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74D6E12-8683-4215-BB21-D03E1673B915}" xr6:coauthVersionLast="47" xr6:coauthVersionMax="47" xr10:uidLastSave="{00000000-0000-0000-0000-000000000000}"/>
  <bookViews>
    <workbookView xWindow="28680" yWindow="-120" windowWidth="29040" windowHeight="15720" activeTab="1" xr2:uid="{611F8FAA-8266-4E9C-8E40-D19F9D99C460}"/>
  </bookViews>
  <sheets>
    <sheet name="SubSector Analysis" sheetId="3" r:id="rId1"/>
    <sheet name="Nifty 750 Analysis" sheetId="2" r:id="rId2"/>
    <sheet name="Price_Filter_10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I8" i="3" l="1"/>
  <c r="I22" i="3"/>
  <c r="I43" i="3"/>
  <c r="I30" i="3"/>
  <c r="I23" i="3"/>
  <c r="I32" i="3"/>
  <c r="I74" i="3"/>
  <c r="I48" i="3"/>
  <c r="I55" i="3"/>
  <c r="I104" i="3"/>
  <c r="I45" i="3"/>
  <c r="I79" i="3"/>
  <c r="I39" i="3"/>
  <c r="I33" i="3"/>
  <c r="I49" i="3"/>
  <c r="I100" i="3"/>
  <c r="I93" i="3"/>
  <c r="I97" i="3"/>
  <c r="I82" i="3"/>
  <c r="I106" i="3"/>
  <c r="I108" i="3"/>
  <c r="I111" i="3"/>
  <c r="I114" i="3"/>
  <c r="I117" i="3"/>
  <c r="I115" i="3"/>
  <c r="I121" i="3"/>
  <c r="B72" i="3"/>
  <c r="G72" i="3" s="1"/>
  <c r="B65" i="3"/>
  <c r="E65" i="3" s="1"/>
  <c r="B114" i="3"/>
  <c r="B80" i="3"/>
  <c r="G80" i="3" s="1"/>
  <c r="B115" i="3"/>
  <c r="G115" i="3" s="1"/>
  <c r="B73" i="3"/>
  <c r="I73" i="3" s="1"/>
  <c r="B56" i="3"/>
  <c r="I56" i="3" s="1"/>
  <c r="B6" i="3"/>
  <c r="D6" i="3" s="1"/>
  <c r="B66" i="3"/>
  <c r="I66" i="3" s="1"/>
  <c r="B48" i="3"/>
  <c r="E48" i="3" s="1"/>
  <c r="B5" i="3"/>
  <c r="G5" i="3" s="1"/>
  <c r="B82" i="3"/>
  <c r="G82" i="3" s="1"/>
  <c r="B25" i="3"/>
  <c r="G25" i="3" s="1"/>
  <c r="B33" i="3"/>
  <c r="G33" i="3" s="1"/>
  <c r="B15" i="3"/>
  <c r="G15" i="3" s="1"/>
  <c r="B106" i="3"/>
  <c r="G106" i="3" s="1"/>
  <c r="B100" i="3"/>
  <c r="B22" i="3"/>
  <c r="B92" i="3"/>
  <c r="I92" i="3" s="1"/>
  <c r="B85" i="3"/>
  <c r="D85" i="3" s="1"/>
  <c r="B97" i="3"/>
  <c r="E97" i="3" s="1"/>
  <c r="B19" i="3"/>
  <c r="I19" i="3" s="1"/>
  <c r="B4" i="3"/>
  <c r="F4" i="3" s="1"/>
  <c r="B57" i="3"/>
  <c r="H57" i="3" s="1"/>
  <c r="B105" i="3"/>
  <c r="H105" i="3" s="1"/>
  <c r="B17" i="3"/>
  <c r="I17" i="3" s="1"/>
  <c r="B27" i="3"/>
  <c r="H27" i="3" s="1"/>
  <c r="B96" i="3"/>
  <c r="H96" i="3" s="1"/>
  <c r="B20" i="3"/>
  <c r="I20" i="3" s="1"/>
  <c r="B93" i="3"/>
  <c r="B76" i="3"/>
  <c r="I76" i="3" s="1"/>
  <c r="B75" i="3"/>
  <c r="I75" i="3" s="1"/>
  <c r="B35" i="3"/>
  <c r="F35" i="3" s="1"/>
  <c r="B44" i="3"/>
  <c r="I44" i="3" s="1"/>
  <c r="B104" i="3"/>
  <c r="G104" i="3" s="1"/>
  <c r="B2" i="3"/>
  <c r="G2" i="3" s="1"/>
  <c r="B107" i="3"/>
  <c r="I107" i="3" s="1"/>
  <c r="B32" i="3"/>
  <c r="B42" i="3"/>
  <c r="I42" i="3" s="1"/>
  <c r="B14" i="3"/>
  <c r="I14" i="3" s="1"/>
  <c r="B91" i="3"/>
  <c r="I91" i="3" s="1"/>
  <c r="B40" i="3"/>
  <c r="I40" i="3" s="1"/>
  <c r="B7" i="3"/>
  <c r="I7" i="3" s="1"/>
  <c r="B89" i="3"/>
  <c r="D89" i="3" s="1"/>
  <c r="B63" i="3"/>
  <c r="E63" i="3" s="1"/>
  <c r="B99" i="3"/>
  <c r="F99" i="3" s="1"/>
  <c r="B83" i="3"/>
  <c r="I83" i="3" s="1"/>
  <c r="B16" i="3"/>
  <c r="G16" i="3" s="1"/>
  <c r="B18" i="3"/>
  <c r="G18" i="3" s="1"/>
  <c r="B54" i="3"/>
  <c r="I54" i="3" s="1"/>
  <c r="B9" i="3"/>
  <c r="I9" i="3" s="1"/>
  <c r="B26" i="3"/>
  <c r="I26" i="3" s="1"/>
  <c r="B78" i="3"/>
  <c r="I78" i="3" s="1"/>
  <c r="B47" i="3"/>
  <c r="I47" i="3" s="1"/>
  <c r="B62" i="3"/>
  <c r="I62" i="3" s="1"/>
  <c r="B30" i="3"/>
  <c r="D30" i="3" s="1"/>
  <c r="B79" i="3"/>
  <c r="E79" i="3" s="1"/>
  <c r="B119" i="3"/>
  <c r="I119" i="3" s="1"/>
  <c r="B34" i="3"/>
  <c r="I34" i="3" s="1"/>
  <c r="B120" i="3"/>
  <c r="G120" i="3" s="1"/>
  <c r="B60" i="3"/>
  <c r="I60" i="3" s="1"/>
  <c r="B10" i="3"/>
  <c r="I10" i="3" s="1"/>
  <c r="B43" i="3"/>
  <c r="B59" i="3"/>
  <c r="I59" i="3" s="1"/>
  <c r="B46" i="3"/>
  <c r="I46" i="3" s="1"/>
  <c r="B108" i="3"/>
  <c r="B51" i="3"/>
  <c r="I51" i="3" s="1"/>
  <c r="B74" i="3"/>
  <c r="D74" i="3" s="1"/>
  <c r="B94" i="3"/>
  <c r="E94" i="3" s="1"/>
  <c r="B29" i="3"/>
  <c r="D29" i="3" s="1"/>
  <c r="B64" i="3"/>
  <c r="I64" i="3" s="1"/>
  <c r="B37" i="3"/>
  <c r="I37" i="3" s="1"/>
  <c r="B3" i="3"/>
  <c r="H3" i="3" s="1"/>
  <c r="B98" i="3"/>
  <c r="I98" i="3" s="1"/>
  <c r="B101" i="3"/>
  <c r="H101" i="3" s="1"/>
  <c r="B53" i="3"/>
  <c r="H53" i="3" s="1"/>
  <c r="B31" i="3"/>
  <c r="H31" i="3" s="1"/>
  <c r="B67" i="3"/>
  <c r="I67" i="3" s="1"/>
  <c r="B88" i="3"/>
  <c r="I88" i="3" s="1"/>
  <c r="B111" i="3"/>
  <c r="D111" i="3" s="1"/>
  <c r="B113" i="3"/>
  <c r="E113" i="3" s="1"/>
  <c r="B41" i="3"/>
  <c r="I41" i="3" s="1"/>
  <c r="B69" i="3"/>
  <c r="I69" i="3" s="1"/>
  <c r="B49" i="3"/>
  <c r="E49" i="3" s="1"/>
  <c r="B121" i="3"/>
  <c r="B45" i="3"/>
  <c r="B81" i="3"/>
  <c r="I81" i="3" s="1"/>
  <c r="B58" i="3"/>
  <c r="I58" i="3" s="1"/>
  <c r="B70" i="3"/>
  <c r="I70" i="3" s="1"/>
  <c r="B71" i="3"/>
  <c r="H71" i="3" s="1"/>
  <c r="B38" i="3"/>
  <c r="I38" i="3" s="1"/>
  <c r="B116" i="3"/>
  <c r="D116" i="3" s="1"/>
  <c r="B8" i="3"/>
  <c r="B55" i="3"/>
  <c r="F55" i="3" s="1"/>
  <c r="B50" i="3"/>
  <c r="I50" i="3" s="1"/>
  <c r="B23" i="3"/>
  <c r="G23" i="3" s="1"/>
  <c r="B24" i="3"/>
  <c r="G24" i="3" s="1"/>
  <c r="B109" i="3"/>
  <c r="I109" i="3" s="1"/>
  <c r="B11" i="3"/>
  <c r="I11" i="3" s="1"/>
  <c r="B86" i="3"/>
  <c r="I86" i="3" s="1"/>
  <c r="B112" i="3"/>
  <c r="I112" i="3" s="1"/>
  <c r="B39" i="3"/>
  <c r="B87" i="3"/>
  <c r="I87" i="3" s="1"/>
  <c r="B28" i="3"/>
  <c r="D28" i="3" s="1"/>
  <c r="B36" i="3"/>
  <c r="E36" i="3" s="1"/>
  <c r="B122" i="3"/>
  <c r="D122" i="3" s="1"/>
  <c r="B84" i="3"/>
  <c r="I84" i="3" s="1"/>
  <c r="B21" i="3"/>
  <c r="E21" i="3" s="1"/>
  <c r="B12" i="3"/>
  <c r="I12" i="3" s="1"/>
  <c r="B102" i="3"/>
  <c r="I102" i="3" s="1"/>
  <c r="B52" i="3"/>
  <c r="I52" i="3" s="1"/>
  <c r="B77" i="3"/>
  <c r="I77" i="3" s="1"/>
  <c r="B110" i="3"/>
  <c r="I110" i="3" s="1"/>
  <c r="B68" i="3"/>
  <c r="I68" i="3" s="1"/>
  <c r="B61" i="3"/>
  <c r="I61" i="3" s="1"/>
  <c r="B95" i="3"/>
  <c r="D95" i="3" s="1"/>
  <c r="B90" i="3"/>
  <c r="E90" i="3" s="1"/>
  <c r="B13" i="3"/>
  <c r="I13" i="3" s="1"/>
  <c r="B103" i="3"/>
  <c r="I103" i="3" s="1"/>
  <c r="B117" i="3"/>
  <c r="B118" i="3"/>
  <c r="H118" i="3" s="1"/>
  <c r="AQ598" i="2"/>
  <c r="AQ566" i="2"/>
  <c r="AQ641" i="2"/>
  <c r="AQ139" i="2"/>
  <c r="AQ390" i="2"/>
  <c r="AQ523" i="2"/>
  <c r="AQ464" i="2"/>
  <c r="AQ583" i="2"/>
  <c r="AQ537" i="2"/>
  <c r="AQ336" i="2"/>
  <c r="AQ428" i="2"/>
  <c r="AQ477" i="2"/>
  <c r="AQ647" i="2"/>
  <c r="AQ229" i="2"/>
  <c r="AQ497" i="2"/>
  <c r="AQ201" i="2"/>
  <c r="AQ279" i="2"/>
  <c r="AQ310" i="2"/>
  <c r="AQ531" i="2"/>
  <c r="AQ699" i="2"/>
  <c r="AQ361" i="2"/>
  <c r="AQ553" i="2"/>
  <c r="AQ415" i="2"/>
  <c r="AQ516" i="2"/>
  <c r="AQ81" i="2"/>
  <c r="AQ634" i="2"/>
  <c r="AQ347" i="2"/>
  <c r="AQ44" i="2"/>
  <c r="AQ227" i="2"/>
  <c r="AQ93" i="2"/>
  <c r="AQ233" i="2"/>
  <c r="AQ398" i="2"/>
  <c r="AQ590" i="2"/>
  <c r="AQ650" i="2"/>
  <c r="AQ6" i="2"/>
  <c r="AQ296" i="2"/>
  <c r="AQ223" i="2"/>
  <c r="AQ651" i="2"/>
  <c r="AQ116" i="2"/>
  <c r="AQ86" i="2"/>
  <c r="AQ540" i="2"/>
  <c r="AQ550" i="2"/>
  <c r="AQ137" i="2"/>
  <c r="AQ73" i="2"/>
  <c r="AQ243" i="2"/>
  <c r="AQ367" i="2"/>
  <c r="AQ219" i="2"/>
  <c r="AQ535" i="2"/>
  <c r="AQ103" i="2"/>
  <c r="AQ654" i="2"/>
  <c r="AQ394" i="2"/>
  <c r="AQ337" i="2"/>
  <c r="AQ175" i="2"/>
  <c r="AQ127" i="2"/>
  <c r="AQ506" i="2"/>
  <c r="AQ140" i="2"/>
  <c r="AQ494" i="2"/>
  <c r="AQ475" i="2"/>
  <c r="AQ402" i="2"/>
  <c r="AQ124" i="2"/>
  <c r="AQ632" i="2"/>
  <c r="AQ338" i="2"/>
  <c r="AQ406" i="2"/>
  <c r="AQ251" i="2"/>
  <c r="AQ356" i="2"/>
  <c r="AQ439" i="2"/>
  <c r="AQ261" i="2"/>
  <c r="AQ458" i="2"/>
  <c r="AQ119" i="2"/>
  <c r="AQ354" i="2"/>
  <c r="AQ151" i="2"/>
  <c r="AQ164" i="2"/>
  <c r="AQ239" i="2"/>
  <c r="AQ176" i="2"/>
  <c r="AQ482" i="2"/>
  <c r="AQ657" i="2"/>
  <c r="AQ373" i="2"/>
  <c r="AQ433" i="2"/>
  <c r="AQ514" i="2"/>
  <c r="AQ388" i="2"/>
  <c r="AQ557" i="2"/>
  <c r="AQ4" i="2"/>
  <c r="AQ182" i="2"/>
  <c r="AQ290" i="2"/>
  <c r="AQ232" i="2"/>
  <c r="AQ126" i="2"/>
  <c r="AQ288" i="2"/>
  <c r="AQ662" i="2"/>
  <c r="AQ574" i="2"/>
  <c r="AQ368" i="2"/>
  <c r="AQ269" i="2"/>
  <c r="AQ500" i="2"/>
  <c r="AQ344" i="2"/>
  <c r="AQ5" i="2"/>
  <c r="AQ70" i="2"/>
  <c r="AQ110" i="2"/>
  <c r="AQ138" i="2"/>
  <c r="AQ230" i="2"/>
  <c r="AQ130" i="2"/>
  <c r="AQ471" i="2"/>
  <c r="AQ45" i="2"/>
  <c r="AQ157" i="2"/>
  <c r="AQ224" i="2"/>
  <c r="AQ488" i="2"/>
  <c r="AQ55" i="2"/>
  <c r="AQ286" i="2"/>
  <c r="AQ104" i="2"/>
  <c r="AQ324" i="2"/>
  <c r="AQ306" i="2"/>
  <c r="AQ246" i="2"/>
  <c r="AQ449" i="2"/>
  <c r="AQ578" i="2"/>
  <c r="AQ380" i="2"/>
  <c r="AQ381" i="2"/>
  <c r="AQ695" i="2"/>
  <c r="AQ434" i="2"/>
  <c r="AQ220" i="2"/>
  <c r="AQ174" i="2"/>
  <c r="AQ655" i="2"/>
  <c r="AQ18" i="2"/>
  <c r="AQ166" i="2"/>
  <c r="AQ483" i="2"/>
  <c r="AQ342" i="2"/>
  <c r="AQ57" i="2"/>
  <c r="AQ146" i="2"/>
  <c r="AQ298" i="2"/>
  <c r="AQ161" i="2"/>
  <c r="AQ36" i="2"/>
  <c r="AQ327" i="2"/>
  <c r="AQ446" i="2"/>
  <c r="AQ287" i="2"/>
  <c r="AQ680" i="2"/>
  <c r="AQ656" i="2"/>
  <c r="AQ42" i="2"/>
  <c r="AQ564" i="2"/>
  <c r="AQ237" i="2"/>
  <c r="AQ228" i="2"/>
  <c r="AQ524" i="2"/>
  <c r="AQ427" i="2"/>
  <c r="AQ289" i="2"/>
  <c r="AQ685" i="2"/>
  <c r="AQ384" i="2"/>
  <c r="AQ252" i="2"/>
  <c r="AQ312" i="2"/>
  <c r="AQ283" i="2"/>
  <c r="AQ20" i="2"/>
  <c r="AQ317" i="2"/>
  <c r="AQ80" i="2"/>
  <c r="AQ236" i="2"/>
  <c r="AQ94" i="2"/>
  <c r="AQ496" i="2"/>
  <c r="AQ452" i="2"/>
  <c r="AQ425" i="2"/>
  <c r="AQ292" i="2"/>
  <c r="AQ148" i="2"/>
  <c r="AQ549" i="2"/>
  <c r="AQ341" i="2"/>
  <c r="AQ429" i="2"/>
  <c r="AQ102" i="2"/>
  <c r="AQ440" i="2"/>
  <c r="AQ518" i="2"/>
  <c r="AQ541" i="2"/>
  <c r="AQ565" i="2"/>
  <c r="AQ607" i="2"/>
  <c r="AQ419" i="2"/>
  <c r="AQ474" i="2"/>
  <c r="AQ675" i="2"/>
  <c r="AQ545" i="2"/>
  <c r="AQ608" i="2"/>
  <c r="AQ687" i="2"/>
  <c r="AQ191" i="2"/>
  <c r="AQ663" i="2"/>
  <c r="AQ278" i="2"/>
  <c r="AQ594" i="2"/>
  <c r="AQ386" i="2"/>
  <c r="AQ422" i="2"/>
  <c r="AQ72" i="2"/>
  <c r="AQ26" i="2"/>
  <c r="AQ149" i="2"/>
  <c r="AQ271" i="2"/>
  <c r="AQ601" i="2"/>
  <c r="AQ37" i="2"/>
  <c r="AQ7" i="2"/>
  <c r="AQ167" i="2"/>
  <c r="AQ203" i="2"/>
  <c r="AQ649" i="2"/>
  <c r="AQ600" i="2"/>
  <c r="AQ404" i="2"/>
  <c r="AQ658" i="2"/>
  <c r="AQ59" i="2"/>
  <c r="AQ349" i="2"/>
  <c r="AQ536" i="2"/>
  <c r="AQ628" i="2"/>
  <c r="AQ512" i="2"/>
  <c r="AQ447" i="2"/>
  <c r="AQ586" i="2"/>
  <c r="AQ27" i="2"/>
  <c r="AQ462" i="2"/>
  <c r="AQ382" i="2"/>
  <c r="AQ85" i="2"/>
  <c r="AQ401" i="2"/>
  <c r="AQ212" i="2"/>
  <c r="AQ186" i="2"/>
  <c r="AQ385" i="2"/>
  <c r="AQ530" i="2"/>
  <c r="AQ416" i="2"/>
  <c r="AQ410" i="2"/>
  <c r="AQ99" i="2"/>
  <c r="AQ299" i="2"/>
  <c r="AQ105" i="2"/>
  <c r="AQ392" i="2"/>
  <c r="AQ484" i="2"/>
  <c r="AQ522" i="2"/>
  <c r="AQ106" i="2"/>
  <c r="AQ436" i="2"/>
  <c r="AQ669" i="2"/>
  <c r="AQ579" i="2"/>
  <c r="AQ79" i="2"/>
  <c r="AQ89" i="2"/>
  <c r="AQ551" i="2"/>
  <c r="AQ405" i="2"/>
  <c r="AQ258" i="2"/>
  <c r="AQ165" i="2"/>
  <c r="AQ47" i="2"/>
  <c r="AQ441" i="2"/>
  <c r="AQ67" i="2"/>
  <c r="AQ430" i="2"/>
  <c r="AQ672" i="2"/>
  <c r="AQ459" i="2"/>
  <c r="AQ240" i="2"/>
  <c r="AQ263" i="2"/>
  <c r="AQ720" i="2"/>
  <c r="AQ13" i="2"/>
  <c r="AQ280" i="2"/>
  <c r="AQ95" i="2"/>
  <c r="AQ295" i="2"/>
  <c r="AQ395" i="2"/>
  <c r="AQ305" i="2"/>
  <c r="AQ584" i="2"/>
  <c r="AQ379" i="2"/>
  <c r="AQ50" i="2"/>
  <c r="AQ329" i="2"/>
  <c r="AQ707" i="2"/>
  <c r="AQ56" i="2"/>
  <c r="AQ431" i="2"/>
  <c r="AQ345" i="2"/>
  <c r="AQ642" i="2"/>
  <c r="AQ21" i="2"/>
  <c r="AQ8" i="2"/>
  <c r="AQ571" i="2"/>
  <c r="AQ492" i="2"/>
  <c r="AQ723" i="2"/>
  <c r="AQ170" i="2"/>
  <c r="AQ595" i="2"/>
  <c r="AQ60" i="2"/>
  <c r="AQ267" i="2"/>
  <c r="AQ532" i="2"/>
  <c r="AQ217" i="2"/>
  <c r="AQ348" i="2"/>
  <c r="AQ39" i="2"/>
  <c r="AQ74" i="2"/>
  <c r="AQ328" i="2"/>
  <c r="AQ211" i="2"/>
  <c r="AQ284" i="2"/>
  <c r="AQ519" i="2"/>
  <c r="AQ504" i="2"/>
  <c r="AQ308" i="2"/>
  <c r="AQ457" i="2"/>
  <c r="AQ248" i="2"/>
  <c r="AQ131" i="2"/>
  <c r="AQ346" i="2"/>
  <c r="AQ309" i="2"/>
  <c r="AQ19" i="2"/>
  <c r="AQ171" i="2"/>
  <c r="AQ442" i="2"/>
  <c r="AQ49" i="2"/>
  <c r="AQ369" i="2"/>
  <c r="AQ539" i="2"/>
  <c r="AQ195" i="2"/>
  <c r="AQ554" i="2"/>
  <c r="AQ374" i="2"/>
  <c r="AQ665" i="2"/>
  <c r="AQ208" i="2"/>
  <c r="AQ197" i="2"/>
  <c r="AQ54" i="2"/>
  <c r="AQ83" i="2"/>
  <c r="AQ467" i="2"/>
  <c r="AQ100" i="2"/>
  <c r="AQ90" i="2"/>
  <c r="AQ253" i="2"/>
  <c r="AQ254" i="2"/>
  <c r="AQ686" i="2"/>
  <c r="AQ335" i="2"/>
  <c r="AQ387" i="2"/>
  <c r="AQ304" i="2"/>
  <c r="AQ172" i="2"/>
  <c r="AQ68" i="2"/>
  <c r="AQ630" i="2"/>
  <c r="AQ570" i="2"/>
  <c r="AQ249" i="2"/>
  <c r="AQ168" i="2"/>
  <c r="AQ303" i="2"/>
  <c r="AQ521" i="2"/>
  <c r="AQ575" i="2"/>
  <c r="AQ343" i="2"/>
  <c r="AQ142" i="2"/>
  <c r="AQ114" i="2"/>
  <c r="AQ61" i="2"/>
  <c r="AQ118" i="2"/>
  <c r="AQ534" i="2"/>
  <c r="AQ513" i="2"/>
  <c r="AQ281" i="2"/>
  <c r="AQ141" i="2"/>
  <c r="AQ605" i="2"/>
  <c r="AQ134" i="2"/>
  <c r="AQ255" i="2"/>
  <c r="AQ694" i="2"/>
  <c r="AQ225" i="2"/>
  <c r="AQ333" i="2"/>
  <c r="AQ372" i="2"/>
  <c r="AQ321" i="2"/>
  <c r="AQ11" i="2"/>
  <c r="AQ180" i="2"/>
  <c r="AQ363" i="2"/>
  <c r="AQ23" i="2"/>
  <c r="AQ213" i="2"/>
  <c r="AQ244" i="2"/>
  <c r="AQ169" i="2"/>
  <c r="AQ478" i="2"/>
  <c r="AQ563" i="2"/>
  <c r="AQ129" i="2"/>
  <c r="AQ510" i="2"/>
  <c r="AQ703" i="2"/>
  <c r="AQ256" i="2"/>
  <c r="AQ111" i="2"/>
  <c r="AQ302" i="2"/>
  <c r="AQ177" i="2"/>
  <c r="AQ162" i="2"/>
  <c r="AQ408" i="2"/>
  <c r="AQ120" i="2"/>
  <c r="AQ633" i="2"/>
  <c r="AQ323" i="2"/>
  <c r="AQ325" i="2"/>
  <c r="AQ9" i="2"/>
  <c r="AQ30" i="2"/>
  <c r="AQ88" i="2"/>
  <c r="AQ62" i="2"/>
  <c r="AQ622" i="2"/>
  <c r="AQ635" i="2"/>
  <c r="AQ542" i="2"/>
  <c r="AQ152" i="2"/>
  <c r="AQ187" i="2"/>
  <c r="AQ29" i="2"/>
  <c r="AQ724" i="2"/>
  <c r="AQ143" i="2"/>
  <c r="AQ527" i="2"/>
  <c r="AQ135" i="2"/>
  <c r="AQ28" i="2"/>
  <c r="AQ133" i="2"/>
  <c r="AQ313" i="2"/>
  <c r="AQ399" i="2"/>
  <c r="AQ508" i="2"/>
  <c r="AQ365" i="2"/>
  <c r="AQ587" i="2"/>
  <c r="AQ603" i="2"/>
  <c r="AQ568" i="2"/>
  <c r="AQ311" i="2"/>
  <c r="AQ547" i="2"/>
  <c r="AQ188" i="2"/>
  <c r="AQ432" i="2"/>
  <c r="AQ250" i="2"/>
  <c r="AQ339" i="2"/>
  <c r="AQ221" i="2"/>
  <c r="AQ202" i="2"/>
  <c r="AQ222" i="2"/>
  <c r="AQ52" i="2"/>
  <c r="AQ91" i="2"/>
  <c r="AQ613" i="2"/>
  <c r="AQ691" i="2"/>
  <c r="AQ450" i="2"/>
  <c r="AQ318" i="2"/>
  <c r="AQ491" i="2"/>
  <c r="AQ2" i="2"/>
  <c r="AQ247" i="2"/>
  <c r="AQ153" i="2"/>
  <c r="AQ112" i="2"/>
  <c r="AQ664" i="2"/>
  <c r="AQ155" i="2"/>
  <c r="AQ10" i="2"/>
  <c r="AQ444" i="2"/>
  <c r="AQ51" i="2"/>
  <c r="AQ115" i="2"/>
  <c r="AQ625" i="2"/>
  <c r="AQ3" i="2"/>
  <c r="AQ702" i="2"/>
  <c r="AQ190" i="2"/>
  <c r="AQ375" i="2"/>
  <c r="AQ98" i="2"/>
  <c r="AQ198" i="2"/>
  <c r="AQ154" i="2"/>
  <c r="AQ592" i="2"/>
  <c r="AQ320" i="2"/>
  <c r="AQ371" i="2"/>
  <c r="AQ264" i="2"/>
  <c r="AQ63" i="2"/>
  <c r="AQ210" i="2"/>
  <c r="AQ33" i="2"/>
  <c r="AQ561" i="2"/>
  <c r="AQ14" i="2"/>
  <c r="AQ262" i="2"/>
  <c r="AQ485" i="2"/>
  <c r="AQ409" i="2"/>
  <c r="AQ122" i="2"/>
  <c r="AQ206" i="2"/>
  <c r="AQ493" i="2"/>
  <c r="AQ12" i="2"/>
  <c r="AQ17" i="2"/>
  <c r="AQ528" i="2"/>
  <c r="AQ46" i="2"/>
  <c r="AQ108" i="2"/>
  <c r="AQ234" i="2"/>
  <c r="AQ231" i="2"/>
  <c r="AQ737" i="2"/>
  <c r="AQ332" i="2"/>
  <c r="AQ274" i="2"/>
  <c r="AQ597" i="2"/>
  <c r="AQ77" i="2"/>
  <c r="AQ58" i="2"/>
  <c r="AQ681" i="2"/>
  <c r="AQ71" i="2"/>
  <c r="AQ358" i="2"/>
  <c r="AQ465" i="2"/>
  <c r="AQ160" i="2"/>
  <c r="AQ666" i="2"/>
  <c r="AQ640" i="2"/>
  <c r="AQ548" i="2"/>
  <c r="AQ498" i="2"/>
  <c r="AQ617" i="2"/>
  <c r="AQ69" i="2"/>
  <c r="AQ242" i="2"/>
  <c r="AQ606" i="2"/>
  <c r="AQ259" i="2"/>
  <c r="AQ158" i="2"/>
  <c r="AQ727" i="2"/>
  <c r="AQ272" i="2"/>
  <c r="AQ265" i="2"/>
  <c r="AQ319" i="2"/>
  <c r="AQ285" i="2"/>
  <c r="AQ34" i="2"/>
  <c r="AQ417" i="2"/>
  <c r="AQ84" i="2"/>
  <c r="AQ389" i="2"/>
  <c r="AQ266" i="2"/>
  <c r="AQ706" i="2"/>
  <c r="AQ698" i="2"/>
  <c r="AQ559" i="2"/>
  <c r="AQ558" i="2"/>
  <c r="AQ438" i="2"/>
  <c r="AQ291" i="2"/>
  <c r="AQ196" i="2"/>
  <c r="AQ556" i="2"/>
  <c r="AQ511" i="2"/>
  <c r="AQ359" i="2"/>
  <c r="AQ414" i="2"/>
  <c r="AQ364" i="2"/>
  <c r="AQ479" i="2"/>
  <c r="AQ159" i="2"/>
  <c r="AQ275" i="2"/>
  <c r="AQ576" i="2"/>
  <c r="AQ533" i="2"/>
  <c r="AQ495" i="2"/>
  <c r="AQ455" i="2"/>
  <c r="AQ53" i="2"/>
  <c r="AQ41" i="2"/>
  <c r="AQ340" i="2"/>
  <c r="AQ216" i="2"/>
  <c r="AQ277" i="2"/>
  <c r="AQ25" i="2"/>
  <c r="AQ92" i="2"/>
  <c r="AQ473" i="2"/>
  <c r="AQ679" i="2"/>
  <c r="AQ145" i="2"/>
  <c r="AQ412" i="2"/>
  <c r="AQ360" i="2"/>
  <c r="AQ704" i="2"/>
  <c r="AQ128" i="2"/>
  <c r="AQ674" i="2"/>
  <c r="AQ241" i="2"/>
  <c r="AQ731" i="2"/>
  <c r="AQ334" i="2"/>
  <c r="AQ593" i="2"/>
  <c r="AQ125" i="2"/>
  <c r="AQ503" i="2"/>
  <c r="AQ185" i="2"/>
  <c r="AQ722" i="2"/>
  <c r="AQ480" i="2"/>
  <c r="AQ183" i="2"/>
  <c r="AQ391" i="2"/>
  <c r="AQ15" i="2"/>
  <c r="AQ560" i="2"/>
  <c r="AQ378" i="2"/>
  <c r="AQ509" i="2"/>
  <c r="AQ301" i="2"/>
  <c r="AQ207" i="2"/>
  <c r="AQ627" i="2"/>
  <c r="AQ330" i="2"/>
  <c r="AQ32" i="2"/>
  <c r="AQ682" i="2"/>
  <c r="AQ636" i="2"/>
  <c r="AQ43" i="2"/>
  <c r="AQ16" i="2"/>
  <c r="AQ418" i="2"/>
  <c r="AQ181" i="2"/>
  <c r="AQ40" i="2"/>
  <c r="AQ411" i="2"/>
  <c r="AQ486" i="2"/>
  <c r="AQ589" i="2"/>
  <c r="AQ297" i="2"/>
  <c r="AQ64" i="2"/>
  <c r="AQ192" i="2"/>
  <c r="AQ639" i="2"/>
  <c r="AQ403" i="2"/>
  <c r="AQ555" i="2"/>
  <c r="AQ599" i="2"/>
  <c r="AQ397" i="2"/>
  <c r="AQ525" i="2"/>
  <c r="AQ705" i="2"/>
  <c r="AQ413" i="2"/>
  <c r="AQ735" i="2"/>
  <c r="AQ585" i="2"/>
  <c r="AQ507" i="2"/>
  <c r="AQ393" i="2"/>
  <c r="AQ357" i="2"/>
  <c r="AQ520" i="2"/>
  <c r="AQ646" i="2"/>
  <c r="AQ22" i="2"/>
  <c r="AQ733" i="2"/>
  <c r="AQ65" i="2"/>
  <c r="AQ489" i="2"/>
  <c r="AQ626" i="2"/>
  <c r="AQ189" i="2"/>
  <c r="AQ552" i="2"/>
  <c r="AQ218" i="2"/>
  <c r="AQ466" i="2"/>
  <c r="AQ66" i="2"/>
  <c r="AQ48" i="2"/>
  <c r="AQ631" i="2"/>
  <c r="AQ407" i="2"/>
  <c r="AQ109" i="2"/>
  <c r="AQ117" i="2"/>
  <c r="AQ314" i="2"/>
  <c r="AQ178" i="2"/>
  <c r="AQ460" i="2"/>
  <c r="AQ268" i="2"/>
  <c r="AQ31" i="2"/>
  <c r="AQ322" i="2"/>
  <c r="AQ621" i="2"/>
  <c r="AQ567" i="2"/>
  <c r="AQ156" i="2"/>
  <c r="AQ214" i="2"/>
  <c r="AQ35" i="2"/>
  <c r="AQ144" i="2"/>
  <c r="AQ199" i="2"/>
  <c r="AQ204" i="2"/>
  <c r="AQ721" i="2"/>
  <c r="AQ351" i="2"/>
  <c r="AQ123" i="2"/>
  <c r="AQ437" i="2"/>
  <c r="AQ443" i="2"/>
  <c r="AQ24" i="2"/>
  <c r="AQ78" i="2"/>
  <c r="AQ577" i="2"/>
  <c r="AQ653" i="2"/>
  <c r="AQ728" i="2"/>
  <c r="AQ596" i="2"/>
  <c r="AQ693" i="2"/>
  <c r="AQ696" i="2"/>
  <c r="AQ476" i="2"/>
  <c r="AQ505" i="2"/>
  <c r="AQ270" i="2"/>
  <c r="AQ396" i="2"/>
  <c r="AQ96" i="2"/>
  <c r="AQ76" i="2"/>
  <c r="AQ420" i="2"/>
  <c r="AQ690" i="2"/>
  <c r="AQ711" i="2"/>
  <c r="AQ362" i="2"/>
  <c r="AQ684" i="2"/>
  <c r="AQ423" i="2"/>
  <c r="AQ619" i="2"/>
  <c r="AQ205" i="2"/>
  <c r="AQ350" i="2"/>
  <c r="AQ38" i="2"/>
  <c r="AQ602" i="2"/>
  <c r="AQ150" i="2"/>
  <c r="AQ97" i="2"/>
  <c r="AQ121" i="2"/>
  <c r="AQ326" i="2"/>
  <c r="AQ581" i="2"/>
  <c r="AQ445" i="2"/>
  <c r="AQ370" i="2"/>
  <c r="AQ538" i="2"/>
  <c r="AQ113" i="2"/>
  <c r="AQ652" i="2"/>
  <c r="AQ352" i="2"/>
  <c r="AQ683" i="2"/>
  <c r="AQ661" i="2"/>
  <c r="AQ209" i="2"/>
  <c r="AQ546" i="2"/>
  <c r="AQ712" i="2"/>
  <c r="AQ238" i="2"/>
  <c r="AQ726" i="2"/>
  <c r="AQ75" i="2"/>
  <c r="AQ502" i="2"/>
  <c r="AQ226" i="2"/>
  <c r="AQ307" i="2"/>
  <c r="AQ300" i="2"/>
  <c r="AQ200" i="2"/>
  <c r="AQ101" i="2"/>
  <c r="AQ245" i="2"/>
  <c r="AQ147" i="2"/>
  <c r="AQ132" i="2"/>
  <c r="AQ481" i="2"/>
  <c r="AQ689" i="2"/>
  <c r="AQ582" i="2"/>
  <c r="AQ453" i="2"/>
  <c r="AQ676" i="2"/>
  <c r="AQ659" i="2"/>
  <c r="AQ193" i="2"/>
  <c r="AQ709" i="2"/>
  <c r="AQ448" i="2"/>
  <c r="AQ611" i="2"/>
  <c r="AQ87" i="2"/>
  <c r="AQ710" i="2"/>
  <c r="AQ667" i="2"/>
  <c r="AQ400" i="2"/>
  <c r="AQ572" i="2"/>
  <c r="AQ609" i="2"/>
  <c r="AQ424" i="2"/>
  <c r="AQ677" i="2"/>
  <c r="AQ739" i="2"/>
  <c r="AQ294" i="2"/>
  <c r="AQ616" i="2"/>
  <c r="AQ543" i="2"/>
  <c r="AQ643" i="2"/>
  <c r="AQ136" i="2"/>
  <c r="AQ614" i="2"/>
  <c r="AQ163" i="2"/>
  <c r="AQ376" i="2"/>
  <c r="AQ623" i="2"/>
  <c r="AQ580" i="2"/>
  <c r="AQ82" i="2"/>
  <c r="AQ282" i="2"/>
  <c r="AQ316" i="2"/>
  <c r="AQ215" i="2"/>
  <c r="AQ472" i="2"/>
  <c r="AQ235" i="2"/>
  <c r="AQ383" i="2"/>
  <c r="AQ526" i="2"/>
  <c r="AQ194" i="2"/>
  <c r="AQ501" i="2"/>
  <c r="AQ421" i="2"/>
  <c r="AQ463" i="2"/>
  <c r="AQ276" i="2"/>
  <c r="AQ107" i="2"/>
  <c r="AQ730" i="2"/>
  <c r="AQ260" i="2"/>
  <c r="AQ273" i="2"/>
  <c r="AQ435" i="2"/>
  <c r="AQ529" i="2"/>
  <c r="AQ490" i="2"/>
  <c r="AQ184" i="2"/>
  <c r="AQ671" i="2"/>
  <c r="AQ454" i="2"/>
  <c r="AQ620" i="2"/>
  <c r="AQ569" i="2"/>
  <c r="AQ173" i="2"/>
  <c r="AQ293" i="2"/>
  <c r="AQ615" i="2"/>
  <c r="AQ179" i="2"/>
  <c r="AQ515" i="2"/>
  <c r="AQ588" i="2"/>
  <c r="AQ637" i="2"/>
  <c r="AQ517" i="2"/>
  <c r="AQ648" i="2"/>
  <c r="AQ461" i="2"/>
  <c r="AQ257" i="2"/>
  <c r="AQ366" i="2"/>
  <c r="AQ612" i="2"/>
  <c r="AQ591" i="2"/>
  <c r="AQ355" i="2"/>
  <c r="AQ456" i="2"/>
  <c r="AQ353" i="2"/>
  <c r="AQ670" i="2"/>
  <c r="AQ468" i="2"/>
  <c r="AQ610" i="2"/>
  <c r="AQ729" i="2"/>
  <c r="AQ604" i="2"/>
  <c r="AQ377" i="2"/>
  <c r="AQ668" i="2"/>
  <c r="AQ331" i="2"/>
  <c r="AQ638" i="2"/>
  <c r="AQ487" i="2"/>
  <c r="AQ470" i="2"/>
  <c r="AQ469" i="2"/>
  <c r="AQ451" i="2"/>
  <c r="AQ315" i="2"/>
  <c r="AQ645" i="2"/>
  <c r="AQ629" i="2"/>
  <c r="AQ725" i="2"/>
  <c r="AQ426" i="2"/>
  <c r="AQ688" i="2"/>
  <c r="AQ499" i="2"/>
  <c r="AQ697" i="2"/>
  <c r="AQ700" i="2"/>
  <c r="AQ624" i="2"/>
  <c r="AQ701" i="2"/>
  <c r="AQ573" i="2"/>
  <c r="AQ738" i="2"/>
  <c r="AQ562" i="2"/>
  <c r="AQ618" i="2"/>
  <c r="AQ660" i="2"/>
  <c r="AQ734" i="2"/>
  <c r="AQ718" i="2"/>
  <c r="AQ717" i="2"/>
  <c r="AQ716" i="2"/>
  <c r="AQ736" i="2"/>
  <c r="AQ714" i="2"/>
  <c r="AQ678" i="2"/>
  <c r="AQ719" i="2"/>
  <c r="AQ544" i="2"/>
  <c r="AQ644" i="2"/>
  <c r="AQ713" i="2"/>
  <c r="AQ673" i="2"/>
  <c r="AQ692" i="2"/>
  <c r="AQ708" i="2"/>
  <c r="AQ715" i="2"/>
  <c r="AQ732" i="2"/>
  <c r="AK598" i="2"/>
  <c r="AR598" i="2" s="1"/>
  <c r="AK566" i="2"/>
  <c r="AK641" i="2"/>
  <c r="AK139" i="2"/>
  <c r="AK390" i="2"/>
  <c r="AK523" i="2"/>
  <c r="AK464" i="2"/>
  <c r="AR464" i="2" s="1"/>
  <c r="AK583" i="2"/>
  <c r="AK537" i="2"/>
  <c r="AR537" i="2" s="1"/>
  <c r="AK336" i="2"/>
  <c r="AK428" i="2"/>
  <c r="AK477" i="2"/>
  <c r="AK647" i="2"/>
  <c r="AR647" i="2" s="1"/>
  <c r="AK229" i="2"/>
  <c r="AK497" i="2"/>
  <c r="AR497" i="2" s="1"/>
  <c r="AK201" i="2"/>
  <c r="AK279" i="2"/>
  <c r="AK310" i="2"/>
  <c r="AK531" i="2"/>
  <c r="AR531" i="2" s="1"/>
  <c r="AK699" i="2"/>
  <c r="AK361" i="2"/>
  <c r="AK553" i="2"/>
  <c r="AR553" i="2" s="1"/>
  <c r="AK415" i="2"/>
  <c r="AK516" i="2"/>
  <c r="AK81" i="2"/>
  <c r="AK634" i="2"/>
  <c r="AK347" i="2"/>
  <c r="AK44" i="2"/>
  <c r="AR44" i="2" s="1"/>
  <c r="AK227" i="2"/>
  <c r="AK93" i="2"/>
  <c r="AK233" i="2"/>
  <c r="AK398" i="2"/>
  <c r="AK590" i="2"/>
  <c r="AK650" i="2"/>
  <c r="AK6" i="2"/>
  <c r="AK296" i="2"/>
  <c r="AK223" i="2"/>
  <c r="AR223" i="2" s="1"/>
  <c r="AK651" i="2"/>
  <c r="AR651" i="2" s="1"/>
  <c r="AK116" i="2"/>
  <c r="AR116" i="2" s="1"/>
  <c r="AK86" i="2"/>
  <c r="AK540" i="2"/>
  <c r="AK550" i="2"/>
  <c r="AR550" i="2" s="1"/>
  <c r="AK137" i="2"/>
  <c r="AR137" i="2" s="1"/>
  <c r="AK73" i="2"/>
  <c r="AR73" i="2" s="1"/>
  <c r="AK243" i="2"/>
  <c r="AR243" i="2" s="1"/>
  <c r="AK367" i="2"/>
  <c r="AR367" i="2" s="1"/>
  <c r="AK219" i="2"/>
  <c r="AR219" i="2" s="1"/>
  <c r="AK535" i="2"/>
  <c r="AK103" i="2"/>
  <c r="AK654" i="2"/>
  <c r="AR654" i="2" s="1"/>
  <c r="AK394" i="2"/>
  <c r="AK337" i="2"/>
  <c r="AK175" i="2"/>
  <c r="AK127" i="2"/>
  <c r="AK506" i="2"/>
  <c r="AK140" i="2"/>
  <c r="AR140" i="2" s="1"/>
  <c r="AK494" i="2"/>
  <c r="AK475" i="2"/>
  <c r="AR475" i="2" s="1"/>
  <c r="AK402" i="2"/>
  <c r="AK124" i="2"/>
  <c r="AK632" i="2"/>
  <c r="AK338" i="2"/>
  <c r="AK406" i="2"/>
  <c r="AK251" i="2"/>
  <c r="AK356" i="2"/>
  <c r="AK439" i="2"/>
  <c r="AK261" i="2"/>
  <c r="AR261" i="2" s="1"/>
  <c r="AK458" i="2"/>
  <c r="AK119" i="2"/>
  <c r="AK354" i="2"/>
  <c r="AK151" i="2"/>
  <c r="AK164" i="2"/>
  <c r="AK239" i="2"/>
  <c r="AK176" i="2"/>
  <c r="AK482" i="2"/>
  <c r="AR482" i="2" s="1"/>
  <c r="AK657" i="2"/>
  <c r="AR657" i="2" s="1"/>
  <c r="AK373" i="2"/>
  <c r="AR373" i="2" s="1"/>
  <c r="AK433" i="2"/>
  <c r="AK514" i="2"/>
  <c r="AK388" i="2"/>
  <c r="AR388" i="2" s="1"/>
  <c r="AK557" i="2"/>
  <c r="AK4" i="2"/>
  <c r="AK182" i="2"/>
  <c r="AK290" i="2"/>
  <c r="AK232" i="2"/>
  <c r="AK126" i="2"/>
  <c r="AK288" i="2"/>
  <c r="AR288" i="2" s="1"/>
  <c r="AK662" i="2"/>
  <c r="AR662" i="2" s="1"/>
  <c r="AK574" i="2"/>
  <c r="AK368" i="2"/>
  <c r="AK269" i="2"/>
  <c r="AK500" i="2"/>
  <c r="AK344" i="2"/>
  <c r="AK5" i="2"/>
  <c r="AK70" i="2"/>
  <c r="AK110" i="2"/>
  <c r="AK138" i="2"/>
  <c r="AK230" i="2"/>
  <c r="AK130" i="2"/>
  <c r="AK471" i="2"/>
  <c r="AK45" i="2"/>
  <c r="AK157" i="2"/>
  <c r="AK224" i="2"/>
  <c r="AR224" i="2" s="1"/>
  <c r="AK488" i="2"/>
  <c r="AK55" i="2"/>
  <c r="AK286" i="2"/>
  <c r="AR286" i="2" s="1"/>
  <c r="AK104" i="2"/>
  <c r="AK324" i="2"/>
  <c r="AR324" i="2" s="1"/>
  <c r="AK306" i="2"/>
  <c r="AK246" i="2"/>
  <c r="AR246" i="2" s="1"/>
  <c r="AK449" i="2"/>
  <c r="AK578" i="2"/>
  <c r="AR578" i="2" s="1"/>
  <c r="AK380" i="2"/>
  <c r="AR380" i="2" s="1"/>
  <c r="AK381" i="2"/>
  <c r="AK695" i="2"/>
  <c r="AR695" i="2" s="1"/>
  <c r="AK434" i="2"/>
  <c r="AR434" i="2" s="1"/>
  <c r="AK220" i="2"/>
  <c r="AR220" i="2" s="1"/>
  <c r="AK174" i="2"/>
  <c r="AK655" i="2"/>
  <c r="AR655" i="2" s="1"/>
  <c r="AK18" i="2"/>
  <c r="AK166" i="2"/>
  <c r="AK483" i="2"/>
  <c r="AK342" i="2"/>
  <c r="AR342" i="2" s="1"/>
  <c r="AK57" i="2"/>
  <c r="AK146" i="2"/>
  <c r="AK298" i="2"/>
  <c r="AR298" i="2" s="1"/>
  <c r="AK161" i="2"/>
  <c r="AK36" i="2"/>
  <c r="AK327" i="2"/>
  <c r="AK446" i="2"/>
  <c r="AK287" i="2"/>
  <c r="AK680" i="2"/>
  <c r="AR680" i="2" s="1"/>
  <c r="AK656" i="2"/>
  <c r="AK42" i="2"/>
  <c r="AK564" i="2"/>
  <c r="AR564" i="2" s="1"/>
  <c r="AK237" i="2"/>
  <c r="AR237" i="2" s="1"/>
  <c r="AK228" i="2"/>
  <c r="AK524" i="2"/>
  <c r="AR524" i="2" s="1"/>
  <c r="AK427" i="2"/>
  <c r="AK289" i="2"/>
  <c r="AK685" i="2"/>
  <c r="AK384" i="2"/>
  <c r="AR384" i="2" s="1"/>
  <c r="AK252" i="2"/>
  <c r="AK312" i="2"/>
  <c r="AR312" i="2" s="1"/>
  <c r="AK283" i="2"/>
  <c r="AR283" i="2" s="1"/>
  <c r="AK20" i="2"/>
  <c r="AK317" i="2"/>
  <c r="AK80" i="2"/>
  <c r="AK236" i="2"/>
  <c r="AK94" i="2"/>
  <c r="AK496" i="2"/>
  <c r="AK452" i="2"/>
  <c r="AR452" i="2" s="1"/>
  <c r="AK425" i="2"/>
  <c r="AK292" i="2"/>
  <c r="AR292" i="2" s="1"/>
  <c r="AK148" i="2"/>
  <c r="AK549" i="2"/>
  <c r="AK341" i="2"/>
  <c r="AR341" i="2" s="1"/>
  <c r="AK429" i="2"/>
  <c r="AR429" i="2" s="1"/>
  <c r="AK102" i="2"/>
  <c r="AK440" i="2"/>
  <c r="AR440" i="2" s="1"/>
  <c r="AK518" i="2"/>
  <c r="AK541" i="2"/>
  <c r="AK565" i="2"/>
  <c r="AR565" i="2" s="1"/>
  <c r="AK607" i="2"/>
  <c r="AK419" i="2"/>
  <c r="AR419" i="2" s="1"/>
  <c r="AK474" i="2"/>
  <c r="AK675" i="2"/>
  <c r="AR675" i="2" s="1"/>
  <c r="AK545" i="2"/>
  <c r="AR545" i="2" s="1"/>
  <c r="AK608" i="2"/>
  <c r="AR608" i="2" s="1"/>
  <c r="AK687" i="2"/>
  <c r="AR687" i="2" s="1"/>
  <c r="AK191" i="2"/>
  <c r="AR191" i="2" s="1"/>
  <c r="AK663" i="2"/>
  <c r="AR663" i="2" s="1"/>
  <c r="AK278" i="2"/>
  <c r="AK594" i="2"/>
  <c r="AR594" i="2" s="1"/>
  <c r="AK386" i="2"/>
  <c r="AK422" i="2"/>
  <c r="AR422" i="2" s="1"/>
  <c r="AK72" i="2"/>
  <c r="AR72" i="2" s="1"/>
  <c r="AK26" i="2"/>
  <c r="AK149" i="2"/>
  <c r="AK271" i="2"/>
  <c r="AR271" i="2" s="1"/>
  <c r="AK601" i="2"/>
  <c r="AR601" i="2" s="1"/>
  <c r="AK37" i="2"/>
  <c r="AK7" i="2"/>
  <c r="AR7" i="2" s="1"/>
  <c r="AK167" i="2"/>
  <c r="AK203" i="2"/>
  <c r="AK649" i="2"/>
  <c r="AK600" i="2"/>
  <c r="AK404" i="2"/>
  <c r="AK658" i="2"/>
  <c r="AR658" i="2" s="1"/>
  <c r="AK59" i="2"/>
  <c r="AR59" i="2" s="1"/>
  <c r="AK349" i="2"/>
  <c r="AK536" i="2"/>
  <c r="AK628" i="2"/>
  <c r="AK512" i="2"/>
  <c r="AK447" i="2"/>
  <c r="AR447" i="2" s="1"/>
  <c r="AK586" i="2"/>
  <c r="AK27" i="2"/>
  <c r="AK462" i="2"/>
  <c r="AK382" i="2"/>
  <c r="AK85" i="2"/>
  <c r="AK401" i="2"/>
  <c r="AR401" i="2" s="1"/>
  <c r="AK212" i="2"/>
  <c r="AK186" i="2"/>
  <c r="AK385" i="2"/>
  <c r="AR385" i="2" s="1"/>
  <c r="AK530" i="2"/>
  <c r="AK416" i="2"/>
  <c r="AK410" i="2"/>
  <c r="AK99" i="2"/>
  <c r="AR99" i="2" s="1"/>
  <c r="AK299" i="2"/>
  <c r="AK105" i="2"/>
  <c r="AK392" i="2"/>
  <c r="AK484" i="2"/>
  <c r="AK522" i="2"/>
  <c r="AR522" i="2" s="1"/>
  <c r="AK106" i="2"/>
  <c r="AK436" i="2"/>
  <c r="AK669" i="2"/>
  <c r="AR669" i="2" s="1"/>
  <c r="AK579" i="2"/>
  <c r="AK79" i="2"/>
  <c r="AK89" i="2"/>
  <c r="AK551" i="2"/>
  <c r="AK405" i="2"/>
  <c r="AR405" i="2" s="1"/>
  <c r="AK258" i="2"/>
  <c r="AR258" i="2" s="1"/>
  <c r="AK165" i="2"/>
  <c r="AK47" i="2"/>
  <c r="AK441" i="2"/>
  <c r="AK67" i="2"/>
  <c r="AK430" i="2"/>
  <c r="AK672" i="2"/>
  <c r="AK459" i="2"/>
  <c r="AK240" i="2"/>
  <c r="AK263" i="2"/>
  <c r="AK720" i="2"/>
  <c r="AR720" i="2" s="1"/>
  <c r="AK13" i="2"/>
  <c r="AK280" i="2"/>
  <c r="AK95" i="2"/>
  <c r="AK295" i="2"/>
  <c r="AR295" i="2" s="1"/>
  <c r="AK395" i="2"/>
  <c r="AK305" i="2"/>
  <c r="AK584" i="2"/>
  <c r="AK379" i="2"/>
  <c r="AR379" i="2" s="1"/>
  <c r="AK50" i="2"/>
  <c r="AK329" i="2"/>
  <c r="AK707" i="2"/>
  <c r="AR707" i="2" s="1"/>
  <c r="AK56" i="2"/>
  <c r="AK431" i="2"/>
  <c r="AK345" i="2"/>
  <c r="AK642" i="2"/>
  <c r="AR642" i="2" s="1"/>
  <c r="AK21" i="2"/>
  <c r="AK8" i="2"/>
  <c r="AK571" i="2"/>
  <c r="AR571" i="2" s="1"/>
  <c r="AK492" i="2"/>
  <c r="AK723" i="2"/>
  <c r="AR723" i="2" s="1"/>
  <c r="AK170" i="2"/>
  <c r="AK595" i="2"/>
  <c r="AR595" i="2" s="1"/>
  <c r="AK60" i="2"/>
  <c r="AK267" i="2"/>
  <c r="AK532" i="2"/>
  <c r="AR532" i="2" s="1"/>
  <c r="AK217" i="2"/>
  <c r="AR217" i="2" s="1"/>
  <c r="AK348" i="2"/>
  <c r="AK39" i="2"/>
  <c r="AK74" i="2"/>
  <c r="AK328" i="2"/>
  <c r="AK211" i="2"/>
  <c r="AK284" i="2"/>
  <c r="AK519" i="2"/>
  <c r="AK504" i="2"/>
  <c r="AR504" i="2" s="1"/>
  <c r="AK308" i="2"/>
  <c r="AR308" i="2" s="1"/>
  <c r="AK457" i="2"/>
  <c r="AK248" i="2"/>
  <c r="AR248" i="2" s="1"/>
  <c r="AK131" i="2"/>
  <c r="AK346" i="2"/>
  <c r="AK309" i="2"/>
  <c r="AR309" i="2" s="1"/>
  <c r="AK19" i="2"/>
  <c r="AK171" i="2"/>
  <c r="AK442" i="2"/>
  <c r="AR442" i="2" s="1"/>
  <c r="AK49" i="2"/>
  <c r="AK369" i="2"/>
  <c r="AK539" i="2"/>
  <c r="AK195" i="2"/>
  <c r="AK554" i="2"/>
  <c r="AK374" i="2"/>
  <c r="AK665" i="2"/>
  <c r="AR665" i="2" s="1"/>
  <c r="AK208" i="2"/>
  <c r="AK197" i="2"/>
  <c r="AK54" i="2"/>
  <c r="AK83" i="2"/>
  <c r="AK467" i="2"/>
  <c r="AR467" i="2" s="1"/>
  <c r="AK100" i="2"/>
  <c r="AK90" i="2"/>
  <c r="AK253" i="2"/>
  <c r="AK254" i="2"/>
  <c r="AK686" i="2"/>
  <c r="AR686" i="2" s="1"/>
  <c r="AK335" i="2"/>
  <c r="AR335" i="2" s="1"/>
  <c r="AK387" i="2"/>
  <c r="AK304" i="2"/>
  <c r="AK172" i="2"/>
  <c r="AK68" i="2"/>
  <c r="AK630" i="2"/>
  <c r="AK570" i="2"/>
  <c r="AK249" i="2"/>
  <c r="AR249" i="2" s="1"/>
  <c r="AK168" i="2"/>
  <c r="AK303" i="2"/>
  <c r="AR303" i="2" s="1"/>
  <c r="AK521" i="2"/>
  <c r="AK575" i="2"/>
  <c r="AK343" i="2"/>
  <c r="AK142" i="2"/>
  <c r="AK114" i="2"/>
  <c r="AK61" i="2"/>
  <c r="AK118" i="2"/>
  <c r="AK534" i="2"/>
  <c r="AK513" i="2"/>
  <c r="AR513" i="2" s="1"/>
  <c r="AK281" i="2"/>
  <c r="AK141" i="2"/>
  <c r="AK605" i="2"/>
  <c r="AR605" i="2" s="1"/>
  <c r="AK134" i="2"/>
  <c r="AR134" i="2" s="1"/>
  <c r="AK255" i="2"/>
  <c r="AK694" i="2"/>
  <c r="AR694" i="2" s="1"/>
  <c r="AK225" i="2"/>
  <c r="AR225" i="2" s="1"/>
  <c r="AK333" i="2"/>
  <c r="AK372" i="2"/>
  <c r="AK321" i="2"/>
  <c r="AK11" i="2"/>
  <c r="AK180" i="2"/>
  <c r="AK363" i="2"/>
  <c r="AK23" i="2"/>
  <c r="AR23" i="2" s="1"/>
  <c r="AK213" i="2"/>
  <c r="AK244" i="2"/>
  <c r="AK169" i="2"/>
  <c r="AK478" i="2"/>
  <c r="AK563" i="2"/>
  <c r="AR563" i="2" s="1"/>
  <c r="AK129" i="2"/>
  <c r="AK510" i="2"/>
  <c r="AR510" i="2" s="1"/>
  <c r="AK703" i="2"/>
  <c r="AR703" i="2" s="1"/>
  <c r="AK256" i="2"/>
  <c r="AR256" i="2" s="1"/>
  <c r="AK111" i="2"/>
  <c r="AK302" i="2"/>
  <c r="AK177" i="2"/>
  <c r="AK162" i="2"/>
  <c r="AR162" i="2" s="1"/>
  <c r="AK408" i="2"/>
  <c r="AK120" i="2"/>
  <c r="AK633" i="2"/>
  <c r="AR633" i="2" s="1"/>
  <c r="AK323" i="2"/>
  <c r="AR323" i="2" s="1"/>
  <c r="AK325" i="2"/>
  <c r="AK9" i="2"/>
  <c r="AK30" i="2"/>
  <c r="AK88" i="2"/>
  <c r="AK62" i="2"/>
  <c r="AR62" i="2" s="1"/>
  <c r="AK622" i="2"/>
  <c r="AK635" i="2"/>
  <c r="AR635" i="2" s="1"/>
  <c r="AK542" i="2"/>
  <c r="AK152" i="2"/>
  <c r="AK187" i="2"/>
  <c r="AK29" i="2"/>
  <c r="AK724" i="2"/>
  <c r="AR724" i="2" s="1"/>
  <c r="AK143" i="2"/>
  <c r="AK527" i="2"/>
  <c r="AK135" i="2"/>
  <c r="AK28" i="2"/>
  <c r="AK133" i="2"/>
  <c r="AK313" i="2"/>
  <c r="AK399" i="2"/>
  <c r="AK508" i="2"/>
  <c r="AR508" i="2" s="1"/>
  <c r="AK365" i="2"/>
  <c r="AK587" i="2"/>
  <c r="AR587" i="2" s="1"/>
  <c r="AK603" i="2"/>
  <c r="AR603" i="2" s="1"/>
  <c r="AK568" i="2"/>
  <c r="AR568" i="2" s="1"/>
  <c r="AK311" i="2"/>
  <c r="AK547" i="2"/>
  <c r="AK188" i="2"/>
  <c r="AK432" i="2"/>
  <c r="AK250" i="2"/>
  <c r="AK339" i="2"/>
  <c r="AK221" i="2"/>
  <c r="AK202" i="2"/>
  <c r="AK222" i="2"/>
  <c r="AK52" i="2"/>
  <c r="AK91" i="2"/>
  <c r="AK613" i="2"/>
  <c r="AK691" i="2"/>
  <c r="AR691" i="2" s="1"/>
  <c r="AK450" i="2"/>
  <c r="AK318" i="2"/>
  <c r="AK491" i="2"/>
  <c r="AR491" i="2" s="1"/>
  <c r="AK2" i="2"/>
  <c r="AK247" i="2"/>
  <c r="AR247" i="2" s="1"/>
  <c r="AK153" i="2"/>
  <c r="AK112" i="2"/>
  <c r="AK664" i="2"/>
  <c r="AR664" i="2" s="1"/>
  <c r="AK155" i="2"/>
  <c r="AK10" i="2"/>
  <c r="AK444" i="2"/>
  <c r="AR444" i="2" s="1"/>
  <c r="AK51" i="2"/>
  <c r="AK115" i="2"/>
  <c r="AK625" i="2"/>
  <c r="AK3" i="2"/>
  <c r="AK702" i="2"/>
  <c r="AR702" i="2" s="1"/>
  <c r="AK190" i="2"/>
  <c r="AR190" i="2" s="1"/>
  <c r="AK375" i="2"/>
  <c r="AR375" i="2" s="1"/>
  <c r="AK98" i="2"/>
  <c r="AK198" i="2"/>
  <c r="AK154" i="2"/>
  <c r="AK592" i="2"/>
  <c r="AR592" i="2" s="1"/>
  <c r="AK320" i="2"/>
  <c r="AK371" i="2"/>
  <c r="AK264" i="2"/>
  <c r="AR264" i="2" s="1"/>
  <c r="AK63" i="2"/>
  <c r="AK210" i="2"/>
  <c r="AK33" i="2"/>
  <c r="AK561" i="2"/>
  <c r="AK14" i="2"/>
  <c r="AK262" i="2"/>
  <c r="AK485" i="2"/>
  <c r="AR485" i="2" s="1"/>
  <c r="AK409" i="2"/>
  <c r="AK122" i="2"/>
  <c r="AK206" i="2"/>
  <c r="AK493" i="2"/>
  <c r="AK12" i="2"/>
  <c r="AK17" i="2"/>
  <c r="AK528" i="2"/>
  <c r="AR528" i="2" s="1"/>
  <c r="AK46" i="2"/>
  <c r="AK108" i="2"/>
  <c r="AK234" i="2"/>
  <c r="AR234" i="2" s="1"/>
  <c r="AK231" i="2"/>
  <c r="AR231" i="2" s="1"/>
  <c r="AK737" i="2"/>
  <c r="AR737" i="2" s="1"/>
  <c r="AK332" i="2"/>
  <c r="AK274" i="2"/>
  <c r="AK597" i="2"/>
  <c r="AK77" i="2"/>
  <c r="AR77" i="2" s="1"/>
  <c r="AK58" i="2"/>
  <c r="AK681" i="2"/>
  <c r="AR681" i="2" s="1"/>
  <c r="AK71" i="2"/>
  <c r="AK358" i="2"/>
  <c r="AK465" i="2"/>
  <c r="AR465" i="2" s="1"/>
  <c r="AK160" i="2"/>
  <c r="AK666" i="2"/>
  <c r="AK640" i="2"/>
  <c r="AR640" i="2" s="1"/>
  <c r="AK548" i="2"/>
  <c r="AK498" i="2"/>
  <c r="AK617" i="2"/>
  <c r="AR617" i="2" s="1"/>
  <c r="AK69" i="2"/>
  <c r="AK242" i="2"/>
  <c r="AR242" i="2" s="1"/>
  <c r="AK606" i="2"/>
  <c r="AR606" i="2" s="1"/>
  <c r="AK259" i="2"/>
  <c r="AK158" i="2"/>
  <c r="AK727" i="2"/>
  <c r="AR727" i="2" s="1"/>
  <c r="AK272" i="2"/>
  <c r="AK265" i="2"/>
  <c r="AR265" i="2" s="1"/>
  <c r="AK319" i="2"/>
  <c r="AK285" i="2"/>
  <c r="AK34" i="2"/>
  <c r="AK417" i="2"/>
  <c r="AR417" i="2" s="1"/>
  <c r="AK84" i="2"/>
  <c r="AK389" i="2"/>
  <c r="AR389" i="2" s="1"/>
  <c r="AK266" i="2"/>
  <c r="AR266" i="2" s="1"/>
  <c r="AK706" i="2"/>
  <c r="AR706" i="2" s="1"/>
  <c r="AK698" i="2"/>
  <c r="AR698" i="2" s="1"/>
  <c r="AK559" i="2"/>
  <c r="AR559" i="2" s="1"/>
  <c r="AK558" i="2"/>
  <c r="AR558" i="2" s="1"/>
  <c r="AK438" i="2"/>
  <c r="AK291" i="2"/>
  <c r="AK196" i="2"/>
  <c r="AK556" i="2"/>
  <c r="AK511" i="2"/>
  <c r="AK359" i="2"/>
  <c r="AR359" i="2" s="1"/>
  <c r="AK414" i="2"/>
  <c r="AK364" i="2"/>
  <c r="AR364" i="2" s="1"/>
  <c r="AK479" i="2"/>
  <c r="AR479" i="2" s="1"/>
  <c r="AK159" i="2"/>
  <c r="AR159" i="2" s="1"/>
  <c r="AK275" i="2"/>
  <c r="AK576" i="2"/>
  <c r="AK533" i="2"/>
  <c r="AK495" i="2"/>
  <c r="AK455" i="2"/>
  <c r="AR455" i="2" s="1"/>
  <c r="AK53" i="2"/>
  <c r="AK41" i="2"/>
  <c r="AK340" i="2"/>
  <c r="AK216" i="2"/>
  <c r="AK277" i="2"/>
  <c r="AK25" i="2"/>
  <c r="AK92" i="2"/>
  <c r="AK473" i="2"/>
  <c r="AR473" i="2" s="1"/>
  <c r="AK679" i="2"/>
  <c r="AR679" i="2" s="1"/>
  <c r="AK145" i="2"/>
  <c r="AK412" i="2"/>
  <c r="AK360" i="2"/>
  <c r="AR360" i="2" s="1"/>
  <c r="AK704" i="2"/>
  <c r="AR704" i="2" s="1"/>
  <c r="AK128" i="2"/>
  <c r="AR128" i="2" s="1"/>
  <c r="AK674" i="2"/>
  <c r="AR674" i="2" s="1"/>
  <c r="AK241" i="2"/>
  <c r="AK731" i="2"/>
  <c r="AR731" i="2" s="1"/>
  <c r="AK334" i="2"/>
  <c r="AR334" i="2" s="1"/>
  <c r="AK593" i="2"/>
  <c r="AK125" i="2"/>
  <c r="AK503" i="2"/>
  <c r="AK185" i="2"/>
  <c r="AK722" i="2"/>
  <c r="AR722" i="2" s="1"/>
  <c r="AK480" i="2"/>
  <c r="AR480" i="2" s="1"/>
  <c r="AK183" i="2"/>
  <c r="AK391" i="2"/>
  <c r="AK15" i="2"/>
  <c r="AK560" i="2"/>
  <c r="AR560" i="2" s="1"/>
  <c r="AK378" i="2"/>
  <c r="AK509" i="2"/>
  <c r="AK301" i="2"/>
  <c r="AK207" i="2"/>
  <c r="AK627" i="2"/>
  <c r="AR627" i="2" s="1"/>
  <c r="AK330" i="2"/>
  <c r="AK32" i="2"/>
  <c r="AK682" i="2"/>
  <c r="AR682" i="2" s="1"/>
  <c r="AK636" i="2"/>
  <c r="AR636" i="2" s="1"/>
  <c r="AK43" i="2"/>
  <c r="AK16" i="2"/>
  <c r="AK418" i="2"/>
  <c r="AR418" i="2" s="1"/>
  <c r="AK181" i="2"/>
  <c r="AR181" i="2" s="1"/>
  <c r="AK40" i="2"/>
  <c r="AK411" i="2"/>
  <c r="AK486" i="2"/>
  <c r="AR486" i="2" s="1"/>
  <c r="AK589" i="2"/>
  <c r="AK297" i="2"/>
  <c r="AK64" i="2"/>
  <c r="AK192" i="2"/>
  <c r="AK639" i="2"/>
  <c r="AR639" i="2" s="1"/>
  <c r="AK403" i="2"/>
  <c r="AK555" i="2"/>
  <c r="AK599" i="2"/>
  <c r="AK397" i="2"/>
  <c r="AR397" i="2" s="1"/>
  <c r="AK525" i="2"/>
  <c r="AR525" i="2" s="1"/>
  <c r="AK705" i="2"/>
  <c r="AR705" i="2" s="1"/>
  <c r="AK413" i="2"/>
  <c r="AK735" i="2"/>
  <c r="AR735" i="2" s="1"/>
  <c r="AK585" i="2"/>
  <c r="AR585" i="2" s="1"/>
  <c r="AK507" i="2"/>
  <c r="AK393" i="2"/>
  <c r="AK357" i="2"/>
  <c r="AK520" i="2"/>
  <c r="AR520" i="2" s="1"/>
  <c r="AK646" i="2"/>
  <c r="AK22" i="2"/>
  <c r="AK733" i="2"/>
  <c r="AR733" i="2" s="1"/>
  <c r="AK65" i="2"/>
  <c r="AR65" i="2" s="1"/>
  <c r="AK489" i="2"/>
  <c r="AR489" i="2" s="1"/>
  <c r="AK626" i="2"/>
  <c r="AK189" i="2"/>
  <c r="AK552" i="2"/>
  <c r="AR552" i="2" s="1"/>
  <c r="AK218" i="2"/>
  <c r="AR218" i="2" s="1"/>
  <c r="AK466" i="2"/>
  <c r="AR466" i="2" s="1"/>
  <c r="AK66" i="2"/>
  <c r="AK48" i="2"/>
  <c r="AK631" i="2"/>
  <c r="AR631" i="2" s="1"/>
  <c r="AK407" i="2"/>
  <c r="AR407" i="2" s="1"/>
  <c r="AK109" i="2"/>
  <c r="AK117" i="2"/>
  <c r="AK314" i="2"/>
  <c r="AK178" i="2"/>
  <c r="AR178" i="2" s="1"/>
  <c r="AK460" i="2"/>
  <c r="AK268" i="2"/>
  <c r="AK31" i="2"/>
  <c r="AK322" i="2"/>
  <c r="AR322" i="2" s="1"/>
  <c r="AK621" i="2"/>
  <c r="AR621" i="2" s="1"/>
  <c r="AK567" i="2"/>
  <c r="AR567" i="2" s="1"/>
  <c r="AK156" i="2"/>
  <c r="AK214" i="2"/>
  <c r="AK35" i="2"/>
  <c r="AK144" i="2"/>
  <c r="AR144" i="2" s="1"/>
  <c r="AK199" i="2"/>
  <c r="AK204" i="2"/>
  <c r="AK721" i="2"/>
  <c r="AR721" i="2" s="1"/>
  <c r="AK351" i="2"/>
  <c r="AK123" i="2"/>
  <c r="AK437" i="2"/>
  <c r="AR437" i="2" s="1"/>
  <c r="AK443" i="2"/>
  <c r="AK24" i="2"/>
  <c r="AK78" i="2"/>
  <c r="AK577" i="2"/>
  <c r="AR577" i="2" s="1"/>
  <c r="AK653" i="2"/>
  <c r="AR653" i="2" s="1"/>
  <c r="AK728" i="2"/>
  <c r="AR728" i="2" s="1"/>
  <c r="AK596" i="2"/>
  <c r="AK693" i="2"/>
  <c r="AR693" i="2" s="1"/>
  <c r="AK696" i="2"/>
  <c r="AR696" i="2" s="1"/>
  <c r="AK476" i="2"/>
  <c r="AK505" i="2"/>
  <c r="AK270" i="2"/>
  <c r="AK396" i="2"/>
  <c r="AR396" i="2" s="1"/>
  <c r="AK96" i="2"/>
  <c r="AR96" i="2" s="1"/>
  <c r="AK76" i="2"/>
  <c r="AK420" i="2"/>
  <c r="AK690" i="2"/>
  <c r="AK711" i="2"/>
  <c r="AR711" i="2" s="1"/>
  <c r="AK362" i="2"/>
  <c r="AK684" i="2"/>
  <c r="AR684" i="2" s="1"/>
  <c r="AK423" i="2"/>
  <c r="AK619" i="2"/>
  <c r="AR619" i="2" s="1"/>
  <c r="AK205" i="2"/>
  <c r="AR205" i="2" s="1"/>
  <c r="AK350" i="2"/>
  <c r="AK38" i="2"/>
  <c r="AK602" i="2"/>
  <c r="AK150" i="2"/>
  <c r="AK97" i="2"/>
  <c r="AK121" i="2"/>
  <c r="AK326" i="2"/>
  <c r="AK581" i="2"/>
  <c r="AR581" i="2" s="1"/>
  <c r="AK445" i="2"/>
  <c r="AK370" i="2"/>
  <c r="AK538" i="2"/>
  <c r="AR538" i="2" s="1"/>
  <c r="AK113" i="2"/>
  <c r="AK652" i="2"/>
  <c r="AR652" i="2" s="1"/>
  <c r="AK352" i="2"/>
  <c r="AK683" i="2"/>
  <c r="AK661" i="2"/>
  <c r="AR661" i="2" s="1"/>
  <c r="AK209" i="2"/>
  <c r="AK546" i="2"/>
  <c r="AR546" i="2" s="1"/>
  <c r="AK712" i="2"/>
  <c r="AR712" i="2" s="1"/>
  <c r="AK238" i="2"/>
  <c r="AK726" i="2"/>
  <c r="AR726" i="2" s="1"/>
  <c r="AK75" i="2"/>
  <c r="AK502" i="2"/>
  <c r="AK226" i="2"/>
  <c r="AK307" i="2"/>
  <c r="AK300" i="2"/>
  <c r="AK200" i="2"/>
  <c r="AK101" i="2"/>
  <c r="AK245" i="2"/>
  <c r="AK147" i="2"/>
  <c r="AR147" i="2" s="1"/>
  <c r="AK132" i="2"/>
  <c r="AK481" i="2"/>
  <c r="AK689" i="2"/>
  <c r="AK582" i="2"/>
  <c r="AK453" i="2"/>
  <c r="AR453" i="2" s="1"/>
  <c r="AK676" i="2"/>
  <c r="AR676" i="2" s="1"/>
  <c r="AK659" i="2"/>
  <c r="AR659" i="2" s="1"/>
  <c r="AK193" i="2"/>
  <c r="AK709" i="2"/>
  <c r="AR709" i="2" s="1"/>
  <c r="AK448" i="2"/>
  <c r="AR448" i="2" s="1"/>
  <c r="AK611" i="2"/>
  <c r="AK87" i="2"/>
  <c r="AK710" i="2"/>
  <c r="AR710" i="2" s="1"/>
  <c r="AK667" i="2"/>
  <c r="AR667" i="2" s="1"/>
  <c r="AK400" i="2"/>
  <c r="AR400" i="2" s="1"/>
  <c r="AK572" i="2"/>
  <c r="AR572" i="2" s="1"/>
  <c r="AK609" i="2"/>
  <c r="AK424" i="2"/>
  <c r="AK677" i="2"/>
  <c r="AR677" i="2" s="1"/>
  <c r="AK739" i="2"/>
  <c r="AR739" i="2" s="1"/>
  <c r="AK294" i="2"/>
  <c r="AK616" i="2"/>
  <c r="AR616" i="2" s="1"/>
  <c r="AK543" i="2"/>
  <c r="AK643" i="2"/>
  <c r="AK136" i="2"/>
  <c r="AK614" i="2"/>
  <c r="AK163" i="2"/>
  <c r="AK376" i="2"/>
  <c r="AR376" i="2" s="1"/>
  <c r="AK623" i="2"/>
  <c r="AR623" i="2" s="1"/>
  <c r="AK580" i="2"/>
  <c r="AK82" i="2"/>
  <c r="AK282" i="2"/>
  <c r="AK316" i="2"/>
  <c r="AK215" i="2"/>
  <c r="AK472" i="2"/>
  <c r="AR472" i="2" s="1"/>
  <c r="AK235" i="2"/>
  <c r="AK383" i="2"/>
  <c r="AR383" i="2" s="1"/>
  <c r="AK526" i="2"/>
  <c r="AK194" i="2"/>
  <c r="AK501" i="2"/>
  <c r="AK421" i="2"/>
  <c r="AK463" i="2"/>
  <c r="AK276" i="2"/>
  <c r="AK107" i="2"/>
  <c r="AK730" i="2"/>
  <c r="AR730" i="2" s="1"/>
  <c r="AK260" i="2"/>
  <c r="AK273" i="2"/>
  <c r="AK435" i="2"/>
  <c r="AK529" i="2"/>
  <c r="AR529" i="2" s="1"/>
  <c r="AK490" i="2"/>
  <c r="AR490" i="2" s="1"/>
  <c r="AK184" i="2"/>
  <c r="AK671" i="2"/>
  <c r="AR671" i="2" s="1"/>
  <c r="AK454" i="2"/>
  <c r="AK620" i="2"/>
  <c r="AR620" i="2" s="1"/>
  <c r="AK569" i="2"/>
  <c r="AR569" i="2" s="1"/>
  <c r="AK173" i="2"/>
  <c r="AK293" i="2"/>
  <c r="AK615" i="2"/>
  <c r="AR615" i="2" s="1"/>
  <c r="AK179" i="2"/>
  <c r="AK515" i="2"/>
  <c r="AK588" i="2"/>
  <c r="AK637" i="2"/>
  <c r="AR637" i="2" s="1"/>
  <c r="AK517" i="2"/>
  <c r="AR517" i="2" s="1"/>
  <c r="AK648" i="2"/>
  <c r="AR648" i="2" s="1"/>
  <c r="AK461" i="2"/>
  <c r="AK257" i="2"/>
  <c r="AK366" i="2"/>
  <c r="AK612" i="2"/>
  <c r="AR612" i="2" s="1"/>
  <c r="AK591" i="2"/>
  <c r="AK355" i="2"/>
  <c r="AK456" i="2"/>
  <c r="AR456" i="2" s="1"/>
  <c r="AK353" i="2"/>
  <c r="AK670" i="2"/>
  <c r="AR670" i="2" s="1"/>
  <c r="AK468" i="2"/>
  <c r="AR468" i="2" s="1"/>
  <c r="AK610" i="2"/>
  <c r="AK729" i="2"/>
  <c r="AR729" i="2" s="1"/>
  <c r="AK604" i="2"/>
  <c r="AR604" i="2" s="1"/>
  <c r="AK377" i="2"/>
  <c r="AR377" i="2" s="1"/>
  <c r="AK668" i="2"/>
  <c r="AK331" i="2"/>
  <c r="AK638" i="2"/>
  <c r="AR638" i="2" s="1"/>
  <c r="AK487" i="2"/>
  <c r="AK470" i="2"/>
  <c r="AR470" i="2" s="1"/>
  <c r="AK469" i="2"/>
  <c r="AK451" i="2"/>
  <c r="AR451" i="2" s="1"/>
  <c r="AK315" i="2"/>
  <c r="AK645" i="2"/>
  <c r="AR645" i="2" s="1"/>
  <c r="AK629" i="2"/>
  <c r="AK725" i="2"/>
  <c r="AR725" i="2" s="1"/>
  <c r="AK426" i="2"/>
  <c r="AR426" i="2" s="1"/>
  <c r="AK688" i="2"/>
  <c r="AR688" i="2" s="1"/>
  <c r="AK499" i="2"/>
  <c r="AK697" i="2"/>
  <c r="AR697" i="2" s="1"/>
  <c r="AK700" i="2"/>
  <c r="AR700" i="2" s="1"/>
  <c r="AK624" i="2"/>
  <c r="AR624" i="2" s="1"/>
  <c r="AK701" i="2"/>
  <c r="AR701" i="2" s="1"/>
  <c r="AK573" i="2"/>
  <c r="AK738" i="2"/>
  <c r="AR738" i="2" s="1"/>
  <c r="AK562" i="2"/>
  <c r="AK618" i="2"/>
  <c r="AR618" i="2" s="1"/>
  <c r="AK660" i="2"/>
  <c r="AR660" i="2" s="1"/>
  <c r="AK734" i="2"/>
  <c r="AR734" i="2" s="1"/>
  <c r="AK718" i="2"/>
  <c r="AR718" i="2" s="1"/>
  <c r="AK717" i="2"/>
  <c r="AK716" i="2"/>
  <c r="AR716" i="2" s="1"/>
  <c r="AK736" i="2"/>
  <c r="AR736" i="2" s="1"/>
  <c r="AK714" i="2"/>
  <c r="AR714" i="2" s="1"/>
  <c r="AK678" i="2"/>
  <c r="AR678" i="2" s="1"/>
  <c r="AK719" i="2"/>
  <c r="AR719" i="2" s="1"/>
  <c r="AK544" i="2"/>
  <c r="AK644" i="2"/>
  <c r="AK713" i="2"/>
  <c r="AR713" i="2" s="1"/>
  <c r="AK673" i="2"/>
  <c r="AR673" i="2" s="1"/>
  <c r="AK692" i="2"/>
  <c r="AR692" i="2" s="1"/>
  <c r="AK708" i="2"/>
  <c r="AR708" i="2" s="1"/>
  <c r="AK715" i="2"/>
  <c r="AR715" i="2" s="1"/>
  <c r="AK732" i="2"/>
  <c r="AR732" i="2" s="1"/>
  <c r="AH598" i="2"/>
  <c r="AH566" i="2"/>
  <c r="AH641" i="2"/>
  <c r="AH139" i="2"/>
  <c r="AH390" i="2"/>
  <c r="AH523" i="2"/>
  <c r="AH464" i="2"/>
  <c r="AH583" i="2"/>
  <c r="AH537" i="2"/>
  <c r="AH336" i="2"/>
  <c r="AH428" i="2"/>
  <c r="AH477" i="2"/>
  <c r="AH647" i="2"/>
  <c r="AH229" i="2"/>
  <c r="AH497" i="2"/>
  <c r="AH201" i="2"/>
  <c r="AH279" i="2"/>
  <c r="AH310" i="2"/>
  <c r="AH531" i="2"/>
  <c r="AH699" i="2"/>
  <c r="AH361" i="2"/>
  <c r="AH553" i="2"/>
  <c r="AH415" i="2"/>
  <c r="AH516" i="2"/>
  <c r="AH81" i="2"/>
  <c r="AH634" i="2"/>
  <c r="AH347" i="2"/>
  <c r="AH44" i="2"/>
  <c r="AH227" i="2"/>
  <c r="AH93" i="2"/>
  <c r="AH233" i="2"/>
  <c r="AH398" i="2"/>
  <c r="AH590" i="2"/>
  <c r="AH650" i="2"/>
  <c r="AH6" i="2"/>
  <c r="AH296" i="2"/>
  <c r="AH223" i="2"/>
  <c r="AH651" i="2"/>
  <c r="AH116" i="2"/>
  <c r="AH86" i="2"/>
  <c r="AH540" i="2"/>
  <c r="AH550" i="2"/>
  <c r="AH137" i="2"/>
  <c r="AH73" i="2"/>
  <c r="AH243" i="2"/>
  <c r="AH367" i="2"/>
  <c r="AH219" i="2"/>
  <c r="AH535" i="2"/>
  <c r="AH103" i="2"/>
  <c r="AH654" i="2"/>
  <c r="AH394" i="2"/>
  <c r="AH337" i="2"/>
  <c r="AH175" i="2"/>
  <c r="AH127" i="2"/>
  <c r="AH506" i="2"/>
  <c r="AH140" i="2"/>
  <c r="AH494" i="2"/>
  <c r="AH475" i="2"/>
  <c r="AH402" i="2"/>
  <c r="AH124" i="2"/>
  <c r="AH632" i="2"/>
  <c r="AH338" i="2"/>
  <c r="AH406" i="2"/>
  <c r="AH251" i="2"/>
  <c r="AH356" i="2"/>
  <c r="AH439" i="2"/>
  <c r="AH261" i="2"/>
  <c r="AH458" i="2"/>
  <c r="AH119" i="2"/>
  <c r="AH354" i="2"/>
  <c r="AH151" i="2"/>
  <c r="AH164" i="2"/>
  <c r="AH239" i="2"/>
  <c r="AH176" i="2"/>
  <c r="AH482" i="2"/>
  <c r="AH657" i="2"/>
  <c r="AH373" i="2"/>
  <c r="AH433" i="2"/>
  <c r="AH514" i="2"/>
  <c r="AH388" i="2"/>
  <c r="AH557" i="2"/>
  <c r="AH4" i="2"/>
  <c r="AH182" i="2"/>
  <c r="AH290" i="2"/>
  <c r="AH232" i="2"/>
  <c r="AH126" i="2"/>
  <c r="AH288" i="2"/>
  <c r="AH662" i="2"/>
  <c r="AH574" i="2"/>
  <c r="AH368" i="2"/>
  <c r="AH269" i="2"/>
  <c r="AH500" i="2"/>
  <c r="AH344" i="2"/>
  <c r="AH5" i="2"/>
  <c r="AH70" i="2"/>
  <c r="AH110" i="2"/>
  <c r="AH138" i="2"/>
  <c r="AH230" i="2"/>
  <c r="AH130" i="2"/>
  <c r="AH471" i="2"/>
  <c r="AH45" i="2"/>
  <c r="AH157" i="2"/>
  <c r="AH224" i="2"/>
  <c r="AH488" i="2"/>
  <c r="AH55" i="2"/>
  <c r="AH286" i="2"/>
  <c r="AH104" i="2"/>
  <c r="AH324" i="2"/>
  <c r="AH306" i="2"/>
  <c r="AH246" i="2"/>
  <c r="AH449" i="2"/>
  <c r="AH578" i="2"/>
  <c r="AH380" i="2"/>
  <c r="AH381" i="2"/>
  <c r="AH695" i="2"/>
  <c r="AH434" i="2"/>
  <c r="AH220" i="2"/>
  <c r="AH174" i="2"/>
  <c r="AH655" i="2"/>
  <c r="AH18" i="2"/>
  <c r="AH166" i="2"/>
  <c r="AH483" i="2"/>
  <c r="AH342" i="2"/>
  <c r="AH57" i="2"/>
  <c r="AH146" i="2"/>
  <c r="AH298" i="2"/>
  <c r="AH161" i="2"/>
  <c r="AH36" i="2"/>
  <c r="AH327" i="2"/>
  <c r="AH446" i="2"/>
  <c r="AH287" i="2"/>
  <c r="AH680" i="2"/>
  <c r="AH656" i="2"/>
  <c r="AH42" i="2"/>
  <c r="AH564" i="2"/>
  <c r="AH237" i="2"/>
  <c r="AH228" i="2"/>
  <c r="AH524" i="2"/>
  <c r="AH427" i="2"/>
  <c r="AH289" i="2"/>
  <c r="AH685" i="2"/>
  <c r="AH384" i="2"/>
  <c r="AH252" i="2"/>
  <c r="AH312" i="2"/>
  <c r="AH283" i="2"/>
  <c r="AH20" i="2"/>
  <c r="AH317" i="2"/>
  <c r="AH80" i="2"/>
  <c r="AH236" i="2"/>
  <c r="AH94" i="2"/>
  <c r="AH496" i="2"/>
  <c r="AH452" i="2"/>
  <c r="AH425" i="2"/>
  <c r="AH292" i="2"/>
  <c r="AH148" i="2"/>
  <c r="AH549" i="2"/>
  <c r="AH341" i="2"/>
  <c r="AH429" i="2"/>
  <c r="AH102" i="2"/>
  <c r="AH440" i="2"/>
  <c r="AH518" i="2"/>
  <c r="AH541" i="2"/>
  <c r="AH565" i="2"/>
  <c r="AH607" i="2"/>
  <c r="AH419" i="2"/>
  <c r="AH474" i="2"/>
  <c r="AH675" i="2"/>
  <c r="AH545" i="2"/>
  <c r="AH608" i="2"/>
  <c r="AH687" i="2"/>
  <c r="AH191" i="2"/>
  <c r="AH663" i="2"/>
  <c r="AH278" i="2"/>
  <c r="AH594" i="2"/>
  <c r="AH386" i="2"/>
  <c r="AH422" i="2"/>
  <c r="AH72" i="2"/>
  <c r="AH26" i="2"/>
  <c r="AH149" i="2"/>
  <c r="AH271" i="2"/>
  <c r="AH601" i="2"/>
  <c r="AH37" i="2"/>
  <c r="AH7" i="2"/>
  <c r="AH167" i="2"/>
  <c r="AH203" i="2"/>
  <c r="AH649" i="2"/>
  <c r="AH600" i="2"/>
  <c r="AH404" i="2"/>
  <c r="AH658" i="2"/>
  <c r="AH59" i="2"/>
  <c r="AH349" i="2"/>
  <c r="AH536" i="2"/>
  <c r="AH628" i="2"/>
  <c r="AH512" i="2"/>
  <c r="AH447" i="2"/>
  <c r="AH586" i="2"/>
  <c r="AH27" i="2"/>
  <c r="AH462" i="2"/>
  <c r="AH382" i="2"/>
  <c r="AH85" i="2"/>
  <c r="AH401" i="2"/>
  <c r="AH212" i="2"/>
  <c r="AH186" i="2"/>
  <c r="AH385" i="2"/>
  <c r="AH530" i="2"/>
  <c r="AH416" i="2"/>
  <c r="AH410" i="2"/>
  <c r="AH99" i="2"/>
  <c r="AH299" i="2"/>
  <c r="AH105" i="2"/>
  <c r="AH392" i="2"/>
  <c r="AH484" i="2"/>
  <c r="AH522" i="2"/>
  <c r="AH106" i="2"/>
  <c r="AH436" i="2"/>
  <c r="AH669" i="2"/>
  <c r="AH579" i="2"/>
  <c r="AH79" i="2"/>
  <c r="AH89" i="2"/>
  <c r="AH551" i="2"/>
  <c r="AH405" i="2"/>
  <c r="AH258" i="2"/>
  <c r="AH165" i="2"/>
  <c r="AH47" i="2"/>
  <c r="AH441" i="2"/>
  <c r="AH67" i="2"/>
  <c r="AH430" i="2"/>
  <c r="AH672" i="2"/>
  <c r="AH459" i="2"/>
  <c r="AH240" i="2"/>
  <c r="AH263" i="2"/>
  <c r="AH720" i="2"/>
  <c r="AH13" i="2"/>
  <c r="AH280" i="2"/>
  <c r="AH95" i="2"/>
  <c r="AH295" i="2"/>
  <c r="AH395" i="2"/>
  <c r="AH305" i="2"/>
  <c r="AH584" i="2"/>
  <c r="AH379" i="2"/>
  <c r="AH50" i="2"/>
  <c r="AH329" i="2"/>
  <c r="AH707" i="2"/>
  <c r="AH56" i="2"/>
  <c r="AH431" i="2"/>
  <c r="AH345" i="2"/>
  <c r="AH642" i="2"/>
  <c r="AH21" i="2"/>
  <c r="AH8" i="2"/>
  <c r="AH571" i="2"/>
  <c r="AH492" i="2"/>
  <c r="AH723" i="2"/>
  <c r="AH170" i="2"/>
  <c r="AH595" i="2"/>
  <c r="AH60" i="2"/>
  <c r="AH267" i="2"/>
  <c r="AH532" i="2"/>
  <c r="AH217" i="2"/>
  <c r="AH348" i="2"/>
  <c r="AH39" i="2"/>
  <c r="AH74" i="2"/>
  <c r="AH328" i="2"/>
  <c r="AH211" i="2"/>
  <c r="AH284" i="2"/>
  <c r="AH519" i="2"/>
  <c r="AH504" i="2"/>
  <c r="AH308" i="2"/>
  <c r="AH457" i="2"/>
  <c r="AH248" i="2"/>
  <c r="AH131" i="2"/>
  <c r="AH346" i="2"/>
  <c r="AH309" i="2"/>
  <c r="AH19" i="2"/>
  <c r="AH171" i="2"/>
  <c r="AH442" i="2"/>
  <c r="AH49" i="2"/>
  <c r="AH369" i="2"/>
  <c r="AH539" i="2"/>
  <c r="AH195" i="2"/>
  <c r="AH554" i="2"/>
  <c r="AH374" i="2"/>
  <c r="AH665" i="2"/>
  <c r="AH208" i="2"/>
  <c r="AH197" i="2"/>
  <c r="AH54" i="2"/>
  <c r="AH83" i="2"/>
  <c r="AH467" i="2"/>
  <c r="AH100" i="2"/>
  <c r="AH90" i="2"/>
  <c r="AH253" i="2"/>
  <c r="AH254" i="2"/>
  <c r="AH686" i="2"/>
  <c r="AH335" i="2"/>
  <c r="AH387" i="2"/>
  <c r="AH304" i="2"/>
  <c r="AH172" i="2"/>
  <c r="AH68" i="2"/>
  <c r="AH630" i="2"/>
  <c r="AH570" i="2"/>
  <c r="AH249" i="2"/>
  <c r="AH168" i="2"/>
  <c r="AH303" i="2"/>
  <c r="AH521" i="2"/>
  <c r="AH575" i="2"/>
  <c r="AH343" i="2"/>
  <c r="AH142" i="2"/>
  <c r="AH114" i="2"/>
  <c r="AH61" i="2"/>
  <c r="AH118" i="2"/>
  <c r="AH534" i="2"/>
  <c r="AH513" i="2"/>
  <c r="AH281" i="2"/>
  <c r="AH141" i="2"/>
  <c r="AH605" i="2"/>
  <c r="AH134" i="2"/>
  <c r="AH255" i="2"/>
  <c r="AH694" i="2"/>
  <c r="AH225" i="2"/>
  <c r="AH333" i="2"/>
  <c r="AH372" i="2"/>
  <c r="AH321" i="2"/>
  <c r="AH11" i="2"/>
  <c r="AH180" i="2"/>
  <c r="AH363" i="2"/>
  <c r="AH23" i="2"/>
  <c r="AH213" i="2"/>
  <c r="AH244" i="2"/>
  <c r="AH169" i="2"/>
  <c r="AH478" i="2"/>
  <c r="AH563" i="2"/>
  <c r="AH129" i="2"/>
  <c r="AH510" i="2"/>
  <c r="AH703" i="2"/>
  <c r="AH256" i="2"/>
  <c r="AH111" i="2"/>
  <c r="AH302" i="2"/>
  <c r="AH177" i="2"/>
  <c r="AH162" i="2"/>
  <c r="AH408" i="2"/>
  <c r="AH120" i="2"/>
  <c r="AH633" i="2"/>
  <c r="AH323" i="2"/>
  <c r="AH325" i="2"/>
  <c r="AH9" i="2"/>
  <c r="AH30" i="2"/>
  <c r="AH88" i="2"/>
  <c r="AH62" i="2"/>
  <c r="AH622" i="2"/>
  <c r="AH635" i="2"/>
  <c r="AH542" i="2"/>
  <c r="AH152" i="2"/>
  <c r="AH187" i="2"/>
  <c r="AH29" i="2"/>
  <c r="AH724" i="2"/>
  <c r="AH143" i="2"/>
  <c r="AH527" i="2"/>
  <c r="AH135" i="2"/>
  <c r="AH28" i="2"/>
  <c r="AH133" i="2"/>
  <c r="AH313" i="2"/>
  <c r="AH399" i="2"/>
  <c r="AH508" i="2"/>
  <c r="AH365" i="2"/>
  <c r="AH587" i="2"/>
  <c r="AH603" i="2"/>
  <c r="AH568" i="2"/>
  <c r="AH311" i="2"/>
  <c r="AH547" i="2"/>
  <c r="AH188" i="2"/>
  <c r="AH432" i="2"/>
  <c r="AH250" i="2"/>
  <c r="AH339" i="2"/>
  <c r="AH221" i="2"/>
  <c r="AH202" i="2"/>
  <c r="AH222" i="2"/>
  <c r="AH52" i="2"/>
  <c r="AH91" i="2"/>
  <c r="AH613" i="2"/>
  <c r="AH691" i="2"/>
  <c r="AH450" i="2"/>
  <c r="AH318" i="2"/>
  <c r="AH491" i="2"/>
  <c r="AH2" i="2"/>
  <c r="AH247" i="2"/>
  <c r="AH153" i="2"/>
  <c r="AH112" i="2"/>
  <c r="AH664" i="2"/>
  <c r="AH155" i="2"/>
  <c r="AH10" i="2"/>
  <c r="AH444" i="2"/>
  <c r="AH51" i="2"/>
  <c r="AH115" i="2"/>
  <c r="AH625" i="2"/>
  <c r="AH3" i="2"/>
  <c r="AH702" i="2"/>
  <c r="AH190" i="2"/>
  <c r="AH375" i="2"/>
  <c r="AH98" i="2"/>
  <c r="AH198" i="2"/>
  <c r="AH154" i="2"/>
  <c r="AH592" i="2"/>
  <c r="AH320" i="2"/>
  <c r="AH371" i="2"/>
  <c r="AH264" i="2"/>
  <c r="AH63" i="2"/>
  <c r="AH210" i="2"/>
  <c r="AH33" i="2"/>
  <c r="AH561" i="2"/>
  <c r="AH14" i="2"/>
  <c r="AH262" i="2"/>
  <c r="AH485" i="2"/>
  <c r="AH409" i="2"/>
  <c r="AH122" i="2"/>
  <c r="AH206" i="2"/>
  <c r="AH493" i="2"/>
  <c r="AH12" i="2"/>
  <c r="AH17" i="2"/>
  <c r="AH528" i="2"/>
  <c r="AH46" i="2"/>
  <c r="AH108" i="2"/>
  <c r="AH234" i="2"/>
  <c r="AH231" i="2"/>
  <c r="AH737" i="2"/>
  <c r="AH332" i="2"/>
  <c r="AH274" i="2"/>
  <c r="AH597" i="2"/>
  <c r="AH77" i="2"/>
  <c r="AH58" i="2"/>
  <c r="AH681" i="2"/>
  <c r="AH71" i="2"/>
  <c r="AH358" i="2"/>
  <c r="AH465" i="2"/>
  <c r="AH160" i="2"/>
  <c r="AH666" i="2"/>
  <c r="AH640" i="2"/>
  <c r="AH548" i="2"/>
  <c r="AH498" i="2"/>
  <c r="AH617" i="2"/>
  <c r="AH69" i="2"/>
  <c r="AH242" i="2"/>
  <c r="AH606" i="2"/>
  <c r="AH259" i="2"/>
  <c r="AH158" i="2"/>
  <c r="AH727" i="2"/>
  <c r="AH272" i="2"/>
  <c r="AH265" i="2"/>
  <c r="AH319" i="2"/>
  <c r="AH285" i="2"/>
  <c r="AH34" i="2"/>
  <c r="AH417" i="2"/>
  <c r="AH84" i="2"/>
  <c r="AH389" i="2"/>
  <c r="AH266" i="2"/>
  <c r="AH706" i="2"/>
  <c r="AH698" i="2"/>
  <c r="AH559" i="2"/>
  <c r="AH558" i="2"/>
  <c r="AH438" i="2"/>
  <c r="AH291" i="2"/>
  <c r="AH196" i="2"/>
  <c r="AH556" i="2"/>
  <c r="AH511" i="2"/>
  <c r="AH359" i="2"/>
  <c r="AH414" i="2"/>
  <c r="AH364" i="2"/>
  <c r="AH479" i="2"/>
  <c r="AH159" i="2"/>
  <c r="AH275" i="2"/>
  <c r="AH576" i="2"/>
  <c r="AH533" i="2"/>
  <c r="AH495" i="2"/>
  <c r="AH455" i="2"/>
  <c r="AH53" i="2"/>
  <c r="AH41" i="2"/>
  <c r="AH340" i="2"/>
  <c r="AH216" i="2"/>
  <c r="AH277" i="2"/>
  <c r="AH25" i="2"/>
  <c r="AH92" i="2"/>
  <c r="AH473" i="2"/>
  <c r="AH679" i="2"/>
  <c r="AH145" i="2"/>
  <c r="AH412" i="2"/>
  <c r="AH360" i="2"/>
  <c r="AH704" i="2"/>
  <c r="AH128" i="2"/>
  <c r="AH674" i="2"/>
  <c r="AH241" i="2"/>
  <c r="AH731" i="2"/>
  <c r="AH334" i="2"/>
  <c r="AH593" i="2"/>
  <c r="AH125" i="2"/>
  <c r="AH503" i="2"/>
  <c r="AH185" i="2"/>
  <c r="AH722" i="2"/>
  <c r="AH480" i="2"/>
  <c r="AH183" i="2"/>
  <c r="AH391" i="2"/>
  <c r="AH15" i="2"/>
  <c r="AH560" i="2"/>
  <c r="AH378" i="2"/>
  <c r="AH509" i="2"/>
  <c r="AH301" i="2"/>
  <c r="AH207" i="2"/>
  <c r="AH627" i="2"/>
  <c r="AH330" i="2"/>
  <c r="AH32" i="2"/>
  <c r="AH682" i="2"/>
  <c r="AH636" i="2"/>
  <c r="AH43" i="2"/>
  <c r="AH16" i="2"/>
  <c r="AH418" i="2"/>
  <c r="AH181" i="2"/>
  <c r="AH40" i="2"/>
  <c r="AH411" i="2"/>
  <c r="AH486" i="2"/>
  <c r="AH589" i="2"/>
  <c r="AH297" i="2"/>
  <c r="AH64" i="2"/>
  <c r="AH192" i="2"/>
  <c r="AH639" i="2"/>
  <c r="AH403" i="2"/>
  <c r="AH555" i="2"/>
  <c r="AH599" i="2"/>
  <c r="AH397" i="2"/>
  <c r="AH525" i="2"/>
  <c r="AH705" i="2"/>
  <c r="AH413" i="2"/>
  <c r="AH735" i="2"/>
  <c r="AH585" i="2"/>
  <c r="AH507" i="2"/>
  <c r="AH393" i="2"/>
  <c r="AH357" i="2"/>
  <c r="AH520" i="2"/>
  <c r="AH646" i="2"/>
  <c r="AH22" i="2"/>
  <c r="AH733" i="2"/>
  <c r="AH65" i="2"/>
  <c r="AH489" i="2"/>
  <c r="AH626" i="2"/>
  <c r="AH189" i="2"/>
  <c r="AH552" i="2"/>
  <c r="AH218" i="2"/>
  <c r="AH466" i="2"/>
  <c r="AH66" i="2"/>
  <c r="AH48" i="2"/>
  <c r="AH631" i="2"/>
  <c r="AH407" i="2"/>
  <c r="AH109" i="2"/>
  <c r="AH117" i="2"/>
  <c r="AH314" i="2"/>
  <c r="AH178" i="2"/>
  <c r="AH460" i="2"/>
  <c r="AH268" i="2"/>
  <c r="AH31" i="2"/>
  <c r="AH322" i="2"/>
  <c r="AH621" i="2"/>
  <c r="AH567" i="2"/>
  <c r="AH156" i="2"/>
  <c r="AH214" i="2"/>
  <c r="AH35" i="2"/>
  <c r="AH144" i="2"/>
  <c r="AH199" i="2"/>
  <c r="AH204" i="2"/>
  <c r="AH721" i="2"/>
  <c r="AH351" i="2"/>
  <c r="AH123" i="2"/>
  <c r="AH437" i="2"/>
  <c r="AH443" i="2"/>
  <c r="AH24" i="2"/>
  <c r="AH78" i="2"/>
  <c r="AH577" i="2"/>
  <c r="AH653" i="2"/>
  <c r="AH728" i="2"/>
  <c r="AH596" i="2"/>
  <c r="AH693" i="2"/>
  <c r="AH696" i="2"/>
  <c r="AH476" i="2"/>
  <c r="AH505" i="2"/>
  <c r="AH270" i="2"/>
  <c r="AH396" i="2"/>
  <c r="AH96" i="2"/>
  <c r="AH76" i="2"/>
  <c r="AH420" i="2"/>
  <c r="AH690" i="2"/>
  <c r="AH711" i="2"/>
  <c r="AH362" i="2"/>
  <c r="AH684" i="2"/>
  <c r="AH423" i="2"/>
  <c r="AH619" i="2"/>
  <c r="AH205" i="2"/>
  <c r="AH350" i="2"/>
  <c r="AH38" i="2"/>
  <c r="AH602" i="2"/>
  <c r="AH150" i="2"/>
  <c r="AH97" i="2"/>
  <c r="AH121" i="2"/>
  <c r="AH326" i="2"/>
  <c r="AH581" i="2"/>
  <c r="AH445" i="2"/>
  <c r="AH370" i="2"/>
  <c r="AH538" i="2"/>
  <c r="AH113" i="2"/>
  <c r="AH652" i="2"/>
  <c r="AH352" i="2"/>
  <c r="AH683" i="2"/>
  <c r="AH661" i="2"/>
  <c r="AH209" i="2"/>
  <c r="AH546" i="2"/>
  <c r="AH712" i="2"/>
  <c r="AH238" i="2"/>
  <c r="AH726" i="2"/>
  <c r="AH75" i="2"/>
  <c r="AH502" i="2"/>
  <c r="AH226" i="2"/>
  <c r="AH307" i="2"/>
  <c r="AH300" i="2"/>
  <c r="AH200" i="2"/>
  <c r="AH101" i="2"/>
  <c r="AH245" i="2"/>
  <c r="AH147" i="2"/>
  <c r="AH132" i="2"/>
  <c r="AH481" i="2"/>
  <c r="AH689" i="2"/>
  <c r="AH582" i="2"/>
  <c r="AH453" i="2"/>
  <c r="AH676" i="2"/>
  <c r="AH659" i="2"/>
  <c r="AH193" i="2"/>
  <c r="AH709" i="2"/>
  <c r="AH448" i="2"/>
  <c r="AH611" i="2"/>
  <c r="AH87" i="2"/>
  <c r="AH710" i="2"/>
  <c r="AH667" i="2"/>
  <c r="AH400" i="2"/>
  <c r="AH572" i="2"/>
  <c r="AH609" i="2"/>
  <c r="AH424" i="2"/>
  <c r="AH677" i="2"/>
  <c r="AH739" i="2"/>
  <c r="AH294" i="2"/>
  <c r="AH616" i="2"/>
  <c r="AH543" i="2"/>
  <c r="AH643" i="2"/>
  <c r="AH136" i="2"/>
  <c r="AH614" i="2"/>
  <c r="AH163" i="2"/>
  <c r="AH376" i="2"/>
  <c r="AH623" i="2"/>
  <c r="AH580" i="2"/>
  <c r="AH82" i="2"/>
  <c r="AH282" i="2"/>
  <c r="AH316" i="2"/>
  <c r="AH215" i="2"/>
  <c r="AH472" i="2"/>
  <c r="AH235" i="2"/>
  <c r="AH383" i="2"/>
  <c r="AH526" i="2"/>
  <c r="AH194" i="2"/>
  <c r="AH501" i="2"/>
  <c r="AH421" i="2"/>
  <c r="AH463" i="2"/>
  <c r="AH276" i="2"/>
  <c r="AH107" i="2"/>
  <c r="AH730" i="2"/>
  <c r="AH260" i="2"/>
  <c r="AH273" i="2"/>
  <c r="AH435" i="2"/>
  <c r="AH529" i="2"/>
  <c r="AH490" i="2"/>
  <c r="AH184" i="2"/>
  <c r="AH671" i="2"/>
  <c r="AH454" i="2"/>
  <c r="AH620" i="2"/>
  <c r="AH569" i="2"/>
  <c r="AH173" i="2"/>
  <c r="AH293" i="2"/>
  <c r="AH615" i="2"/>
  <c r="AH179" i="2"/>
  <c r="AH515" i="2"/>
  <c r="AH588" i="2"/>
  <c r="AH637" i="2"/>
  <c r="AH517" i="2"/>
  <c r="AH648" i="2"/>
  <c r="AH461" i="2"/>
  <c r="AH257" i="2"/>
  <c r="AH366" i="2"/>
  <c r="AH612" i="2"/>
  <c r="AH591" i="2"/>
  <c r="AH355" i="2"/>
  <c r="AH456" i="2"/>
  <c r="AH353" i="2"/>
  <c r="AH670" i="2"/>
  <c r="AH468" i="2"/>
  <c r="AH610" i="2"/>
  <c r="AH729" i="2"/>
  <c r="AH604" i="2"/>
  <c r="AH377" i="2"/>
  <c r="AH668" i="2"/>
  <c r="AH331" i="2"/>
  <c r="AH638" i="2"/>
  <c r="AH487" i="2"/>
  <c r="AH470" i="2"/>
  <c r="AH469" i="2"/>
  <c r="AH451" i="2"/>
  <c r="AH315" i="2"/>
  <c r="AH645" i="2"/>
  <c r="AH629" i="2"/>
  <c r="AH725" i="2"/>
  <c r="AH426" i="2"/>
  <c r="AH688" i="2"/>
  <c r="AH499" i="2"/>
  <c r="AH697" i="2"/>
  <c r="AH700" i="2"/>
  <c r="AH624" i="2"/>
  <c r="AH701" i="2"/>
  <c r="AH573" i="2"/>
  <c r="AH738" i="2"/>
  <c r="AH562" i="2"/>
  <c r="AH618" i="2"/>
  <c r="AH660" i="2"/>
  <c r="AH734" i="2"/>
  <c r="AH718" i="2"/>
  <c r="AH717" i="2"/>
  <c r="AH716" i="2"/>
  <c r="AH736" i="2"/>
  <c r="AH714" i="2"/>
  <c r="AH678" i="2"/>
  <c r="AH719" i="2"/>
  <c r="AH544" i="2"/>
  <c r="AH644" i="2"/>
  <c r="AH713" i="2"/>
  <c r="AH673" i="2"/>
  <c r="AH692" i="2"/>
  <c r="AH708" i="2"/>
  <c r="AH715" i="2"/>
  <c r="AH732" i="2"/>
  <c r="AG598" i="2"/>
  <c r="AG566" i="2"/>
  <c r="AG641" i="2"/>
  <c r="AG139" i="2"/>
  <c r="AG390" i="2"/>
  <c r="AG523" i="2"/>
  <c r="AG464" i="2"/>
  <c r="AG583" i="2"/>
  <c r="AG537" i="2"/>
  <c r="AG336" i="2"/>
  <c r="AG428" i="2"/>
  <c r="AG477" i="2"/>
  <c r="AG647" i="2"/>
  <c r="AG229" i="2"/>
  <c r="AG497" i="2"/>
  <c r="AG201" i="2"/>
  <c r="AG279" i="2"/>
  <c r="AG310" i="2"/>
  <c r="AG531" i="2"/>
  <c r="AG699" i="2"/>
  <c r="AG361" i="2"/>
  <c r="AG553" i="2"/>
  <c r="AG415" i="2"/>
  <c r="AG516" i="2"/>
  <c r="AG81" i="2"/>
  <c r="AG634" i="2"/>
  <c r="AG347" i="2"/>
  <c r="AG44" i="2"/>
  <c r="AG227" i="2"/>
  <c r="AG93" i="2"/>
  <c r="AG233" i="2"/>
  <c r="AG398" i="2"/>
  <c r="AG590" i="2"/>
  <c r="AG650" i="2"/>
  <c r="AG6" i="2"/>
  <c r="AG296" i="2"/>
  <c r="AG223" i="2"/>
  <c r="AG651" i="2"/>
  <c r="AG116" i="2"/>
  <c r="AG86" i="2"/>
  <c r="AG540" i="2"/>
  <c r="AG550" i="2"/>
  <c r="AG137" i="2"/>
  <c r="AG73" i="2"/>
  <c r="AG243" i="2"/>
  <c r="AG367" i="2"/>
  <c r="AG219" i="2"/>
  <c r="AG535" i="2"/>
  <c r="AG103" i="2"/>
  <c r="AG654" i="2"/>
  <c r="AG394" i="2"/>
  <c r="AG337" i="2"/>
  <c r="AG175" i="2"/>
  <c r="AG127" i="2"/>
  <c r="AG506" i="2"/>
  <c r="AG140" i="2"/>
  <c r="AG494" i="2"/>
  <c r="AG475" i="2"/>
  <c r="AG402" i="2"/>
  <c r="AG124" i="2"/>
  <c r="AG632" i="2"/>
  <c r="AG338" i="2"/>
  <c r="AG406" i="2"/>
  <c r="AG251" i="2"/>
  <c r="AG356" i="2"/>
  <c r="AG439" i="2"/>
  <c r="AG261" i="2"/>
  <c r="AG458" i="2"/>
  <c r="AG119" i="2"/>
  <c r="AG354" i="2"/>
  <c r="AG151" i="2"/>
  <c r="AG164" i="2"/>
  <c r="AG239" i="2"/>
  <c r="AG176" i="2"/>
  <c r="AG482" i="2"/>
  <c r="AG657" i="2"/>
  <c r="AG373" i="2"/>
  <c r="AG433" i="2"/>
  <c r="AG514" i="2"/>
  <c r="AG388" i="2"/>
  <c r="AG557" i="2"/>
  <c r="AG4" i="2"/>
  <c r="AG182" i="2"/>
  <c r="AG290" i="2"/>
  <c r="AG232" i="2"/>
  <c r="AG126" i="2"/>
  <c r="AG288" i="2"/>
  <c r="AG662" i="2"/>
  <c r="AG574" i="2"/>
  <c r="AG368" i="2"/>
  <c r="AG269" i="2"/>
  <c r="AG500" i="2"/>
  <c r="AG344" i="2"/>
  <c r="AG5" i="2"/>
  <c r="AG70" i="2"/>
  <c r="AG110" i="2"/>
  <c r="AG138" i="2"/>
  <c r="AG230" i="2"/>
  <c r="AG130" i="2"/>
  <c r="AG471" i="2"/>
  <c r="AG45" i="2"/>
  <c r="AG157" i="2"/>
  <c r="AG224" i="2"/>
  <c r="AG488" i="2"/>
  <c r="AG55" i="2"/>
  <c r="AG286" i="2"/>
  <c r="AG104" i="2"/>
  <c r="AG324" i="2"/>
  <c r="AG306" i="2"/>
  <c r="AG246" i="2"/>
  <c r="AG449" i="2"/>
  <c r="AG578" i="2"/>
  <c r="AG380" i="2"/>
  <c r="AG381" i="2"/>
  <c r="AG695" i="2"/>
  <c r="AG434" i="2"/>
  <c r="AG220" i="2"/>
  <c r="AG174" i="2"/>
  <c r="AG655" i="2"/>
  <c r="AG18" i="2"/>
  <c r="AG166" i="2"/>
  <c r="AG483" i="2"/>
  <c r="AG342" i="2"/>
  <c r="AG57" i="2"/>
  <c r="AG146" i="2"/>
  <c r="AG298" i="2"/>
  <c r="AG161" i="2"/>
  <c r="AG36" i="2"/>
  <c r="AG327" i="2"/>
  <c r="AG446" i="2"/>
  <c r="AG287" i="2"/>
  <c r="AG680" i="2"/>
  <c r="AG656" i="2"/>
  <c r="AG42" i="2"/>
  <c r="AG564" i="2"/>
  <c r="AG237" i="2"/>
  <c r="AG228" i="2"/>
  <c r="AG524" i="2"/>
  <c r="AG427" i="2"/>
  <c r="AG289" i="2"/>
  <c r="AG685" i="2"/>
  <c r="AG384" i="2"/>
  <c r="AG252" i="2"/>
  <c r="AG312" i="2"/>
  <c r="AG283" i="2"/>
  <c r="AG20" i="2"/>
  <c r="AG317" i="2"/>
  <c r="AG80" i="2"/>
  <c r="AG236" i="2"/>
  <c r="AG94" i="2"/>
  <c r="AG496" i="2"/>
  <c r="AG452" i="2"/>
  <c r="AG425" i="2"/>
  <c r="AG292" i="2"/>
  <c r="AG148" i="2"/>
  <c r="AG549" i="2"/>
  <c r="AG341" i="2"/>
  <c r="AG429" i="2"/>
  <c r="AG102" i="2"/>
  <c r="AG440" i="2"/>
  <c r="AG518" i="2"/>
  <c r="AG541" i="2"/>
  <c r="AG565" i="2"/>
  <c r="AG607" i="2"/>
  <c r="AG419" i="2"/>
  <c r="AG474" i="2"/>
  <c r="AG675" i="2"/>
  <c r="AG545" i="2"/>
  <c r="AG608" i="2"/>
  <c r="AG687" i="2"/>
  <c r="AG191" i="2"/>
  <c r="AG663" i="2"/>
  <c r="AG278" i="2"/>
  <c r="AG594" i="2"/>
  <c r="AG386" i="2"/>
  <c r="AG422" i="2"/>
  <c r="AG72" i="2"/>
  <c r="AG26" i="2"/>
  <c r="AG149" i="2"/>
  <c r="AG271" i="2"/>
  <c r="AG601" i="2"/>
  <c r="AG37" i="2"/>
  <c r="AG7" i="2"/>
  <c r="AG167" i="2"/>
  <c r="AG203" i="2"/>
  <c r="AG649" i="2"/>
  <c r="AG600" i="2"/>
  <c r="AG404" i="2"/>
  <c r="AG658" i="2"/>
  <c r="AG59" i="2"/>
  <c r="AG349" i="2"/>
  <c r="AG536" i="2"/>
  <c r="AG628" i="2"/>
  <c r="AG512" i="2"/>
  <c r="AG447" i="2"/>
  <c r="AG586" i="2"/>
  <c r="AG27" i="2"/>
  <c r="AG462" i="2"/>
  <c r="AG382" i="2"/>
  <c r="AG85" i="2"/>
  <c r="AG401" i="2"/>
  <c r="AG212" i="2"/>
  <c r="AG186" i="2"/>
  <c r="AG385" i="2"/>
  <c r="AG530" i="2"/>
  <c r="AG416" i="2"/>
  <c r="AG410" i="2"/>
  <c r="AG99" i="2"/>
  <c r="AG299" i="2"/>
  <c r="AG105" i="2"/>
  <c r="AG392" i="2"/>
  <c r="AG484" i="2"/>
  <c r="AG522" i="2"/>
  <c r="AG106" i="2"/>
  <c r="AG436" i="2"/>
  <c r="AG669" i="2"/>
  <c r="AG579" i="2"/>
  <c r="AG79" i="2"/>
  <c r="AG89" i="2"/>
  <c r="AG551" i="2"/>
  <c r="AG405" i="2"/>
  <c r="AG258" i="2"/>
  <c r="AG165" i="2"/>
  <c r="AG47" i="2"/>
  <c r="AG441" i="2"/>
  <c r="AG67" i="2"/>
  <c r="AG430" i="2"/>
  <c r="AG672" i="2"/>
  <c r="AG459" i="2"/>
  <c r="AG240" i="2"/>
  <c r="AG263" i="2"/>
  <c r="AG720" i="2"/>
  <c r="AG13" i="2"/>
  <c r="AG280" i="2"/>
  <c r="AG95" i="2"/>
  <c r="AG295" i="2"/>
  <c r="AG395" i="2"/>
  <c r="AG305" i="2"/>
  <c r="AG584" i="2"/>
  <c r="AG379" i="2"/>
  <c r="AG50" i="2"/>
  <c r="AG329" i="2"/>
  <c r="AG707" i="2"/>
  <c r="AG56" i="2"/>
  <c r="AG431" i="2"/>
  <c r="AG345" i="2"/>
  <c r="AG642" i="2"/>
  <c r="AG21" i="2"/>
  <c r="AG8" i="2"/>
  <c r="AG571" i="2"/>
  <c r="AG492" i="2"/>
  <c r="AG723" i="2"/>
  <c r="AG170" i="2"/>
  <c r="AG595" i="2"/>
  <c r="AG60" i="2"/>
  <c r="AG267" i="2"/>
  <c r="AG532" i="2"/>
  <c r="AG217" i="2"/>
  <c r="AG348" i="2"/>
  <c r="AG39" i="2"/>
  <c r="AG74" i="2"/>
  <c r="AG328" i="2"/>
  <c r="AG211" i="2"/>
  <c r="AG284" i="2"/>
  <c r="AG519" i="2"/>
  <c r="AG504" i="2"/>
  <c r="AG308" i="2"/>
  <c r="AG457" i="2"/>
  <c r="AG248" i="2"/>
  <c r="AG131" i="2"/>
  <c r="AG346" i="2"/>
  <c r="AG309" i="2"/>
  <c r="AG19" i="2"/>
  <c r="AG171" i="2"/>
  <c r="AG442" i="2"/>
  <c r="AG49" i="2"/>
  <c r="AG369" i="2"/>
  <c r="AG539" i="2"/>
  <c r="AG195" i="2"/>
  <c r="AG554" i="2"/>
  <c r="AG374" i="2"/>
  <c r="AG665" i="2"/>
  <c r="AG208" i="2"/>
  <c r="AG197" i="2"/>
  <c r="AG54" i="2"/>
  <c r="AG83" i="2"/>
  <c r="AG467" i="2"/>
  <c r="AG100" i="2"/>
  <c r="AG90" i="2"/>
  <c r="AG253" i="2"/>
  <c r="AG254" i="2"/>
  <c r="AG686" i="2"/>
  <c r="AG335" i="2"/>
  <c r="AG387" i="2"/>
  <c r="AG304" i="2"/>
  <c r="AG172" i="2"/>
  <c r="AG68" i="2"/>
  <c r="AG630" i="2"/>
  <c r="AG570" i="2"/>
  <c r="AG249" i="2"/>
  <c r="AG168" i="2"/>
  <c r="AG303" i="2"/>
  <c r="AG521" i="2"/>
  <c r="AG575" i="2"/>
  <c r="AG343" i="2"/>
  <c r="AG142" i="2"/>
  <c r="AG114" i="2"/>
  <c r="AG61" i="2"/>
  <c r="AG118" i="2"/>
  <c r="AG534" i="2"/>
  <c r="AG513" i="2"/>
  <c r="AG281" i="2"/>
  <c r="AG141" i="2"/>
  <c r="AG605" i="2"/>
  <c r="AG134" i="2"/>
  <c r="AG255" i="2"/>
  <c r="AG694" i="2"/>
  <c r="AG225" i="2"/>
  <c r="AG333" i="2"/>
  <c r="AG372" i="2"/>
  <c r="AG321" i="2"/>
  <c r="AG11" i="2"/>
  <c r="AG180" i="2"/>
  <c r="AG363" i="2"/>
  <c r="AG23" i="2"/>
  <c r="AG213" i="2"/>
  <c r="AG244" i="2"/>
  <c r="AG169" i="2"/>
  <c r="AG478" i="2"/>
  <c r="AG563" i="2"/>
  <c r="AG129" i="2"/>
  <c r="AG510" i="2"/>
  <c r="AG703" i="2"/>
  <c r="AG256" i="2"/>
  <c r="AG111" i="2"/>
  <c r="AG302" i="2"/>
  <c r="AG177" i="2"/>
  <c r="AG162" i="2"/>
  <c r="AG408" i="2"/>
  <c r="AG120" i="2"/>
  <c r="AG633" i="2"/>
  <c r="AG323" i="2"/>
  <c r="AG325" i="2"/>
  <c r="AG9" i="2"/>
  <c r="AG30" i="2"/>
  <c r="AG88" i="2"/>
  <c r="AG62" i="2"/>
  <c r="AG622" i="2"/>
  <c r="AG635" i="2"/>
  <c r="AG542" i="2"/>
  <c r="AG152" i="2"/>
  <c r="AG187" i="2"/>
  <c r="AG29" i="2"/>
  <c r="AG724" i="2"/>
  <c r="AG143" i="2"/>
  <c r="AG527" i="2"/>
  <c r="AG135" i="2"/>
  <c r="AG28" i="2"/>
  <c r="AG133" i="2"/>
  <c r="AG313" i="2"/>
  <c r="AG399" i="2"/>
  <c r="AG508" i="2"/>
  <c r="AG365" i="2"/>
  <c r="AG587" i="2"/>
  <c r="AG603" i="2"/>
  <c r="AG568" i="2"/>
  <c r="AG311" i="2"/>
  <c r="AG547" i="2"/>
  <c r="AG188" i="2"/>
  <c r="AG432" i="2"/>
  <c r="AG250" i="2"/>
  <c r="AG339" i="2"/>
  <c r="AG221" i="2"/>
  <c r="AG202" i="2"/>
  <c r="AG222" i="2"/>
  <c r="AG52" i="2"/>
  <c r="AG91" i="2"/>
  <c r="AG613" i="2"/>
  <c r="AG691" i="2"/>
  <c r="AG450" i="2"/>
  <c r="AG318" i="2"/>
  <c r="AG491" i="2"/>
  <c r="AG2" i="2"/>
  <c r="AG247" i="2"/>
  <c r="AG153" i="2"/>
  <c r="AG112" i="2"/>
  <c r="AG664" i="2"/>
  <c r="AG155" i="2"/>
  <c r="AG10" i="2"/>
  <c r="AG444" i="2"/>
  <c r="AG51" i="2"/>
  <c r="AG115" i="2"/>
  <c r="AG625" i="2"/>
  <c r="AG3" i="2"/>
  <c r="AG702" i="2"/>
  <c r="AG190" i="2"/>
  <c r="AG375" i="2"/>
  <c r="AG98" i="2"/>
  <c r="AG198" i="2"/>
  <c r="AG154" i="2"/>
  <c r="AG592" i="2"/>
  <c r="AG320" i="2"/>
  <c r="AG371" i="2"/>
  <c r="AG264" i="2"/>
  <c r="AG63" i="2"/>
  <c r="AG210" i="2"/>
  <c r="AG33" i="2"/>
  <c r="AG561" i="2"/>
  <c r="AG14" i="2"/>
  <c r="AG262" i="2"/>
  <c r="AG485" i="2"/>
  <c r="AG409" i="2"/>
  <c r="AG122" i="2"/>
  <c r="AG206" i="2"/>
  <c r="AG493" i="2"/>
  <c r="AG12" i="2"/>
  <c r="AG17" i="2"/>
  <c r="AG528" i="2"/>
  <c r="AG46" i="2"/>
  <c r="AG108" i="2"/>
  <c r="AG234" i="2"/>
  <c r="AG231" i="2"/>
  <c r="AG737" i="2"/>
  <c r="AG332" i="2"/>
  <c r="AG274" i="2"/>
  <c r="AG597" i="2"/>
  <c r="AG77" i="2"/>
  <c r="AG58" i="2"/>
  <c r="AG681" i="2"/>
  <c r="AG71" i="2"/>
  <c r="AG358" i="2"/>
  <c r="AG465" i="2"/>
  <c r="AG160" i="2"/>
  <c r="AG666" i="2"/>
  <c r="AG640" i="2"/>
  <c r="AG548" i="2"/>
  <c r="AG498" i="2"/>
  <c r="AG617" i="2"/>
  <c r="AG69" i="2"/>
  <c r="AG242" i="2"/>
  <c r="AG606" i="2"/>
  <c r="AG259" i="2"/>
  <c r="AG158" i="2"/>
  <c r="AG727" i="2"/>
  <c r="AG272" i="2"/>
  <c r="AG265" i="2"/>
  <c r="AG319" i="2"/>
  <c r="AG285" i="2"/>
  <c r="AG34" i="2"/>
  <c r="AG417" i="2"/>
  <c r="AG84" i="2"/>
  <c r="AG389" i="2"/>
  <c r="AG266" i="2"/>
  <c r="AG706" i="2"/>
  <c r="AG698" i="2"/>
  <c r="AG559" i="2"/>
  <c r="AG558" i="2"/>
  <c r="AG438" i="2"/>
  <c r="AG291" i="2"/>
  <c r="AG196" i="2"/>
  <c r="AG556" i="2"/>
  <c r="AG511" i="2"/>
  <c r="AG359" i="2"/>
  <c r="AG414" i="2"/>
  <c r="AG364" i="2"/>
  <c r="AG479" i="2"/>
  <c r="AG159" i="2"/>
  <c r="AG275" i="2"/>
  <c r="AG576" i="2"/>
  <c r="AG533" i="2"/>
  <c r="AG495" i="2"/>
  <c r="AG455" i="2"/>
  <c r="AG53" i="2"/>
  <c r="AG41" i="2"/>
  <c r="AG340" i="2"/>
  <c r="AG216" i="2"/>
  <c r="AG277" i="2"/>
  <c r="AG25" i="2"/>
  <c r="AG92" i="2"/>
  <c r="AG473" i="2"/>
  <c r="AG679" i="2"/>
  <c r="AG145" i="2"/>
  <c r="AG412" i="2"/>
  <c r="AG360" i="2"/>
  <c r="AG704" i="2"/>
  <c r="AG128" i="2"/>
  <c r="AG674" i="2"/>
  <c r="AG241" i="2"/>
  <c r="AG731" i="2"/>
  <c r="AG334" i="2"/>
  <c r="AG593" i="2"/>
  <c r="AG125" i="2"/>
  <c r="AG503" i="2"/>
  <c r="AG185" i="2"/>
  <c r="AG722" i="2"/>
  <c r="AG480" i="2"/>
  <c r="AG183" i="2"/>
  <c r="AG391" i="2"/>
  <c r="AG15" i="2"/>
  <c r="AG560" i="2"/>
  <c r="AG378" i="2"/>
  <c r="AG509" i="2"/>
  <c r="AG301" i="2"/>
  <c r="AG207" i="2"/>
  <c r="AG627" i="2"/>
  <c r="AG330" i="2"/>
  <c r="AG32" i="2"/>
  <c r="AG682" i="2"/>
  <c r="AG636" i="2"/>
  <c r="AG43" i="2"/>
  <c r="AG16" i="2"/>
  <c r="AG418" i="2"/>
  <c r="AG181" i="2"/>
  <c r="AG40" i="2"/>
  <c r="AG411" i="2"/>
  <c r="AG486" i="2"/>
  <c r="AG589" i="2"/>
  <c r="AG297" i="2"/>
  <c r="AG64" i="2"/>
  <c r="AG192" i="2"/>
  <c r="AG639" i="2"/>
  <c r="AG403" i="2"/>
  <c r="AG555" i="2"/>
  <c r="AG599" i="2"/>
  <c r="AG397" i="2"/>
  <c r="AG525" i="2"/>
  <c r="AG705" i="2"/>
  <c r="AG413" i="2"/>
  <c r="AG735" i="2"/>
  <c r="AG585" i="2"/>
  <c r="AG507" i="2"/>
  <c r="AG393" i="2"/>
  <c r="AG357" i="2"/>
  <c r="AG520" i="2"/>
  <c r="AG646" i="2"/>
  <c r="AG22" i="2"/>
  <c r="AG733" i="2"/>
  <c r="AG65" i="2"/>
  <c r="AG489" i="2"/>
  <c r="AG626" i="2"/>
  <c r="AG189" i="2"/>
  <c r="AG552" i="2"/>
  <c r="AG218" i="2"/>
  <c r="AG466" i="2"/>
  <c r="AG66" i="2"/>
  <c r="AG48" i="2"/>
  <c r="AG631" i="2"/>
  <c r="AG407" i="2"/>
  <c r="AG109" i="2"/>
  <c r="AG117" i="2"/>
  <c r="AG314" i="2"/>
  <c r="AG178" i="2"/>
  <c r="AG460" i="2"/>
  <c r="AG268" i="2"/>
  <c r="AG31" i="2"/>
  <c r="AG322" i="2"/>
  <c r="AG621" i="2"/>
  <c r="AG567" i="2"/>
  <c r="AG156" i="2"/>
  <c r="AG214" i="2"/>
  <c r="AG35" i="2"/>
  <c r="AG144" i="2"/>
  <c r="AG199" i="2"/>
  <c r="AG204" i="2"/>
  <c r="AG721" i="2"/>
  <c r="AG351" i="2"/>
  <c r="AG123" i="2"/>
  <c r="AG437" i="2"/>
  <c r="AG443" i="2"/>
  <c r="AG24" i="2"/>
  <c r="AG78" i="2"/>
  <c r="AG577" i="2"/>
  <c r="AG653" i="2"/>
  <c r="AG728" i="2"/>
  <c r="AG596" i="2"/>
  <c r="AG693" i="2"/>
  <c r="AG696" i="2"/>
  <c r="AG476" i="2"/>
  <c r="AG505" i="2"/>
  <c r="AG270" i="2"/>
  <c r="AG396" i="2"/>
  <c r="AG96" i="2"/>
  <c r="AG76" i="2"/>
  <c r="AG420" i="2"/>
  <c r="AG690" i="2"/>
  <c r="AG711" i="2"/>
  <c r="AG362" i="2"/>
  <c r="AG684" i="2"/>
  <c r="AG423" i="2"/>
  <c r="AG619" i="2"/>
  <c r="AG205" i="2"/>
  <c r="AG350" i="2"/>
  <c r="AG38" i="2"/>
  <c r="AG602" i="2"/>
  <c r="AG150" i="2"/>
  <c r="AG97" i="2"/>
  <c r="AG121" i="2"/>
  <c r="AG326" i="2"/>
  <c r="AG581" i="2"/>
  <c r="AG445" i="2"/>
  <c r="AG370" i="2"/>
  <c r="AG538" i="2"/>
  <c r="AG113" i="2"/>
  <c r="AG652" i="2"/>
  <c r="AG352" i="2"/>
  <c r="AG683" i="2"/>
  <c r="AG661" i="2"/>
  <c r="AG209" i="2"/>
  <c r="AG546" i="2"/>
  <c r="AG712" i="2"/>
  <c r="AG238" i="2"/>
  <c r="AG726" i="2"/>
  <c r="AG75" i="2"/>
  <c r="AG502" i="2"/>
  <c r="AG226" i="2"/>
  <c r="AG307" i="2"/>
  <c r="AG300" i="2"/>
  <c r="AG200" i="2"/>
  <c r="AG101" i="2"/>
  <c r="AG245" i="2"/>
  <c r="AG147" i="2"/>
  <c r="AG132" i="2"/>
  <c r="AG481" i="2"/>
  <c r="AG689" i="2"/>
  <c r="AG582" i="2"/>
  <c r="AG453" i="2"/>
  <c r="AG676" i="2"/>
  <c r="AG659" i="2"/>
  <c r="AG193" i="2"/>
  <c r="AG709" i="2"/>
  <c r="AG448" i="2"/>
  <c r="AG611" i="2"/>
  <c r="AG87" i="2"/>
  <c r="AG710" i="2"/>
  <c r="AG667" i="2"/>
  <c r="AG400" i="2"/>
  <c r="AG572" i="2"/>
  <c r="AG609" i="2"/>
  <c r="AG424" i="2"/>
  <c r="AG677" i="2"/>
  <c r="AG739" i="2"/>
  <c r="AG294" i="2"/>
  <c r="AG616" i="2"/>
  <c r="AG543" i="2"/>
  <c r="AG643" i="2"/>
  <c r="AG136" i="2"/>
  <c r="AG614" i="2"/>
  <c r="AG163" i="2"/>
  <c r="AG376" i="2"/>
  <c r="AG623" i="2"/>
  <c r="AG580" i="2"/>
  <c r="AG82" i="2"/>
  <c r="AG282" i="2"/>
  <c r="AG316" i="2"/>
  <c r="AG215" i="2"/>
  <c r="AG472" i="2"/>
  <c r="AG235" i="2"/>
  <c r="AG383" i="2"/>
  <c r="AG526" i="2"/>
  <c r="AG194" i="2"/>
  <c r="AG501" i="2"/>
  <c r="AG421" i="2"/>
  <c r="AG463" i="2"/>
  <c r="AG276" i="2"/>
  <c r="AG107" i="2"/>
  <c r="AG730" i="2"/>
  <c r="AG260" i="2"/>
  <c r="AG273" i="2"/>
  <c r="AG435" i="2"/>
  <c r="AG529" i="2"/>
  <c r="AG490" i="2"/>
  <c r="AG184" i="2"/>
  <c r="AG671" i="2"/>
  <c r="AG454" i="2"/>
  <c r="AG620" i="2"/>
  <c r="AG569" i="2"/>
  <c r="AG173" i="2"/>
  <c r="AG293" i="2"/>
  <c r="AG615" i="2"/>
  <c r="AG179" i="2"/>
  <c r="AG515" i="2"/>
  <c r="AG588" i="2"/>
  <c r="AG637" i="2"/>
  <c r="AG517" i="2"/>
  <c r="AG648" i="2"/>
  <c r="AG461" i="2"/>
  <c r="AG257" i="2"/>
  <c r="AG366" i="2"/>
  <c r="AG612" i="2"/>
  <c r="AG591" i="2"/>
  <c r="AG355" i="2"/>
  <c r="AG456" i="2"/>
  <c r="AG353" i="2"/>
  <c r="AG670" i="2"/>
  <c r="AG468" i="2"/>
  <c r="AG610" i="2"/>
  <c r="AG729" i="2"/>
  <c r="AG604" i="2"/>
  <c r="AG377" i="2"/>
  <c r="AG668" i="2"/>
  <c r="AG331" i="2"/>
  <c r="AG638" i="2"/>
  <c r="AG487" i="2"/>
  <c r="AG470" i="2"/>
  <c r="AG469" i="2"/>
  <c r="AG451" i="2"/>
  <c r="AG315" i="2"/>
  <c r="AG645" i="2"/>
  <c r="AG629" i="2"/>
  <c r="AG725" i="2"/>
  <c r="AG426" i="2"/>
  <c r="AG688" i="2"/>
  <c r="AG499" i="2"/>
  <c r="AG697" i="2"/>
  <c r="AG700" i="2"/>
  <c r="AG624" i="2"/>
  <c r="AG701" i="2"/>
  <c r="AG573" i="2"/>
  <c r="AG738" i="2"/>
  <c r="AG562" i="2"/>
  <c r="AG618" i="2"/>
  <c r="AG660" i="2"/>
  <c r="AG734" i="2"/>
  <c r="AG718" i="2"/>
  <c r="AG717" i="2"/>
  <c r="AG716" i="2"/>
  <c r="AG736" i="2"/>
  <c r="AG714" i="2"/>
  <c r="AG678" i="2"/>
  <c r="AG719" i="2"/>
  <c r="AG544" i="2"/>
  <c r="AG644" i="2"/>
  <c r="AG713" i="2"/>
  <c r="AG673" i="2"/>
  <c r="AG692" i="2"/>
  <c r="AG708" i="2"/>
  <c r="AG715" i="2"/>
  <c r="AG732" i="2"/>
  <c r="AF598" i="2"/>
  <c r="AF566" i="2"/>
  <c r="AF641" i="2"/>
  <c r="AF139" i="2"/>
  <c r="AF390" i="2"/>
  <c r="AF523" i="2"/>
  <c r="AF464" i="2"/>
  <c r="AF583" i="2"/>
  <c r="AF537" i="2"/>
  <c r="AF336" i="2"/>
  <c r="AF428" i="2"/>
  <c r="AF477" i="2"/>
  <c r="AF647" i="2"/>
  <c r="AF229" i="2"/>
  <c r="AF497" i="2"/>
  <c r="AF201" i="2"/>
  <c r="AF279" i="2"/>
  <c r="AF310" i="2"/>
  <c r="AF531" i="2"/>
  <c r="AF699" i="2"/>
  <c r="AF361" i="2"/>
  <c r="AF553" i="2"/>
  <c r="AF415" i="2"/>
  <c r="AF516" i="2"/>
  <c r="AF81" i="2"/>
  <c r="AF634" i="2"/>
  <c r="AF347" i="2"/>
  <c r="AF44" i="2"/>
  <c r="AF227" i="2"/>
  <c r="AF93" i="2"/>
  <c r="AF233" i="2"/>
  <c r="AF398" i="2"/>
  <c r="AF590" i="2"/>
  <c r="AF650" i="2"/>
  <c r="AF6" i="2"/>
  <c r="AF296" i="2"/>
  <c r="AF223" i="2"/>
  <c r="AF651" i="2"/>
  <c r="AF116" i="2"/>
  <c r="AF86" i="2"/>
  <c r="AF540" i="2"/>
  <c r="AF550" i="2"/>
  <c r="AF137" i="2"/>
  <c r="AF73" i="2"/>
  <c r="AF243" i="2"/>
  <c r="AF367" i="2"/>
  <c r="AF219" i="2"/>
  <c r="AF535" i="2"/>
  <c r="AF103" i="2"/>
  <c r="AF654" i="2"/>
  <c r="AF394" i="2"/>
  <c r="AF337" i="2"/>
  <c r="AF175" i="2"/>
  <c r="AF127" i="2"/>
  <c r="AF506" i="2"/>
  <c r="AF140" i="2"/>
  <c r="AF494" i="2"/>
  <c r="AF475" i="2"/>
  <c r="AF402" i="2"/>
  <c r="AF124" i="2"/>
  <c r="AF632" i="2"/>
  <c r="AF338" i="2"/>
  <c r="AF406" i="2"/>
  <c r="AF251" i="2"/>
  <c r="AF356" i="2"/>
  <c r="AF439" i="2"/>
  <c r="AF261" i="2"/>
  <c r="AF458" i="2"/>
  <c r="AF119" i="2"/>
  <c r="AF354" i="2"/>
  <c r="AF151" i="2"/>
  <c r="AF164" i="2"/>
  <c r="AF239" i="2"/>
  <c r="AF176" i="2"/>
  <c r="AF482" i="2"/>
  <c r="AF657" i="2"/>
  <c r="AF373" i="2"/>
  <c r="AF433" i="2"/>
  <c r="AF514" i="2"/>
  <c r="AF388" i="2"/>
  <c r="AF557" i="2"/>
  <c r="AF4" i="2"/>
  <c r="AF182" i="2"/>
  <c r="AF290" i="2"/>
  <c r="AF232" i="2"/>
  <c r="AF126" i="2"/>
  <c r="AF288" i="2"/>
  <c r="AF662" i="2"/>
  <c r="AF574" i="2"/>
  <c r="AF368" i="2"/>
  <c r="AF269" i="2"/>
  <c r="AF500" i="2"/>
  <c r="AF344" i="2"/>
  <c r="AF5" i="2"/>
  <c r="AF70" i="2"/>
  <c r="AF110" i="2"/>
  <c r="AF138" i="2"/>
  <c r="AF230" i="2"/>
  <c r="AF130" i="2"/>
  <c r="AF471" i="2"/>
  <c r="AF45" i="2"/>
  <c r="AF157" i="2"/>
  <c r="AF224" i="2"/>
  <c r="AF488" i="2"/>
  <c r="AF55" i="2"/>
  <c r="AF286" i="2"/>
  <c r="AF104" i="2"/>
  <c r="AF324" i="2"/>
  <c r="AF306" i="2"/>
  <c r="AF246" i="2"/>
  <c r="AF449" i="2"/>
  <c r="AF578" i="2"/>
  <c r="AF380" i="2"/>
  <c r="AF381" i="2"/>
  <c r="AF695" i="2"/>
  <c r="AF434" i="2"/>
  <c r="AF220" i="2"/>
  <c r="AF174" i="2"/>
  <c r="AF655" i="2"/>
  <c r="AF18" i="2"/>
  <c r="AF166" i="2"/>
  <c r="AF483" i="2"/>
  <c r="AF342" i="2"/>
  <c r="AF57" i="2"/>
  <c r="AF146" i="2"/>
  <c r="AF298" i="2"/>
  <c r="AF161" i="2"/>
  <c r="AF36" i="2"/>
  <c r="AF327" i="2"/>
  <c r="AF446" i="2"/>
  <c r="AF287" i="2"/>
  <c r="AF680" i="2"/>
  <c r="AF656" i="2"/>
  <c r="AF42" i="2"/>
  <c r="AF564" i="2"/>
  <c r="AF237" i="2"/>
  <c r="AF228" i="2"/>
  <c r="AF524" i="2"/>
  <c r="AF427" i="2"/>
  <c r="AF289" i="2"/>
  <c r="AF685" i="2"/>
  <c r="AF384" i="2"/>
  <c r="AF252" i="2"/>
  <c r="AF312" i="2"/>
  <c r="AF283" i="2"/>
  <c r="AF20" i="2"/>
  <c r="AF317" i="2"/>
  <c r="AF80" i="2"/>
  <c r="AF236" i="2"/>
  <c r="AF94" i="2"/>
  <c r="AF496" i="2"/>
  <c r="AF452" i="2"/>
  <c r="AF425" i="2"/>
  <c r="AF292" i="2"/>
  <c r="AF148" i="2"/>
  <c r="AF549" i="2"/>
  <c r="AF341" i="2"/>
  <c r="AF429" i="2"/>
  <c r="AF102" i="2"/>
  <c r="AF440" i="2"/>
  <c r="AF518" i="2"/>
  <c r="AF541" i="2"/>
  <c r="AF565" i="2"/>
  <c r="AF607" i="2"/>
  <c r="AF419" i="2"/>
  <c r="AF474" i="2"/>
  <c r="AF675" i="2"/>
  <c r="AF545" i="2"/>
  <c r="AF608" i="2"/>
  <c r="AF687" i="2"/>
  <c r="AF191" i="2"/>
  <c r="AF663" i="2"/>
  <c r="AF278" i="2"/>
  <c r="AF594" i="2"/>
  <c r="AF386" i="2"/>
  <c r="AF422" i="2"/>
  <c r="AF72" i="2"/>
  <c r="AF26" i="2"/>
  <c r="AF149" i="2"/>
  <c r="AF271" i="2"/>
  <c r="AF601" i="2"/>
  <c r="AF37" i="2"/>
  <c r="AF7" i="2"/>
  <c r="AF167" i="2"/>
  <c r="AF203" i="2"/>
  <c r="AF649" i="2"/>
  <c r="AF600" i="2"/>
  <c r="AF404" i="2"/>
  <c r="AF658" i="2"/>
  <c r="AF59" i="2"/>
  <c r="AF349" i="2"/>
  <c r="AF536" i="2"/>
  <c r="AF628" i="2"/>
  <c r="AF512" i="2"/>
  <c r="AF447" i="2"/>
  <c r="AF586" i="2"/>
  <c r="AF27" i="2"/>
  <c r="AF462" i="2"/>
  <c r="AF382" i="2"/>
  <c r="AF85" i="2"/>
  <c r="AF401" i="2"/>
  <c r="AF212" i="2"/>
  <c r="AF186" i="2"/>
  <c r="AF385" i="2"/>
  <c r="AF530" i="2"/>
  <c r="AF416" i="2"/>
  <c r="AF410" i="2"/>
  <c r="AF99" i="2"/>
  <c r="AF299" i="2"/>
  <c r="AF105" i="2"/>
  <c r="AF392" i="2"/>
  <c r="AF484" i="2"/>
  <c r="AF522" i="2"/>
  <c r="AF106" i="2"/>
  <c r="AF436" i="2"/>
  <c r="AF669" i="2"/>
  <c r="AF579" i="2"/>
  <c r="AF79" i="2"/>
  <c r="AF89" i="2"/>
  <c r="AF551" i="2"/>
  <c r="AF405" i="2"/>
  <c r="AF258" i="2"/>
  <c r="AF165" i="2"/>
  <c r="AF47" i="2"/>
  <c r="AF441" i="2"/>
  <c r="AF67" i="2"/>
  <c r="AF430" i="2"/>
  <c r="AF672" i="2"/>
  <c r="AF459" i="2"/>
  <c r="AF240" i="2"/>
  <c r="AF263" i="2"/>
  <c r="AF720" i="2"/>
  <c r="AF13" i="2"/>
  <c r="AF280" i="2"/>
  <c r="AF95" i="2"/>
  <c r="AF295" i="2"/>
  <c r="AF395" i="2"/>
  <c r="AF305" i="2"/>
  <c r="AF584" i="2"/>
  <c r="AF379" i="2"/>
  <c r="AF50" i="2"/>
  <c r="AF329" i="2"/>
  <c r="AF707" i="2"/>
  <c r="AF56" i="2"/>
  <c r="AF431" i="2"/>
  <c r="AF345" i="2"/>
  <c r="M45" i="3" s="1"/>
  <c r="AF642" i="2"/>
  <c r="AF21" i="2"/>
  <c r="AF8" i="2"/>
  <c r="AF571" i="2"/>
  <c r="AF492" i="2"/>
  <c r="AF723" i="2"/>
  <c r="AF170" i="2"/>
  <c r="AF595" i="2"/>
  <c r="AF60" i="2"/>
  <c r="AF267" i="2"/>
  <c r="AF532" i="2"/>
  <c r="AF217" i="2"/>
  <c r="AF348" i="2"/>
  <c r="AF39" i="2"/>
  <c r="AF74" i="2"/>
  <c r="AF328" i="2"/>
  <c r="AF211" i="2"/>
  <c r="AF284" i="2"/>
  <c r="AF519" i="2"/>
  <c r="AF504" i="2"/>
  <c r="AF308" i="2"/>
  <c r="AF457" i="2"/>
  <c r="AF248" i="2"/>
  <c r="AF131" i="2"/>
  <c r="AF346" i="2"/>
  <c r="AF309" i="2"/>
  <c r="AF19" i="2"/>
  <c r="AF171" i="2"/>
  <c r="AF442" i="2"/>
  <c r="AF49" i="2"/>
  <c r="AF369" i="2"/>
  <c r="AF539" i="2"/>
  <c r="AF195" i="2"/>
  <c r="AF554" i="2"/>
  <c r="AF374" i="2"/>
  <c r="AF665" i="2"/>
  <c r="AF208" i="2"/>
  <c r="AF197" i="2"/>
  <c r="AF54" i="2"/>
  <c r="AF83" i="2"/>
  <c r="AF467" i="2"/>
  <c r="AF100" i="2"/>
  <c r="AF90" i="2"/>
  <c r="AF253" i="2"/>
  <c r="AF254" i="2"/>
  <c r="AF686" i="2"/>
  <c r="AF335" i="2"/>
  <c r="AF387" i="2"/>
  <c r="AF304" i="2"/>
  <c r="AF172" i="2"/>
  <c r="AF68" i="2"/>
  <c r="AF630" i="2"/>
  <c r="AF570" i="2"/>
  <c r="AF249" i="2"/>
  <c r="AF168" i="2"/>
  <c r="AF303" i="2"/>
  <c r="AF521" i="2"/>
  <c r="AF575" i="2"/>
  <c r="AF343" i="2"/>
  <c r="AF142" i="2"/>
  <c r="AF114" i="2"/>
  <c r="AF61" i="2"/>
  <c r="AF118" i="2"/>
  <c r="AF534" i="2"/>
  <c r="AF513" i="2"/>
  <c r="AF281" i="2"/>
  <c r="AF141" i="2"/>
  <c r="AF605" i="2"/>
  <c r="AF134" i="2"/>
  <c r="AF255" i="2"/>
  <c r="AF694" i="2"/>
  <c r="AF225" i="2"/>
  <c r="AF333" i="2"/>
  <c r="AF372" i="2"/>
  <c r="AF321" i="2"/>
  <c r="AF11" i="2"/>
  <c r="AF180" i="2"/>
  <c r="AF363" i="2"/>
  <c r="AF23" i="2"/>
  <c r="AF213" i="2"/>
  <c r="AF244" i="2"/>
  <c r="AF169" i="2"/>
  <c r="AF478" i="2"/>
  <c r="AF563" i="2"/>
  <c r="AF129" i="2"/>
  <c r="AF510" i="2"/>
  <c r="AF703" i="2"/>
  <c r="AF256" i="2"/>
  <c r="AF111" i="2"/>
  <c r="AF302" i="2"/>
  <c r="AF177" i="2"/>
  <c r="AF162" i="2"/>
  <c r="AF408" i="2"/>
  <c r="AF120" i="2"/>
  <c r="AF633" i="2"/>
  <c r="AF323" i="2"/>
  <c r="AF325" i="2"/>
  <c r="AF9" i="2"/>
  <c r="AF30" i="2"/>
  <c r="AF88" i="2"/>
  <c r="AF62" i="2"/>
  <c r="AF622" i="2"/>
  <c r="AF635" i="2"/>
  <c r="AF542" i="2"/>
  <c r="AF152" i="2"/>
  <c r="AF187" i="2"/>
  <c r="AF29" i="2"/>
  <c r="AF724" i="2"/>
  <c r="AF143" i="2"/>
  <c r="AF527" i="2"/>
  <c r="AF135" i="2"/>
  <c r="AF28" i="2"/>
  <c r="AF133" i="2"/>
  <c r="AF313" i="2"/>
  <c r="AF399" i="2"/>
  <c r="AF508" i="2"/>
  <c r="AF365" i="2"/>
  <c r="AF587" i="2"/>
  <c r="AF603" i="2"/>
  <c r="AF568" i="2"/>
  <c r="AF311" i="2"/>
  <c r="AF547" i="2"/>
  <c r="AF188" i="2"/>
  <c r="AF432" i="2"/>
  <c r="AF250" i="2"/>
  <c r="AF339" i="2"/>
  <c r="AF221" i="2"/>
  <c r="AF202" i="2"/>
  <c r="AF222" i="2"/>
  <c r="AF52" i="2"/>
  <c r="AF91" i="2"/>
  <c r="AF613" i="2"/>
  <c r="AF691" i="2"/>
  <c r="AF450" i="2"/>
  <c r="AF318" i="2"/>
  <c r="AF491" i="2"/>
  <c r="AF2" i="2"/>
  <c r="AF247" i="2"/>
  <c r="AF153" i="2"/>
  <c r="AF112" i="2"/>
  <c r="AF664" i="2"/>
  <c r="AF155" i="2"/>
  <c r="AF10" i="2"/>
  <c r="AF444" i="2"/>
  <c r="AF51" i="2"/>
  <c r="AF115" i="2"/>
  <c r="AF625" i="2"/>
  <c r="AF3" i="2"/>
  <c r="AF702" i="2"/>
  <c r="AF190" i="2"/>
  <c r="AF375" i="2"/>
  <c r="AF98" i="2"/>
  <c r="AF198" i="2"/>
  <c r="AF154" i="2"/>
  <c r="AF592" i="2"/>
  <c r="AF320" i="2"/>
  <c r="AF371" i="2"/>
  <c r="AF264" i="2"/>
  <c r="AF63" i="2"/>
  <c r="AF210" i="2"/>
  <c r="AF33" i="2"/>
  <c r="AF561" i="2"/>
  <c r="AF14" i="2"/>
  <c r="AF262" i="2"/>
  <c r="AF485" i="2"/>
  <c r="AF409" i="2"/>
  <c r="AF122" i="2"/>
  <c r="AF206" i="2"/>
  <c r="AF493" i="2"/>
  <c r="AF12" i="2"/>
  <c r="AF17" i="2"/>
  <c r="AF528" i="2"/>
  <c r="AF46" i="2"/>
  <c r="AF108" i="2"/>
  <c r="AF234" i="2"/>
  <c r="AF231" i="2"/>
  <c r="AF737" i="2"/>
  <c r="AF332" i="2"/>
  <c r="AF274" i="2"/>
  <c r="AF597" i="2"/>
  <c r="AF77" i="2"/>
  <c r="AF58" i="2"/>
  <c r="AF681" i="2"/>
  <c r="AF71" i="2"/>
  <c r="AF358" i="2"/>
  <c r="AF465" i="2"/>
  <c r="AF160" i="2"/>
  <c r="AF666" i="2"/>
  <c r="AF640" i="2"/>
  <c r="AF548" i="2"/>
  <c r="AF498" i="2"/>
  <c r="AF617" i="2"/>
  <c r="AF69" i="2"/>
  <c r="AF242" i="2"/>
  <c r="AF606" i="2"/>
  <c r="AF259" i="2"/>
  <c r="AF158" i="2"/>
  <c r="AF727" i="2"/>
  <c r="AF272" i="2"/>
  <c r="AF265" i="2"/>
  <c r="AF319" i="2"/>
  <c r="AF285" i="2"/>
  <c r="AF34" i="2"/>
  <c r="AF417" i="2"/>
  <c r="AF84" i="2"/>
  <c r="AF389" i="2"/>
  <c r="AF266" i="2"/>
  <c r="AF706" i="2"/>
  <c r="AF698" i="2"/>
  <c r="AF559" i="2"/>
  <c r="AF558" i="2"/>
  <c r="AF438" i="2"/>
  <c r="AF291" i="2"/>
  <c r="AF196" i="2"/>
  <c r="AF556" i="2"/>
  <c r="AF511" i="2"/>
  <c r="AF359" i="2"/>
  <c r="AF414" i="2"/>
  <c r="AF364" i="2"/>
  <c r="AF479" i="2"/>
  <c r="AF159" i="2"/>
  <c r="AF275" i="2"/>
  <c r="AF576" i="2"/>
  <c r="AF533" i="2"/>
  <c r="AF495" i="2"/>
  <c r="AF455" i="2"/>
  <c r="AF53" i="2"/>
  <c r="AF41" i="2"/>
  <c r="AF340" i="2"/>
  <c r="AF216" i="2"/>
  <c r="AF277" i="2"/>
  <c r="AF25" i="2"/>
  <c r="AF92" i="2"/>
  <c r="AF473" i="2"/>
  <c r="AF679" i="2"/>
  <c r="AF145" i="2"/>
  <c r="AF412" i="2"/>
  <c r="AF360" i="2"/>
  <c r="AF704" i="2"/>
  <c r="AF128" i="2"/>
  <c r="AF674" i="2"/>
  <c r="AF241" i="2"/>
  <c r="AF731" i="2"/>
  <c r="AF334" i="2"/>
  <c r="AF593" i="2"/>
  <c r="AF125" i="2"/>
  <c r="AF503" i="2"/>
  <c r="AF185" i="2"/>
  <c r="AF722" i="2"/>
  <c r="AF480" i="2"/>
  <c r="AF183" i="2"/>
  <c r="AF391" i="2"/>
  <c r="AF15" i="2"/>
  <c r="AF560" i="2"/>
  <c r="AF378" i="2"/>
  <c r="AF509" i="2"/>
  <c r="AF301" i="2"/>
  <c r="AF207" i="2"/>
  <c r="AF627" i="2"/>
  <c r="AF330" i="2"/>
  <c r="AF32" i="2"/>
  <c r="AF682" i="2"/>
  <c r="AF636" i="2"/>
  <c r="AF43" i="2"/>
  <c r="AF16" i="2"/>
  <c r="AF418" i="2"/>
  <c r="AF181" i="2"/>
  <c r="AF40" i="2"/>
  <c r="AF411" i="2"/>
  <c r="AF486" i="2"/>
  <c r="AF589" i="2"/>
  <c r="AF297" i="2"/>
  <c r="AF64" i="2"/>
  <c r="AF192" i="2"/>
  <c r="AF639" i="2"/>
  <c r="AF403" i="2"/>
  <c r="AF555" i="2"/>
  <c r="AF599" i="2"/>
  <c r="AF397" i="2"/>
  <c r="AF525" i="2"/>
  <c r="AF705" i="2"/>
  <c r="AF413" i="2"/>
  <c r="AF735" i="2"/>
  <c r="AF585" i="2"/>
  <c r="AF507" i="2"/>
  <c r="AF393" i="2"/>
  <c r="AF357" i="2"/>
  <c r="AF520" i="2"/>
  <c r="AF646" i="2"/>
  <c r="AF22" i="2"/>
  <c r="AF733" i="2"/>
  <c r="AF65" i="2"/>
  <c r="AF489" i="2"/>
  <c r="AF626" i="2"/>
  <c r="AF189" i="2"/>
  <c r="AF552" i="2"/>
  <c r="AF218" i="2"/>
  <c r="AF466" i="2"/>
  <c r="AF66" i="2"/>
  <c r="AF48" i="2"/>
  <c r="AF631" i="2"/>
  <c r="AF407" i="2"/>
  <c r="AF109" i="2"/>
  <c r="AF117" i="2"/>
  <c r="AF314" i="2"/>
  <c r="AF178" i="2"/>
  <c r="AF460" i="2"/>
  <c r="AF268" i="2"/>
  <c r="AF31" i="2"/>
  <c r="AF322" i="2"/>
  <c r="AF621" i="2"/>
  <c r="AF567" i="2"/>
  <c r="AF156" i="2"/>
  <c r="AF214" i="2"/>
  <c r="AF35" i="2"/>
  <c r="AF144" i="2"/>
  <c r="AF199" i="2"/>
  <c r="AF204" i="2"/>
  <c r="AF721" i="2"/>
  <c r="AF351" i="2"/>
  <c r="AF123" i="2"/>
  <c r="AF437" i="2"/>
  <c r="AF443" i="2"/>
  <c r="AF24" i="2"/>
  <c r="AF78" i="2"/>
  <c r="AF577" i="2"/>
  <c r="AF653" i="2"/>
  <c r="AF728" i="2"/>
  <c r="AF596" i="2"/>
  <c r="AF693" i="2"/>
  <c r="AF696" i="2"/>
  <c r="AF476" i="2"/>
  <c r="AF505" i="2"/>
  <c r="AF270" i="2"/>
  <c r="AF396" i="2"/>
  <c r="AF96" i="2"/>
  <c r="AF76" i="2"/>
  <c r="AF420" i="2"/>
  <c r="AF690" i="2"/>
  <c r="AF711" i="2"/>
  <c r="AF362" i="2"/>
  <c r="AF684" i="2"/>
  <c r="AF423" i="2"/>
  <c r="AF619" i="2"/>
  <c r="AF205" i="2"/>
  <c r="AF350" i="2"/>
  <c r="AF38" i="2"/>
  <c r="AF602" i="2"/>
  <c r="AF150" i="2"/>
  <c r="AF97" i="2"/>
  <c r="AF121" i="2"/>
  <c r="AF326" i="2"/>
  <c r="AF581" i="2"/>
  <c r="AF445" i="2"/>
  <c r="AF370" i="2"/>
  <c r="AF538" i="2"/>
  <c r="AF113" i="2"/>
  <c r="AF652" i="2"/>
  <c r="AF352" i="2"/>
  <c r="AF683" i="2"/>
  <c r="AF661" i="2"/>
  <c r="AF209" i="2"/>
  <c r="AF546" i="2"/>
  <c r="AF712" i="2"/>
  <c r="AF238" i="2"/>
  <c r="AF726" i="2"/>
  <c r="AF75" i="2"/>
  <c r="AF502" i="2"/>
  <c r="AF226" i="2"/>
  <c r="AF307" i="2"/>
  <c r="AF300" i="2"/>
  <c r="AF200" i="2"/>
  <c r="AF101" i="2"/>
  <c r="AF245" i="2"/>
  <c r="AF147" i="2"/>
  <c r="AF132" i="2"/>
  <c r="AF481" i="2"/>
  <c r="AF689" i="2"/>
  <c r="AF582" i="2"/>
  <c r="AF453" i="2"/>
  <c r="AF676" i="2"/>
  <c r="AF659" i="2"/>
  <c r="AF193" i="2"/>
  <c r="AF709" i="2"/>
  <c r="AF448" i="2"/>
  <c r="AF611" i="2"/>
  <c r="AF87" i="2"/>
  <c r="AF710" i="2"/>
  <c r="AF667" i="2"/>
  <c r="AF400" i="2"/>
  <c r="AF572" i="2"/>
  <c r="AF609" i="2"/>
  <c r="AF424" i="2"/>
  <c r="AF677" i="2"/>
  <c r="AF739" i="2"/>
  <c r="AF294" i="2"/>
  <c r="AF616" i="2"/>
  <c r="AF543" i="2"/>
  <c r="AF643" i="2"/>
  <c r="AF136" i="2"/>
  <c r="AF614" i="2"/>
  <c r="AF163" i="2"/>
  <c r="AF376" i="2"/>
  <c r="AF623" i="2"/>
  <c r="AF580" i="2"/>
  <c r="AF82" i="2"/>
  <c r="AF282" i="2"/>
  <c r="AF316" i="2"/>
  <c r="AF215" i="2"/>
  <c r="AF472" i="2"/>
  <c r="AF235" i="2"/>
  <c r="AF383" i="2"/>
  <c r="AF526" i="2"/>
  <c r="AF194" i="2"/>
  <c r="AF501" i="2"/>
  <c r="AF421" i="2"/>
  <c r="AF463" i="2"/>
  <c r="AF276" i="2"/>
  <c r="AF107" i="2"/>
  <c r="AF730" i="2"/>
  <c r="AF260" i="2"/>
  <c r="AF273" i="2"/>
  <c r="AF435" i="2"/>
  <c r="AF529" i="2"/>
  <c r="AF490" i="2"/>
  <c r="AF184" i="2"/>
  <c r="AF671" i="2"/>
  <c r="AF454" i="2"/>
  <c r="AF620" i="2"/>
  <c r="AF569" i="2"/>
  <c r="AF173" i="2"/>
  <c r="AF293" i="2"/>
  <c r="AF615" i="2"/>
  <c r="AF179" i="2"/>
  <c r="AF515" i="2"/>
  <c r="AF588" i="2"/>
  <c r="AF637" i="2"/>
  <c r="AF517" i="2"/>
  <c r="AF648" i="2"/>
  <c r="AF461" i="2"/>
  <c r="AF257" i="2"/>
  <c r="AF366" i="2"/>
  <c r="AF612" i="2"/>
  <c r="AF591" i="2"/>
  <c r="AF355" i="2"/>
  <c r="AF456" i="2"/>
  <c r="AF353" i="2"/>
  <c r="AF670" i="2"/>
  <c r="AF468" i="2"/>
  <c r="AF610" i="2"/>
  <c r="AF729" i="2"/>
  <c r="AF604" i="2"/>
  <c r="AF377" i="2"/>
  <c r="AF668" i="2"/>
  <c r="AF331" i="2"/>
  <c r="AF638" i="2"/>
  <c r="AF487" i="2"/>
  <c r="AF470" i="2"/>
  <c r="AF469" i="2"/>
  <c r="AF451" i="2"/>
  <c r="AF315" i="2"/>
  <c r="AF645" i="2"/>
  <c r="AF629" i="2"/>
  <c r="AF725" i="2"/>
  <c r="AF426" i="2"/>
  <c r="AF688" i="2"/>
  <c r="AF499" i="2"/>
  <c r="AF697" i="2"/>
  <c r="AF700" i="2"/>
  <c r="AF624" i="2"/>
  <c r="AF701" i="2"/>
  <c r="AF573" i="2"/>
  <c r="AF738" i="2"/>
  <c r="AF562" i="2"/>
  <c r="AF618" i="2"/>
  <c r="AF660" i="2"/>
  <c r="AF734" i="2"/>
  <c r="AF718" i="2"/>
  <c r="AF717" i="2"/>
  <c r="AF716" i="2"/>
  <c r="AF736" i="2"/>
  <c r="AF714" i="2"/>
  <c r="AF678" i="2"/>
  <c r="AF719" i="2"/>
  <c r="AF544" i="2"/>
  <c r="AF644" i="2"/>
  <c r="AF713" i="2"/>
  <c r="AF673" i="2"/>
  <c r="AF692" i="2"/>
  <c r="AF708" i="2"/>
  <c r="AF715" i="2"/>
  <c r="AF732" i="2"/>
  <c r="AE598" i="2"/>
  <c r="AE566" i="2"/>
  <c r="AE641" i="2"/>
  <c r="AE139" i="2"/>
  <c r="AE390" i="2"/>
  <c r="AE523" i="2"/>
  <c r="AE464" i="2"/>
  <c r="AE583" i="2"/>
  <c r="AE537" i="2"/>
  <c r="AE336" i="2"/>
  <c r="AE428" i="2"/>
  <c r="AE477" i="2"/>
  <c r="AE647" i="2"/>
  <c r="AE229" i="2"/>
  <c r="AE497" i="2"/>
  <c r="AE201" i="2"/>
  <c r="AE279" i="2"/>
  <c r="AE310" i="2"/>
  <c r="AE531" i="2"/>
  <c r="AE699" i="2"/>
  <c r="AE361" i="2"/>
  <c r="AE553" i="2"/>
  <c r="AE415" i="2"/>
  <c r="AE516" i="2"/>
  <c r="AE81" i="2"/>
  <c r="AE634" i="2"/>
  <c r="AE347" i="2"/>
  <c r="AE44" i="2"/>
  <c r="AE227" i="2"/>
  <c r="AE93" i="2"/>
  <c r="AE233" i="2"/>
  <c r="AE398" i="2"/>
  <c r="AE590" i="2"/>
  <c r="AE650" i="2"/>
  <c r="AE6" i="2"/>
  <c r="AE296" i="2"/>
  <c r="AE223" i="2"/>
  <c r="AE651" i="2"/>
  <c r="AE116" i="2"/>
  <c r="AE86" i="2"/>
  <c r="AE540" i="2"/>
  <c r="AE550" i="2"/>
  <c r="AE137" i="2"/>
  <c r="AE73" i="2"/>
  <c r="AE243" i="2"/>
  <c r="AE367" i="2"/>
  <c r="AE219" i="2"/>
  <c r="AE535" i="2"/>
  <c r="AE103" i="2"/>
  <c r="AE654" i="2"/>
  <c r="AE394" i="2"/>
  <c r="AE337" i="2"/>
  <c r="AE175" i="2"/>
  <c r="AE127" i="2"/>
  <c r="AE506" i="2"/>
  <c r="AE140" i="2"/>
  <c r="AE494" i="2"/>
  <c r="AE475" i="2"/>
  <c r="AE402" i="2"/>
  <c r="AE124" i="2"/>
  <c r="AE632" i="2"/>
  <c r="AE338" i="2"/>
  <c r="AE406" i="2"/>
  <c r="AE251" i="2"/>
  <c r="AE356" i="2"/>
  <c r="AE439" i="2"/>
  <c r="AE261" i="2"/>
  <c r="AE458" i="2"/>
  <c r="AE119" i="2"/>
  <c r="AE354" i="2"/>
  <c r="AE151" i="2"/>
  <c r="AE164" i="2"/>
  <c r="AE239" i="2"/>
  <c r="AE176" i="2"/>
  <c r="AE482" i="2"/>
  <c r="AE657" i="2"/>
  <c r="AE373" i="2"/>
  <c r="AE433" i="2"/>
  <c r="AE514" i="2"/>
  <c r="AE388" i="2"/>
  <c r="AE557" i="2"/>
  <c r="AE4" i="2"/>
  <c r="AE182" i="2"/>
  <c r="AE290" i="2"/>
  <c r="AE232" i="2"/>
  <c r="AE126" i="2"/>
  <c r="AE288" i="2"/>
  <c r="AE662" i="2"/>
  <c r="AE574" i="2"/>
  <c r="AE368" i="2"/>
  <c r="AE269" i="2"/>
  <c r="AE500" i="2"/>
  <c r="AE344" i="2"/>
  <c r="AE5" i="2"/>
  <c r="AE70" i="2"/>
  <c r="AE110" i="2"/>
  <c r="AE138" i="2"/>
  <c r="AE230" i="2"/>
  <c r="AE130" i="2"/>
  <c r="AE471" i="2"/>
  <c r="AE45" i="2"/>
  <c r="AE157" i="2"/>
  <c r="AE224" i="2"/>
  <c r="AE488" i="2"/>
  <c r="AE55" i="2"/>
  <c r="AE286" i="2"/>
  <c r="AE104" i="2"/>
  <c r="AE324" i="2"/>
  <c r="AE306" i="2"/>
  <c r="AE246" i="2"/>
  <c r="AE449" i="2"/>
  <c r="AE578" i="2"/>
  <c r="AE380" i="2"/>
  <c r="AE381" i="2"/>
  <c r="AE695" i="2"/>
  <c r="AE434" i="2"/>
  <c r="AE220" i="2"/>
  <c r="AE174" i="2"/>
  <c r="AE655" i="2"/>
  <c r="AE18" i="2"/>
  <c r="AE166" i="2"/>
  <c r="AE483" i="2"/>
  <c r="AE342" i="2"/>
  <c r="AE57" i="2"/>
  <c r="AE146" i="2"/>
  <c r="AE298" i="2"/>
  <c r="AE161" i="2"/>
  <c r="AE36" i="2"/>
  <c r="AE327" i="2"/>
  <c r="AE446" i="2"/>
  <c r="AE287" i="2"/>
  <c r="AE680" i="2"/>
  <c r="AE656" i="2"/>
  <c r="AE42" i="2"/>
  <c r="AE564" i="2"/>
  <c r="AE237" i="2"/>
  <c r="AE228" i="2"/>
  <c r="AE524" i="2"/>
  <c r="AE427" i="2"/>
  <c r="AE289" i="2"/>
  <c r="AE685" i="2"/>
  <c r="AE384" i="2"/>
  <c r="AE252" i="2"/>
  <c r="AE312" i="2"/>
  <c r="AE283" i="2"/>
  <c r="AE20" i="2"/>
  <c r="AE317" i="2"/>
  <c r="AE80" i="2"/>
  <c r="AE236" i="2"/>
  <c r="AE94" i="2"/>
  <c r="AE496" i="2"/>
  <c r="AE452" i="2"/>
  <c r="AE425" i="2"/>
  <c r="AE292" i="2"/>
  <c r="AE148" i="2"/>
  <c r="AE549" i="2"/>
  <c r="AE341" i="2"/>
  <c r="AE429" i="2"/>
  <c r="AE102" i="2"/>
  <c r="AE440" i="2"/>
  <c r="AE518" i="2"/>
  <c r="AE541" i="2"/>
  <c r="AE565" i="2"/>
  <c r="AE607" i="2"/>
  <c r="AE419" i="2"/>
  <c r="AE474" i="2"/>
  <c r="AE675" i="2"/>
  <c r="AE545" i="2"/>
  <c r="AE608" i="2"/>
  <c r="AE687" i="2"/>
  <c r="AE191" i="2"/>
  <c r="AE663" i="2"/>
  <c r="AE278" i="2"/>
  <c r="AE594" i="2"/>
  <c r="AE386" i="2"/>
  <c r="AE422" i="2"/>
  <c r="AE72" i="2"/>
  <c r="AE26" i="2"/>
  <c r="AE149" i="2"/>
  <c r="AE271" i="2"/>
  <c r="AE601" i="2"/>
  <c r="AE37" i="2"/>
  <c r="AE7" i="2"/>
  <c r="AE167" i="2"/>
  <c r="AE203" i="2"/>
  <c r="AE649" i="2"/>
  <c r="AE600" i="2"/>
  <c r="AE404" i="2"/>
  <c r="AE658" i="2"/>
  <c r="AE59" i="2"/>
  <c r="AE349" i="2"/>
  <c r="AE536" i="2"/>
  <c r="AE628" i="2"/>
  <c r="AE512" i="2"/>
  <c r="AE447" i="2"/>
  <c r="AE586" i="2"/>
  <c r="AE27" i="2"/>
  <c r="AE462" i="2"/>
  <c r="AE382" i="2"/>
  <c r="AE85" i="2"/>
  <c r="AE401" i="2"/>
  <c r="AE212" i="2"/>
  <c r="AE186" i="2"/>
  <c r="AE385" i="2"/>
  <c r="AE530" i="2"/>
  <c r="AE416" i="2"/>
  <c r="AE410" i="2"/>
  <c r="AE99" i="2"/>
  <c r="AE299" i="2"/>
  <c r="AE105" i="2"/>
  <c r="AE392" i="2"/>
  <c r="AE484" i="2"/>
  <c r="AE522" i="2"/>
  <c r="AE106" i="2"/>
  <c r="AE436" i="2"/>
  <c r="AE669" i="2"/>
  <c r="AE579" i="2"/>
  <c r="AE79" i="2"/>
  <c r="AE89" i="2"/>
  <c r="AE551" i="2"/>
  <c r="AE405" i="2"/>
  <c r="AE258" i="2"/>
  <c r="AE165" i="2"/>
  <c r="AE47" i="2"/>
  <c r="AE441" i="2"/>
  <c r="AE67" i="2"/>
  <c r="AE430" i="2"/>
  <c r="AE672" i="2"/>
  <c r="AE459" i="2"/>
  <c r="AE240" i="2"/>
  <c r="AE263" i="2"/>
  <c r="AE720" i="2"/>
  <c r="AE13" i="2"/>
  <c r="AE280" i="2"/>
  <c r="AE95" i="2"/>
  <c r="AE295" i="2"/>
  <c r="AE395" i="2"/>
  <c r="AE305" i="2"/>
  <c r="AE584" i="2"/>
  <c r="AE379" i="2"/>
  <c r="AE50" i="2"/>
  <c r="AE329" i="2"/>
  <c r="AE707" i="2"/>
  <c r="AE56" i="2"/>
  <c r="AE431" i="2"/>
  <c r="AE345" i="2"/>
  <c r="AE642" i="2"/>
  <c r="AE21" i="2"/>
  <c r="AE8" i="2"/>
  <c r="AE571" i="2"/>
  <c r="AE492" i="2"/>
  <c r="AE723" i="2"/>
  <c r="AE170" i="2"/>
  <c r="AE595" i="2"/>
  <c r="AE60" i="2"/>
  <c r="AE267" i="2"/>
  <c r="AE532" i="2"/>
  <c r="AE217" i="2"/>
  <c r="AE348" i="2"/>
  <c r="AE39" i="2"/>
  <c r="AE74" i="2"/>
  <c r="AE328" i="2"/>
  <c r="AE211" i="2"/>
  <c r="AE284" i="2"/>
  <c r="AE519" i="2"/>
  <c r="AE504" i="2"/>
  <c r="AE308" i="2"/>
  <c r="AE457" i="2"/>
  <c r="AE248" i="2"/>
  <c r="AE131" i="2"/>
  <c r="AE346" i="2"/>
  <c r="AE309" i="2"/>
  <c r="AE19" i="2"/>
  <c r="AE171" i="2"/>
  <c r="AE442" i="2"/>
  <c r="AE49" i="2"/>
  <c r="AE369" i="2"/>
  <c r="AE539" i="2"/>
  <c r="AE195" i="2"/>
  <c r="AE554" i="2"/>
  <c r="AE374" i="2"/>
  <c r="AE665" i="2"/>
  <c r="AE208" i="2"/>
  <c r="AE197" i="2"/>
  <c r="AE54" i="2"/>
  <c r="AE83" i="2"/>
  <c r="AE467" i="2"/>
  <c r="AE100" i="2"/>
  <c r="AE90" i="2"/>
  <c r="AE253" i="2"/>
  <c r="AE254" i="2"/>
  <c r="AE686" i="2"/>
  <c r="AE335" i="2"/>
  <c r="AE387" i="2"/>
  <c r="AE304" i="2"/>
  <c r="AE172" i="2"/>
  <c r="AE68" i="2"/>
  <c r="AE630" i="2"/>
  <c r="AE570" i="2"/>
  <c r="AE249" i="2"/>
  <c r="AE168" i="2"/>
  <c r="AE303" i="2"/>
  <c r="AE521" i="2"/>
  <c r="AE575" i="2"/>
  <c r="AE343" i="2"/>
  <c r="AE142" i="2"/>
  <c r="AE114" i="2"/>
  <c r="AE61" i="2"/>
  <c r="AE118" i="2"/>
  <c r="AE534" i="2"/>
  <c r="AE513" i="2"/>
  <c r="AE281" i="2"/>
  <c r="AE141" i="2"/>
  <c r="AE605" i="2"/>
  <c r="AE134" i="2"/>
  <c r="AE255" i="2"/>
  <c r="AE694" i="2"/>
  <c r="AE225" i="2"/>
  <c r="AE333" i="2"/>
  <c r="AE372" i="2"/>
  <c r="AE321" i="2"/>
  <c r="AE11" i="2"/>
  <c r="AE180" i="2"/>
  <c r="AE363" i="2"/>
  <c r="AE23" i="2"/>
  <c r="AE213" i="2"/>
  <c r="AE244" i="2"/>
  <c r="AE169" i="2"/>
  <c r="AE478" i="2"/>
  <c r="AE563" i="2"/>
  <c r="AE129" i="2"/>
  <c r="AE510" i="2"/>
  <c r="AE703" i="2"/>
  <c r="AE256" i="2"/>
  <c r="AE111" i="2"/>
  <c r="AE302" i="2"/>
  <c r="AE177" i="2"/>
  <c r="AE162" i="2"/>
  <c r="AE408" i="2"/>
  <c r="AE120" i="2"/>
  <c r="AE633" i="2"/>
  <c r="AE323" i="2"/>
  <c r="AE325" i="2"/>
  <c r="AE9" i="2"/>
  <c r="AE30" i="2"/>
  <c r="AE88" i="2"/>
  <c r="AE62" i="2"/>
  <c r="AE622" i="2"/>
  <c r="AE635" i="2"/>
  <c r="AE542" i="2"/>
  <c r="AE152" i="2"/>
  <c r="AE187" i="2"/>
  <c r="AE29" i="2"/>
  <c r="AE724" i="2"/>
  <c r="AE143" i="2"/>
  <c r="AE527" i="2"/>
  <c r="AE135" i="2"/>
  <c r="AE28" i="2"/>
  <c r="AE133" i="2"/>
  <c r="AE313" i="2"/>
  <c r="AE399" i="2"/>
  <c r="AE508" i="2"/>
  <c r="AE365" i="2"/>
  <c r="AE587" i="2"/>
  <c r="AE603" i="2"/>
  <c r="AE568" i="2"/>
  <c r="AE311" i="2"/>
  <c r="AE547" i="2"/>
  <c r="AE188" i="2"/>
  <c r="AE432" i="2"/>
  <c r="AE250" i="2"/>
  <c r="AE339" i="2"/>
  <c r="AE221" i="2"/>
  <c r="AE202" i="2"/>
  <c r="AE222" i="2"/>
  <c r="AE52" i="2"/>
  <c r="AE91" i="2"/>
  <c r="AE613" i="2"/>
  <c r="AE691" i="2"/>
  <c r="AE450" i="2"/>
  <c r="AE318" i="2"/>
  <c r="AE491" i="2"/>
  <c r="AE2" i="2"/>
  <c r="AE247" i="2"/>
  <c r="AE153" i="2"/>
  <c r="AE112" i="2"/>
  <c r="AE664" i="2"/>
  <c r="AE155" i="2"/>
  <c r="AE10" i="2"/>
  <c r="AE444" i="2"/>
  <c r="AE51" i="2"/>
  <c r="AE115" i="2"/>
  <c r="AE625" i="2"/>
  <c r="AE3" i="2"/>
  <c r="AE702" i="2"/>
  <c r="AE190" i="2"/>
  <c r="AE375" i="2"/>
  <c r="AE98" i="2"/>
  <c r="AE198" i="2"/>
  <c r="AE154" i="2"/>
  <c r="AE592" i="2"/>
  <c r="AE320" i="2"/>
  <c r="AE371" i="2"/>
  <c r="AE264" i="2"/>
  <c r="AE63" i="2"/>
  <c r="AE210" i="2"/>
  <c r="AE33" i="2"/>
  <c r="AE561" i="2"/>
  <c r="AE14" i="2"/>
  <c r="AE262" i="2"/>
  <c r="AE485" i="2"/>
  <c r="AE409" i="2"/>
  <c r="AE122" i="2"/>
  <c r="AE206" i="2"/>
  <c r="AE493" i="2"/>
  <c r="AE12" i="2"/>
  <c r="AE17" i="2"/>
  <c r="AE528" i="2"/>
  <c r="AE46" i="2"/>
  <c r="AE108" i="2"/>
  <c r="AE234" i="2"/>
  <c r="AE231" i="2"/>
  <c r="AE737" i="2"/>
  <c r="AE332" i="2"/>
  <c r="AE274" i="2"/>
  <c r="AE597" i="2"/>
  <c r="AE77" i="2"/>
  <c r="AE58" i="2"/>
  <c r="AE681" i="2"/>
  <c r="AE71" i="2"/>
  <c r="AE358" i="2"/>
  <c r="AE465" i="2"/>
  <c r="AE160" i="2"/>
  <c r="AE666" i="2"/>
  <c r="AE640" i="2"/>
  <c r="AE548" i="2"/>
  <c r="AE498" i="2"/>
  <c r="AE617" i="2"/>
  <c r="AE69" i="2"/>
  <c r="AE242" i="2"/>
  <c r="AE606" i="2"/>
  <c r="AE259" i="2"/>
  <c r="AE158" i="2"/>
  <c r="AE727" i="2"/>
  <c r="AE272" i="2"/>
  <c r="AE265" i="2"/>
  <c r="AE319" i="2"/>
  <c r="AE285" i="2"/>
  <c r="AE34" i="2"/>
  <c r="AE417" i="2"/>
  <c r="AE84" i="2"/>
  <c r="AE389" i="2"/>
  <c r="AE266" i="2"/>
  <c r="AE706" i="2"/>
  <c r="AE698" i="2"/>
  <c r="AE559" i="2"/>
  <c r="AE558" i="2"/>
  <c r="AE438" i="2"/>
  <c r="AE291" i="2"/>
  <c r="AE196" i="2"/>
  <c r="AE556" i="2"/>
  <c r="AE511" i="2"/>
  <c r="AE359" i="2"/>
  <c r="AE414" i="2"/>
  <c r="AE364" i="2"/>
  <c r="AE479" i="2"/>
  <c r="AE159" i="2"/>
  <c r="AE275" i="2"/>
  <c r="AE576" i="2"/>
  <c r="AE533" i="2"/>
  <c r="AE495" i="2"/>
  <c r="AE455" i="2"/>
  <c r="AE53" i="2"/>
  <c r="AE41" i="2"/>
  <c r="AE340" i="2"/>
  <c r="AE216" i="2"/>
  <c r="AE277" i="2"/>
  <c r="AE25" i="2"/>
  <c r="AE92" i="2"/>
  <c r="AE473" i="2"/>
  <c r="AE679" i="2"/>
  <c r="AE145" i="2"/>
  <c r="AE412" i="2"/>
  <c r="AE360" i="2"/>
  <c r="AE704" i="2"/>
  <c r="AE128" i="2"/>
  <c r="AE674" i="2"/>
  <c r="AE241" i="2"/>
  <c r="AE731" i="2"/>
  <c r="AE334" i="2"/>
  <c r="AE593" i="2"/>
  <c r="AE125" i="2"/>
  <c r="AE503" i="2"/>
  <c r="AE185" i="2"/>
  <c r="AE722" i="2"/>
  <c r="AE480" i="2"/>
  <c r="AE183" i="2"/>
  <c r="AE391" i="2"/>
  <c r="AE15" i="2"/>
  <c r="AE560" i="2"/>
  <c r="AE378" i="2"/>
  <c r="AE509" i="2"/>
  <c r="AE301" i="2"/>
  <c r="AE207" i="2"/>
  <c r="AE627" i="2"/>
  <c r="AE330" i="2"/>
  <c r="AE32" i="2"/>
  <c r="AE682" i="2"/>
  <c r="AE636" i="2"/>
  <c r="AE43" i="2"/>
  <c r="AE16" i="2"/>
  <c r="AE418" i="2"/>
  <c r="AE181" i="2"/>
  <c r="AE40" i="2"/>
  <c r="AE411" i="2"/>
  <c r="AE486" i="2"/>
  <c r="AE589" i="2"/>
  <c r="AE297" i="2"/>
  <c r="AE64" i="2"/>
  <c r="AE192" i="2"/>
  <c r="AE639" i="2"/>
  <c r="AE403" i="2"/>
  <c r="AE555" i="2"/>
  <c r="AE599" i="2"/>
  <c r="AE397" i="2"/>
  <c r="AE525" i="2"/>
  <c r="AE705" i="2"/>
  <c r="AE413" i="2"/>
  <c r="AE735" i="2"/>
  <c r="AE585" i="2"/>
  <c r="AE507" i="2"/>
  <c r="AE393" i="2"/>
  <c r="AE357" i="2"/>
  <c r="AE520" i="2"/>
  <c r="AE646" i="2"/>
  <c r="AE22" i="2"/>
  <c r="AE733" i="2"/>
  <c r="AE65" i="2"/>
  <c r="AE489" i="2"/>
  <c r="AE626" i="2"/>
  <c r="AE189" i="2"/>
  <c r="AE552" i="2"/>
  <c r="AE218" i="2"/>
  <c r="AE466" i="2"/>
  <c r="AE66" i="2"/>
  <c r="AE48" i="2"/>
  <c r="AE631" i="2"/>
  <c r="AE407" i="2"/>
  <c r="AE109" i="2"/>
  <c r="AE117" i="2"/>
  <c r="AE314" i="2"/>
  <c r="AE178" i="2"/>
  <c r="AE460" i="2"/>
  <c r="AE268" i="2"/>
  <c r="AE31" i="2"/>
  <c r="AE322" i="2"/>
  <c r="AE621" i="2"/>
  <c r="AE567" i="2"/>
  <c r="AE156" i="2"/>
  <c r="AE214" i="2"/>
  <c r="AE35" i="2"/>
  <c r="AE144" i="2"/>
  <c r="AE199" i="2"/>
  <c r="AE204" i="2"/>
  <c r="AE721" i="2"/>
  <c r="AE351" i="2"/>
  <c r="AE123" i="2"/>
  <c r="AE437" i="2"/>
  <c r="AE443" i="2"/>
  <c r="AE24" i="2"/>
  <c r="AE78" i="2"/>
  <c r="AE577" i="2"/>
  <c r="AE653" i="2"/>
  <c r="AE728" i="2"/>
  <c r="AE596" i="2"/>
  <c r="AE693" i="2"/>
  <c r="AE696" i="2"/>
  <c r="AE476" i="2"/>
  <c r="AE505" i="2"/>
  <c r="AE270" i="2"/>
  <c r="AE396" i="2"/>
  <c r="AE96" i="2"/>
  <c r="AE76" i="2"/>
  <c r="AE420" i="2"/>
  <c r="AE690" i="2"/>
  <c r="AE711" i="2"/>
  <c r="AE362" i="2"/>
  <c r="AE684" i="2"/>
  <c r="AE423" i="2"/>
  <c r="AE619" i="2"/>
  <c r="AE205" i="2"/>
  <c r="AE350" i="2"/>
  <c r="AE38" i="2"/>
  <c r="AE602" i="2"/>
  <c r="AE150" i="2"/>
  <c r="AE97" i="2"/>
  <c r="AE121" i="2"/>
  <c r="AE326" i="2"/>
  <c r="AE581" i="2"/>
  <c r="AE445" i="2"/>
  <c r="AE370" i="2"/>
  <c r="AE538" i="2"/>
  <c r="AE113" i="2"/>
  <c r="AE652" i="2"/>
  <c r="AE352" i="2"/>
  <c r="AE683" i="2"/>
  <c r="AE661" i="2"/>
  <c r="AE209" i="2"/>
  <c r="AE546" i="2"/>
  <c r="AE712" i="2"/>
  <c r="AE238" i="2"/>
  <c r="AE726" i="2"/>
  <c r="AE75" i="2"/>
  <c r="AE502" i="2"/>
  <c r="AE226" i="2"/>
  <c r="AE307" i="2"/>
  <c r="AE300" i="2"/>
  <c r="AE200" i="2"/>
  <c r="AE101" i="2"/>
  <c r="AE245" i="2"/>
  <c r="AE147" i="2"/>
  <c r="AE132" i="2"/>
  <c r="AE481" i="2"/>
  <c r="AE689" i="2"/>
  <c r="AE582" i="2"/>
  <c r="AE453" i="2"/>
  <c r="AE676" i="2"/>
  <c r="AE659" i="2"/>
  <c r="AE193" i="2"/>
  <c r="AE709" i="2"/>
  <c r="AE448" i="2"/>
  <c r="AE611" i="2"/>
  <c r="AE87" i="2"/>
  <c r="AE710" i="2"/>
  <c r="AE667" i="2"/>
  <c r="AE400" i="2"/>
  <c r="AE572" i="2"/>
  <c r="AE609" i="2"/>
  <c r="AE424" i="2"/>
  <c r="AE677" i="2"/>
  <c r="AE739" i="2"/>
  <c r="AE294" i="2"/>
  <c r="AE616" i="2"/>
  <c r="AE543" i="2"/>
  <c r="AE643" i="2"/>
  <c r="AE136" i="2"/>
  <c r="AE614" i="2"/>
  <c r="AE163" i="2"/>
  <c r="AE376" i="2"/>
  <c r="AE623" i="2"/>
  <c r="AE580" i="2"/>
  <c r="AE82" i="2"/>
  <c r="AE282" i="2"/>
  <c r="AE316" i="2"/>
  <c r="AE215" i="2"/>
  <c r="AE472" i="2"/>
  <c r="AE235" i="2"/>
  <c r="AE383" i="2"/>
  <c r="AE526" i="2"/>
  <c r="AE194" i="2"/>
  <c r="AE501" i="2"/>
  <c r="AE421" i="2"/>
  <c r="AE463" i="2"/>
  <c r="AE276" i="2"/>
  <c r="AE107" i="2"/>
  <c r="AE730" i="2"/>
  <c r="AE260" i="2"/>
  <c r="AE273" i="2"/>
  <c r="AE435" i="2"/>
  <c r="AE529" i="2"/>
  <c r="AE490" i="2"/>
  <c r="AE184" i="2"/>
  <c r="AE671" i="2"/>
  <c r="AE454" i="2"/>
  <c r="AE620" i="2"/>
  <c r="AE569" i="2"/>
  <c r="AE173" i="2"/>
  <c r="AE293" i="2"/>
  <c r="AE615" i="2"/>
  <c r="AE179" i="2"/>
  <c r="AE515" i="2"/>
  <c r="AE588" i="2"/>
  <c r="AE637" i="2"/>
  <c r="AE517" i="2"/>
  <c r="AE648" i="2"/>
  <c r="AE461" i="2"/>
  <c r="AE257" i="2"/>
  <c r="AE366" i="2"/>
  <c r="AE612" i="2"/>
  <c r="AE591" i="2"/>
  <c r="AE355" i="2"/>
  <c r="AE456" i="2"/>
  <c r="AE353" i="2"/>
  <c r="AE670" i="2"/>
  <c r="AE468" i="2"/>
  <c r="AE610" i="2"/>
  <c r="AE729" i="2"/>
  <c r="AE604" i="2"/>
  <c r="AE377" i="2"/>
  <c r="AE668" i="2"/>
  <c r="AE331" i="2"/>
  <c r="AE638" i="2"/>
  <c r="AE487" i="2"/>
  <c r="AE470" i="2"/>
  <c r="AE469" i="2"/>
  <c r="AE451" i="2"/>
  <c r="AE315" i="2"/>
  <c r="AE645" i="2"/>
  <c r="AE629" i="2"/>
  <c r="AE725" i="2"/>
  <c r="AE426" i="2"/>
  <c r="AE688" i="2"/>
  <c r="AE499" i="2"/>
  <c r="AE697" i="2"/>
  <c r="AE700" i="2"/>
  <c r="AE624" i="2"/>
  <c r="AE701" i="2"/>
  <c r="AE573" i="2"/>
  <c r="AE738" i="2"/>
  <c r="AE562" i="2"/>
  <c r="AE618" i="2"/>
  <c r="AE660" i="2"/>
  <c r="AE734" i="2"/>
  <c r="AE718" i="2"/>
  <c r="AE717" i="2"/>
  <c r="AE716" i="2"/>
  <c r="AE736" i="2"/>
  <c r="AE714" i="2"/>
  <c r="AE678" i="2"/>
  <c r="AE719" i="2"/>
  <c r="AE544" i="2"/>
  <c r="AE644" i="2"/>
  <c r="AE713" i="2"/>
  <c r="AE673" i="2"/>
  <c r="AE692" i="2"/>
  <c r="AE708" i="2"/>
  <c r="AE715" i="2"/>
  <c r="AE732" i="2"/>
  <c r="AD598" i="2"/>
  <c r="AD566" i="2"/>
  <c r="AD641" i="2"/>
  <c r="AD139" i="2"/>
  <c r="AD390" i="2"/>
  <c r="AD523" i="2"/>
  <c r="AD464" i="2"/>
  <c r="AD583" i="2"/>
  <c r="AD537" i="2"/>
  <c r="AD336" i="2"/>
  <c r="AD428" i="2"/>
  <c r="AD477" i="2"/>
  <c r="AD647" i="2"/>
  <c r="AD229" i="2"/>
  <c r="AD497" i="2"/>
  <c r="AD201" i="2"/>
  <c r="AD279" i="2"/>
  <c r="AD310" i="2"/>
  <c r="AD531" i="2"/>
  <c r="AD699" i="2"/>
  <c r="AD361" i="2"/>
  <c r="AD553" i="2"/>
  <c r="AD415" i="2"/>
  <c r="AD516" i="2"/>
  <c r="AD81" i="2"/>
  <c r="AD634" i="2"/>
  <c r="AD347" i="2"/>
  <c r="AD44" i="2"/>
  <c r="AD227" i="2"/>
  <c r="AD93" i="2"/>
  <c r="AD233" i="2"/>
  <c r="AD398" i="2"/>
  <c r="AD590" i="2"/>
  <c r="AD650" i="2"/>
  <c r="AD6" i="2"/>
  <c r="AD296" i="2"/>
  <c r="AD223" i="2"/>
  <c r="AD651" i="2"/>
  <c r="AD116" i="2"/>
  <c r="AD86" i="2"/>
  <c r="AD540" i="2"/>
  <c r="AD550" i="2"/>
  <c r="AD137" i="2"/>
  <c r="AD73" i="2"/>
  <c r="AD243" i="2"/>
  <c r="AD367" i="2"/>
  <c r="AD219" i="2"/>
  <c r="AD535" i="2"/>
  <c r="AD103" i="2"/>
  <c r="AD654" i="2"/>
  <c r="AD394" i="2"/>
  <c r="AD337" i="2"/>
  <c r="AD175" i="2"/>
  <c r="AD127" i="2"/>
  <c r="AD506" i="2"/>
  <c r="AD140" i="2"/>
  <c r="AD494" i="2"/>
  <c r="AD475" i="2"/>
  <c r="AD402" i="2"/>
  <c r="AD124" i="2"/>
  <c r="AD632" i="2"/>
  <c r="AD338" i="2"/>
  <c r="AD406" i="2"/>
  <c r="AD251" i="2"/>
  <c r="AD356" i="2"/>
  <c r="AD439" i="2"/>
  <c r="AD261" i="2"/>
  <c r="AD458" i="2"/>
  <c r="AD119" i="2"/>
  <c r="AD354" i="2"/>
  <c r="AD151" i="2"/>
  <c r="AD164" i="2"/>
  <c r="AD239" i="2"/>
  <c r="AD176" i="2"/>
  <c r="AD482" i="2"/>
  <c r="AD657" i="2"/>
  <c r="AD373" i="2"/>
  <c r="AD433" i="2"/>
  <c r="AD514" i="2"/>
  <c r="AD388" i="2"/>
  <c r="AD557" i="2"/>
  <c r="AD4" i="2"/>
  <c r="AD182" i="2"/>
  <c r="AD290" i="2"/>
  <c r="AD232" i="2"/>
  <c r="AD126" i="2"/>
  <c r="AD288" i="2"/>
  <c r="AD662" i="2"/>
  <c r="AD574" i="2"/>
  <c r="AD368" i="2"/>
  <c r="AD269" i="2"/>
  <c r="AD500" i="2"/>
  <c r="AD344" i="2"/>
  <c r="AD5" i="2"/>
  <c r="AD70" i="2"/>
  <c r="AD110" i="2"/>
  <c r="AD138" i="2"/>
  <c r="AD230" i="2"/>
  <c r="AD130" i="2"/>
  <c r="AD471" i="2"/>
  <c r="AD45" i="2"/>
  <c r="AD157" i="2"/>
  <c r="AD224" i="2"/>
  <c r="AD488" i="2"/>
  <c r="AD55" i="2"/>
  <c r="AD286" i="2"/>
  <c r="AD104" i="2"/>
  <c r="AD324" i="2"/>
  <c r="AD306" i="2"/>
  <c r="AD246" i="2"/>
  <c r="AD449" i="2"/>
  <c r="AD578" i="2"/>
  <c r="AD380" i="2"/>
  <c r="AD381" i="2"/>
  <c r="AD695" i="2"/>
  <c r="AD434" i="2"/>
  <c r="AD220" i="2"/>
  <c r="AD174" i="2"/>
  <c r="AD655" i="2"/>
  <c r="AD18" i="2"/>
  <c r="AD166" i="2"/>
  <c r="AD483" i="2"/>
  <c r="AD342" i="2"/>
  <c r="AD57" i="2"/>
  <c r="AD146" i="2"/>
  <c r="AD298" i="2"/>
  <c r="AD161" i="2"/>
  <c r="AD36" i="2"/>
  <c r="AD327" i="2"/>
  <c r="AD446" i="2"/>
  <c r="AD287" i="2"/>
  <c r="AD680" i="2"/>
  <c r="AD656" i="2"/>
  <c r="AD42" i="2"/>
  <c r="AD564" i="2"/>
  <c r="AD237" i="2"/>
  <c r="AD228" i="2"/>
  <c r="AD524" i="2"/>
  <c r="AD427" i="2"/>
  <c r="AD289" i="2"/>
  <c r="AD685" i="2"/>
  <c r="AD384" i="2"/>
  <c r="AD252" i="2"/>
  <c r="AD312" i="2"/>
  <c r="AD283" i="2"/>
  <c r="AD20" i="2"/>
  <c r="AD317" i="2"/>
  <c r="AD80" i="2"/>
  <c r="AD236" i="2"/>
  <c r="AD94" i="2"/>
  <c r="AD496" i="2"/>
  <c r="AD452" i="2"/>
  <c r="AD425" i="2"/>
  <c r="AD292" i="2"/>
  <c r="AD148" i="2"/>
  <c r="AD549" i="2"/>
  <c r="AD341" i="2"/>
  <c r="AD429" i="2"/>
  <c r="AD102" i="2"/>
  <c r="AD440" i="2"/>
  <c r="AD518" i="2"/>
  <c r="AD541" i="2"/>
  <c r="AD565" i="2"/>
  <c r="AD607" i="2"/>
  <c r="AD419" i="2"/>
  <c r="AD474" i="2"/>
  <c r="AD675" i="2"/>
  <c r="AD545" i="2"/>
  <c r="AD608" i="2"/>
  <c r="AD687" i="2"/>
  <c r="AD191" i="2"/>
  <c r="AD663" i="2"/>
  <c r="AD278" i="2"/>
  <c r="AD594" i="2"/>
  <c r="AD386" i="2"/>
  <c r="AD422" i="2"/>
  <c r="AD72" i="2"/>
  <c r="AD26" i="2"/>
  <c r="AD149" i="2"/>
  <c r="AD271" i="2"/>
  <c r="AD601" i="2"/>
  <c r="AD37" i="2"/>
  <c r="AD7" i="2"/>
  <c r="AD167" i="2"/>
  <c r="AD203" i="2"/>
  <c r="AD649" i="2"/>
  <c r="AD600" i="2"/>
  <c r="AD404" i="2"/>
  <c r="AD658" i="2"/>
  <c r="AD59" i="2"/>
  <c r="AD349" i="2"/>
  <c r="AD536" i="2"/>
  <c r="AD628" i="2"/>
  <c r="AD512" i="2"/>
  <c r="AD447" i="2"/>
  <c r="AD586" i="2"/>
  <c r="AD27" i="2"/>
  <c r="AD462" i="2"/>
  <c r="AD382" i="2"/>
  <c r="AD85" i="2"/>
  <c r="AD401" i="2"/>
  <c r="AD212" i="2"/>
  <c r="AD186" i="2"/>
  <c r="AD385" i="2"/>
  <c r="AD530" i="2"/>
  <c r="AD416" i="2"/>
  <c r="AD410" i="2"/>
  <c r="AD99" i="2"/>
  <c r="AD299" i="2"/>
  <c r="AD105" i="2"/>
  <c r="AD392" i="2"/>
  <c r="AD484" i="2"/>
  <c r="AD522" i="2"/>
  <c r="AD106" i="2"/>
  <c r="AD436" i="2"/>
  <c r="AD669" i="2"/>
  <c r="AD579" i="2"/>
  <c r="AD79" i="2"/>
  <c r="AD89" i="2"/>
  <c r="AD551" i="2"/>
  <c r="AD405" i="2"/>
  <c r="AD258" i="2"/>
  <c r="AD165" i="2"/>
  <c r="AD47" i="2"/>
  <c r="AD441" i="2"/>
  <c r="AD67" i="2"/>
  <c r="AD430" i="2"/>
  <c r="AD672" i="2"/>
  <c r="AD459" i="2"/>
  <c r="AD240" i="2"/>
  <c r="AD263" i="2"/>
  <c r="AD720" i="2"/>
  <c r="AD13" i="2"/>
  <c r="AD280" i="2"/>
  <c r="AD95" i="2"/>
  <c r="AD295" i="2"/>
  <c r="AD395" i="2"/>
  <c r="AD305" i="2"/>
  <c r="AD584" i="2"/>
  <c r="AD379" i="2"/>
  <c r="AD50" i="2"/>
  <c r="AD329" i="2"/>
  <c r="AD707" i="2"/>
  <c r="AD56" i="2"/>
  <c r="AD431" i="2"/>
  <c r="AD345" i="2"/>
  <c r="AD642" i="2"/>
  <c r="AD21" i="2"/>
  <c r="AD8" i="2"/>
  <c r="AD571" i="2"/>
  <c r="AD492" i="2"/>
  <c r="AD723" i="2"/>
  <c r="AD170" i="2"/>
  <c r="AD595" i="2"/>
  <c r="AD60" i="2"/>
  <c r="AD267" i="2"/>
  <c r="AD532" i="2"/>
  <c r="AD217" i="2"/>
  <c r="AD348" i="2"/>
  <c r="AD39" i="2"/>
  <c r="AD74" i="2"/>
  <c r="AD328" i="2"/>
  <c r="AD211" i="2"/>
  <c r="AD284" i="2"/>
  <c r="AD519" i="2"/>
  <c r="AD504" i="2"/>
  <c r="AD308" i="2"/>
  <c r="AD457" i="2"/>
  <c r="AD248" i="2"/>
  <c r="AD131" i="2"/>
  <c r="AD346" i="2"/>
  <c r="AD309" i="2"/>
  <c r="AD19" i="2"/>
  <c r="AD171" i="2"/>
  <c r="AD442" i="2"/>
  <c r="AD49" i="2"/>
  <c r="AD369" i="2"/>
  <c r="AD539" i="2"/>
  <c r="AD195" i="2"/>
  <c r="AD554" i="2"/>
  <c r="AD374" i="2"/>
  <c r="AD665" i="2"/>
  <c r="AD208" i="2"/>
  <c r="AD197" i="2"/>
  <c r="AD54" i="2"/>
  <c r="AD83" i="2"/>
  <c r="AD467" i="2"/>
  <c r="AD100" i="2"/>
  <c r="AD90" i="2"/>
  <c r="AD253" i="2"/>
  <c r="AD254" i="2"/>
  <c r="AD686" i="2"/>
  <c r="AD335" i="2"/>
  <c r="AD387" i="2"/>
  <c r="AD304" i="2"/>
  <c r="AD172" i="2"/>
  <c r="AD68" i="2"/>
  <c r="AD630" i="2"/>
  <c r="AD570" i="2"/>
  <c r="AD249" i="2"/>
  <c r="AD168" i="2"/>
  <c r="AD303" i="2"/>
  <c r="AD521" i="2"/>
  <c r="AD575" i="2"/>
  <c r="AD343" i="2"/>
  <c r="AD142" i="2"/>
  <c r="AD114" i="2"/>
  <c r="AD61" i="2"/>
  <c r="AD118" i="2"/>
  <c r="AD534" i="2"/>
  <c r="AD513" i="2"/>
  <c r="AD281" i="2"/>
  <c r="AD141" i="2"/>
  <c r="AD605" i="2"/>
  <c r="AD134" i="2"/>
  <c r="AD255" i="2"/>
  <c r="AD694" i="2"/>
  <c r="AD225" i="2"/>
  <c r="AD333" i="2"/>
  <c r="AD372" i="2"/>
  <c r="AD321" i="2"/>
  <c r="AD11" i="2"/>
  <c r="AD180" i="2"/>
  <c r="AD363" i="2"/>
  <c r="AD23" i="2"/>
  <c r="AD213" i="2"/>
  <c r="AD244" i="2"/>
  <c r="AD169" i="2"/>
  <c r="AD478" i="2"/>
  <c r="AD563" i="2"/>
  <c r="AD129" i="2"/>
  <c r="AD510" i="2"/>
  <c r="AD703" i="2"/>
  <c r="AD256" i="2"/>
  <c r="AD111" i="2"/>
  <c r="AD302" i="2"/>
  <c r="AD177" i="2"/>
  <c r="AD162" i="2"/>
  <c r="AD408" i="2"/>
  <c r="AD120" i="2"/>
  <c r="AD633" i="2"/>
  <c r="AD323" i="2"/>
  <c r="AD325" i="2"/>
  <c r="AD9" i="2"/>
  <c r="AD30" i="2"/>
  <c r="AD88" i="2"/>
  <c r="AD62" i="2"/>
  <c r="AD622" i="2"/>
  <c r="AD635" i="2"/>
  <c r="AD542" i="2"/>
  <c r="AD152" i="2"/>
  <c r="AD187" i="2"/>
  <c r="AD29" i="2"/>
  <c r="AD724" i="2"/>
  <c r="AD143" i="2"/>
  <c r="AD527" i="2"/>
  <c r="AD135" i="2"/>
  <c r="AD28" i="2"/>
  <c r="AD133" i="2"/>
  <c r="AD313" i="2"/>
  <c r="AD399" i="2"/>
  <c r="AD508" i="2"/>
  <c r="AD365" i="2"/>
  <c r="AD587" i="2"/>
  <c r="AD603" i="2"/>
  <c r="AD568" i="2"/>
  <c r="AD311" i="2"/>
  <c r="AD547" i="2"/>
  <c r="AD188" i="2"/>
  <c r="AD432" i="2"/>
  <c r="AD250" i="2"/>
  <c r="AD339" i="2"/>
  <c r="AD221" i="2"/>
  <c r="AD202" i="2"/>
  <c r="AD222" i="2"/>
  <c r="AD52" i="2"/>
  <c r="AD91" i="2"/>
  <c r="AD613" i="2"/>
  <c r="AD691" i="2"/>
  <c r="AD450" i="2"/>
  <c r="AD318" i="2"/>
  <c r="AD491" i="2"/>
  <c r="AD2" i="2"/>
  <c r="AD247" i="2"/>
  <c r="AD153" i="2"/>
  <c r="AD112" i="2"/>
  <c r="AD664" i="2"/>
  <c r="AD155" i="2"/>
  <c r="AD10" i="2"/>
  <c r="AD444" i="2"/>
  <c r="AD51" i="2"/>
  <c r="AD115" i="2"/>
  <c r="AD625" i="2"/>
  <c r="AD3" i="2"/>
  <c r="AD702" i="2"/>
  <c r="AD190" i="2"/>
  <c r="AD375" i="2"/>
  <c r="AD98" i="2"/>
  <c r="AD198" i="2"/>
  <c r="AD154" i="2"/>
  <c r="AD592" i="2"/>
  <c r="AD320" i="2"/>
  <c r="AD371" i="2"/>
  <c r="AD264" i="2"/>
  <c r="AD63" i="2"/>
  <c r="AD210" i="2"/>
  <c r="AD33" i="2"/>
  <c r="AD561" i="2"/>
  <c r="AD14" i="2"/>
  <c r="AD262" i="2"/>
  <c r="AD485" i="2"/>
  <c r="AD409" i="2"/>
  <c r="AD122" i="2"/>
  <c r="AD206" i="2"/>
  <c r="AD493" i="2"/>
  <c r="AD12" i="2"/>
  <c r="AD17" i="2"/>
  <c r="AD528" i="2"/>
  <c r="AD46" i="2"/>
  <c r="AD108" i="2"/>
  <c r="AD234" i="2"/>
  <c r="AD231" i="2"/>
  <c r="AD737" i="2"/>
  <c r="AD332" i="2"/>
  <c r="AD274" i="2"/>
  <c r="AD597" i="2"/>
  <c r="AD77" i="2"/>
  <c r="AD58" i="2"/>
  <c r="AD681" i="2"/>
  <c r="AD71" i="2"/>
  <c r="AD358" i="2"/>
  <c r="AD465" i="2"/>
  <c r="AD160" i="2"/>
  <c r="AD666" i="2"/>
  <c r="AD640" i="2"/>
  <c r="AD548" i="2"/>
  <c r="AD498" i="2"/>
  <c r="AD617" i="2"/>
  <c r="AD69" i="2"/>
  <c r="AD242" i="2"/>
  <c r="AD606" i="2"/>
  <c r="AD259" i="2"/>
  <c r="AD158" i="2"/>
  <c r="AD727" i="2"/>
  <c r="AD272" i="2"/>
  <c r="AD265" i="2"/>
  <c r="AD319" i="2"/>
  <c r="AD285" i="2"/>
  <c r="AD34" i="2"/>
  <c r="AD417" i="2"/>
  <c r="AD84" i="2"/>
  <c r="AD389" i="2"/>
  <c r="AD266" i="2"/>
  <c r="AD706" i="2"/>
  <c r="AD698" i="2"/>
  <c r="AD559" i="2"/>
  <c r="AD558" i="2"/>
  <c r="AD438" i="2"/>
  <c r="AD291" i="2"/>
  <c r="AD196" i="2"/>
  <c r="AD556" i="2"/>
  <c r="AD511" i="2"/>
  <c r="AD359" i="2"/>
  <c r="AD414" i="2"/>
  <c r="AD364" i="2"/>
  <c r="AD479" i="2"/>
  <c r="AD159" i="2"/>
  <c r="AD275" i="2"/>
  <c r="AD576" i="2"/>
  <c r="AD533" i="2"/>
  <c r="AD495" i="2"/>
  <c r="AD455" i="2"/>
  <c r="AD53" i="2"/>
  <c r="AD41" i="2"/>
  <c r="AD340" i="2"/>
  <c r="AD216" i="2"/>
  <c r="AD277" i="2"/>
  <c r="AD25" i="2"/>
  <c r="AD92" i="2"/>
  <c r="AD473" i="2"/>
  <c r="AD679" i="2"/>
  <c r="AD145" i="2"/>
  <c r="AD412" i="2"/>
  <c r="AD360" i="2"/>
  <c r="AD704" i="2"/>
  <c r="AD128" i="2"/>
  <c r="AD674" i="2"/>
  <c r="AD241" i="2"/>
  <c r="AD731" i="2"/>
  <c r="AD334" i="2"/>
  <c r="AD593" i="2"/>
  <c r="AD125" i="2"/>
  <c r="AD503" i="2"/>
  <c r="AD185" i="2"/>
  <c r="AD722" i="2"/>
  <c r="AD480" i="2"/>
  <c r="AD183" i="2"/>
  <c r="AD391" i="2"/>
  <c r="AD15" i="2"/>
  <c r="AD560" i="2"/>
  <c r="AD378" i="2"/>
  <c r="AD509" i="2"/>
  <c r="AD301" i="2"/>
  <c r="AD207" i="2"/>
  <c r="AD627" i="2"/>
  <c r="AD330" i="2"/>
  <c r="AD32" i="2"/>
  <c r="AD682" i="2"/>
  <c r="AD636" i="2"/>
  <c r="AD43" i="2"/>
  <c r="AD16" i="2"/>
  <c r="AD418" i="2"/>
  <c r="AD181" i="2"/>
  <c r="AD40" i="2"/>
  <c r="AD411" i="2"/>
  <c r="AD486" i="2"/>
  <c r="AD589" i="2"/>
  <c r="AD297" i="2"/>
  <c r="AD64" i="2"/>
  <c r="AD192" i="2"/>
  <c r="AD639" i="2"/>
  <c r="AD403" i="2"/>
  <c r="AD555" i="2"/>
  <c r="AD599" i="2"/>
  <c r="AD397" i="2"/>
  <c r="AD525" i="2"/>
  <c r="AD705" i="2"/>
  <c r="AD413" i="2"/>
  <c r="AD735" i="2"/>
  <c r="AD585" i="2"/>
  <c r="AD507" i="2"/>
  <c r="AD393" i="2"/>
  <c r="AD357" i="2"/>
  <c r="AD520" i="2"/>
  <c r="AD646" i="2"/>
  <c r="AD22" i="2"/>
  <c r="AD733" i="2"/>
  <c r="AD65" i="2"/>
  <c r="AD489" i="2"/>
  <c r="AD626" i="2"/>
  <c r="AD189" i="2"/>
  <c r="AD552" i="2"/>
  <c r="AD218" i="2"/>
  <c r="AD466" i="2"/>
  <c r="AD66" i="2"/>
  <c r="AD48" i="2"/>
  <c r="AD631" i="2"/>
  <c r="AD407" i="2"/>
  <c r="AD109" i="2"/>
  <c r="AD117" i="2"/>
  <c r="AD314" i="2"/>
  <c r="AD178" i="2"/>
  <c r="AD460" i="2"/>
  <c r="AD268" i="2"/>
  <c r="AD31" i="2"/>
  <c r="AD322" i="2"/>
  <c r="AD621" i="2"/>
  <c r="AD567" i="2"/>
  <c r="AD156" i="2"/>
  <c r="AD214" i="2"/>
  <c r="AD35" i="2"/>
  <c r="AD144" i="2"/>
  <c r="AD199" i="2"/>
  <c r="AD204" i="2"/>
  <c r="AD721" i="2"/>
  <c r="AD351" i="2"/>
  <c r="AD123" i="2"/>
  <c r="AD437" i="2"/>
  <c r="AD443" i="2"/>
  <c r="AD24" i="2"/>
  <c r="AD78" i="2"/>
  <c r="AD577" i="2"/>
  <c r="AD653" i="2"/>
  <c r="AD728" i="2"/>
  <c r="AD596" i="2"/>
  <c r="AD693" i="2"/>
  <c r="AD696" i="2"/>
  <c r="AD476" i="2"/>
  <c r="AD505" i="2"/>
  <c r="AD270" i="2"/>
  <c r="AD396" i="2"/>
  <c r="AD96" i="2"/>
  <c r="AD76" i="2"/>
  <c r="AD420" i="2"/>
  <c r="AD690" i="2"/>
  <c r="AD711" i="2"/>
  <c r="AD362" i="2"/>
  <c r="AD684" i="2"/>
  <c r="AD423" i="2"/>
  <c r="AD619" i="2"/>
  <c r="AD205" i="2"/>
  <c r="AD350" i="2"/>
  <c r="AD38" i="2"/>
  <c r="AD602" i="2"/>
  <c r="AD150" i="2"/>
  <c r="AD97" i="2"/>
  <c r="AD121" i="2"/>
  <c r="AD326" i="2"/>
  <c r="AD581" i="2"/>
  <c r="AD445" i="2"/>
  <c r="AD370" i="2"/>
  <c r="AD538" i="2"/>
  <c r="AD113" i="2"/>
  <c r="AD652" i="2"/>
  <c r="AD352" i="2"/>
  <c r="AD683" i="2"/>
  <c r="AD661" i="2"/>
  <c r="AD209" i="2"/>
  <c r="AD546" i="2"/>
  <c r="AD712" i="2"/>
  <c r="AD238" i="2"/>
  <c r="AD726" i="2"/>
  <c r="AD75" i="2"/>
  <c r="AD502" i="2"/>
  <c r="AD226" i="2"/>
  <c r="AD307" i="2"/>
  <c r="AD300" i="2"/>
  <c r="AD200" i="2"/>
  <c r="AD101" i="2"/>
  <c r="AD245" i="2"/>
  <c r="AD147" i="2"/>
  <c r="AD132" i="2"/>
  <c r="AD481" i="2"/>
  <c r="AD689" i="2"/>
  <c r="AD582" i="2"/>
  <c r="AD453" i="2"/>
  <c r="AD676" i="2"/>
  <c r="AD659" i="2"/>
  <c r="AD193" i="2"/>
  <c r="AD709" i="2"/>
  <c r="AD448" i="2"/>
  <c r="AD611" i="2"/>
  <c r="AD87" i="2"/>
  <c r="AD710" i="2"/>
  <c r="AD667" i="2"/>
  <c r="AD400" i="2"/>
  <c r="AD572" i="2"/>
  <c r="AD609" i="2"/>
  <c r="AD424" i="2"/>
  <c r="AD677" i="2"/>
  <c r="AD739" i="2"/>
  <c r="AD294" i="2"/>
  <c r="AD616" i="2"/>
  <c r="AD543" i="2"/>
  <c r="AD643" i="2"/>
  <c r="AD136" i="2"/>
  <c r="AD614" i="2"/>
  <c r="AD163" i="2"/>
  <c r="AD376" i="2"/>
  <c r="AD623" i="2"/>
  <c r="AD580" i="2"/>
  <c r="AD82" i="2"/>
  <c r="AD282" i="2"/>
  <c r="AD316" i="2"/>
  <c r="AD215" i="2"/>
  <c r="AD472" i="2"/>
  <c r="AD235" i="2"/>
  <c r="AD383" i="2"/>
  <c r="AD526" i="2"/>
  <c r="AD194" i="2"/>
  <c r="AD501" i="2"/>
  <c r="AD421" i="2"/>
  <c r="AD463" i="2"/>
  <c r="AD276" i="2"/>
  <c r="AD107" i="2"/>
  <c r="AD730" i="2"/>
  <c r="AD260" i="2"/>
  <c r="AD273" i="2"/>
  <c r="AD435" i="2"/>
  <c r="AD529" i="2"/>
  <c r="AD490" i="2"/>
  <c r="AD184" i="2"/>
  <c r="AD671" i="2"/>
  <c r="AD454" i="2"/>
  <c r="AD620" i="2"/>
  <c r="AD569" i="2"/>
  <c r="AD173" i="2"/>
  <c r="AD293" i="2"/>
  <c r="AD615" i="2"/>
  <c r="AD179" i="2"/>
  <c r="AD515" i="2"/>
  <c r="AD588" i="2"/>
  <c r="AD637" i="2"/>
  <c r="AD517" i="2"/>
  <c r="AD648" i="2"/>
  <c r="AD461" i="2"/>
  <c r="AD257" i="2"/>
  <c r="AD366" i="2"/>
  <c r="AD612" i="2"/>
  <c r="AD591" i="2"/>
  <c r="AD355" i="2"/>
  <c r="AD456" i="2"/>
  <c r="AD353" i="2"/>
  <c r="AD670" i="2"/>
  <c r="AD468" i="2"/>
  <c r="AD610" i="2"/>
  <c r="AD729" i="2"/>
  <c r="AD604" i="2"/>
  <c r="AD377" i="2"/>
  <c r="AD668" i="2"/>
  <c r="AD331" i="2"/>
  <c r="AD638" i="2"/>
  <c r="AD487" i="2"/>
  <c r="AD470" i="2"/>
  <c r="AD469" i="2"/>
  <c r="AD451" i="2"/>
  <c r="AD315" i="2"/>
  <c r="AD645" i="2"/>
  <c r="AD629" i="2"/>
  <c r="AD725" i="2"/>
  <c r="AD426" i="2"/>
  <c r="AD688" i="2"/>
  <c r="AD499" i="2"/>
  <c r="AD697" i="2"/>
  <c r="AD700" i="2"/>
  <c r="AD624" i="2"/>
  <c r="AD701" i="2"/>
  <c r="AD573" i="2"/>
  <c r="AD738" i="2"/>
  <c r="AD562" i="2"/>
  <c r="AD618" i="2"/>
  <c r="AD660" i="2"/>
  <c r="AD734" i="2"/>
  <c r="AD718" i="2"/>
  <c r="AD717" i="2"/>
  <c r="AD716" i="2"/>
  <c r="AD736" i="2"/>
  <c r="AD714" i="2"/>
  <c r="AD678" i="2"/>
  <c r="AD719" i="2"/>
  <c r="AD544" i="2"/>
  <c r="AD644" i="2"/>
  <c r="AD713" i="2"/>
  <c r="AD673" i="2"/>
  <c r="AD692" i="2"/>
  <c r="AD708" i="2"/>
  <c r="AD715" i="2"/>
  <c r="AD732" i="2"/>
  <c r="AC598" i="2"/>
  <c r="AC566" i="2"/>
  <c r="AC641" i="2"/>
  <c r="AC139" i="2"/>
  <c r="AC390" i="2"/>
  <c r="AC523" i="2"/>
  <c r="AC464" i="2"/>
  <c r="AC583" i="2"/>
  <c r="AC537" i="2"/>
  <c r="AC336" i="2"/>
  <c r="AC428" i="2"/>
  <c r="AC477" i="2"/>
  <c r="AC647" i="2"/>
  <c r="AC229" i="2"/>
  <c r="AC497" i="2"/>
  <c r="AC201" i="2"/>
  <c r="AC279" i="2"/>
  <c r="AC310" i="2"/>
  <c r="AC531" i="2"/>
  <c r="AC699" i="2"/>
  <c r="AC361" i="2"/>
  <c r="AC553" i="2"/>
  <c r="AC415" i="2"/>
  <c r="AC516" i="2"/>
  <c r="AC81" i="2"/>
  <c r="AC634" i="2"/>
  <c r="AC347" i="2"/>
  <c r="AC44" i="2"/>
  <c r="AC227" i="2"/>
  <c r="AC93" i="2"/>
  <c r="AC233" i="2"/>
  <c r="AC398" i="2"/>
  <c r="AC590" i="2"/>
  <c r="AC650" i="2"/>
  <c r="AC6" i="2"/>
  <c r="AC296" i="2"/>
  <c r="AC223" i="2"/>
  <c r="AC651" i="2"/>
  <c r="AC116" i="2"/>
  <c r="AC86" i="2"/>
  <c r="AC540" i="2"/>
  <c r="AC550" i="2"/>
  <c r="AC137" i="2"/>
  <c r="AC73" i="2"/>
  <c r="AC243" i="2"/>
  <c r="AC367" i="2"/>
  <c r="AC219" i="2"/>
  <c r="AC535" i="2"/>
  <c r="AC103" i="2"/>
  <c r="AC654" i="2"/>
  <c r="AC394" i="2"/>
  <c r="AC337" i="2"/>
  <c r="AC175" i="2"/>
  <c r="AC127" i="2"/>
  <c r="AC506" i="2"/>
  <c r="AC140" i="2"/>
  <c r="AC494" i="2"/>
  <c r="AC475" i="2"/>
  <c r="AC402" i="2"/>
  <c r="AC124" i="2"/>
  <c r="AC632" i="2"/>
  <c r="AC338" i="2"/>
  <c r="AC406" i="2"/>
  <c r="AC251" i="2"/>
  <c r="AC356" i="2"/>
  <c r="AC439" i="2"/>
  <c r="AC261" i="2"/>
  <c r="AC458" i="2"/>
  <c r="AC119" i="2"/>
  <c r="AC354" i="2"/>
  <c r="AC151" i="2"/>
  <c r="AC164" i="2"/>
  <c r="AC239" i="2"/>
  <c r="AC176" i="2"/>
  <c r="AC482" i="2"/>
  <c r="AC657" i="2"/>
  <c r="AC373" i="2"/>
  <c r="AC433" i="2"/>
  <c r="AC514" i="2"/>
  <c r="AC388" i="2"/>
  <c r="AC557" i="2"/>
  <c r="AC4" i="2"/>
  <c r="AC182" i="2"/>
  <c r="AC290" i="2"/>
  <c r="AC232" i="2"/>
  <c r="AC126" i="2"/>
  <c r="AC288" i="2"/>
  <c r="AC662" i="2"/>
  <c r="AC574" i="2"/>
  <c r="AC368" i="2"/>
  <c r="AC269" i="2"/>
  <c r="AC500" i="2"/>
  <c r="AC344" i="2"/>
  <c r="AC5" i="2"/>
  <c r="AC70" i="2"/>
  <c r="AC110" i="2"/>
  <c r="AC138" i="2"/>
  <c r="AC230" i="2"/>
  <c r="AC130" i="2"/>
  <c r="AC471" i="2"/>
  <c r="AC45" i="2"/>
  <c r="AC157" i="2"/>
  <c r="AC224" i="2"/>
  <c r="AC488" i="2"/>
  <c r="AC55" i="2"/>
  <c r="AC286" i="2"/>
  <c r="AC104" i="2"/>
  <c r="AC324" i="2"/>
  <c r="AC306" i="2"/>
  <c r="AC246" i="2"/>
  <c r="AC449" i="2"/>
  <c r="AC578" i="2"/>
  <c r="AC380" i="2"/>
  <c r="AC381" i="2"/>
  <c r="AC695" i="2"/>
  <c r="AC434" i="2"/>
  <c r="AC220" i="2"/>
  <c r="AC174" i="2"/>
  <c r="AC655" i="2"/>
  <c r="AC18" i="2"/>
  <c r="AC166" i="2"/>
  <c r="AC483" i="2"/>
  <c r="AC342" i="2"/>
  <c r="AC57" i="2"/>
  <c r="AC146" i="2"/>
  <c r="AC298" i="2"/>
  <c r="AC161" i="2"/>
  <c r="AC36" i="2"/>
  <c r="AC327" i="2"/>
  <c r="AC446" i="2"/>
  <c r="AC287" i="2"/>
  <c r="AC680" i="2"/>
  <c r="AC656" i="2"/>
  <c r="AC42" i="2"/>
  <c r="AC564" i="2"/>
  <c r="AC237" i="2"/>
  <c r="AC228" i="2"/>
  <c r="AC524" i="2"/>
  <c r="AC427" i="2"/>
  <c r="AC289" i="2"/>
  <c r="AC685" i="2"/>
  <c r="AC384" i="2"/>
  <c r="AC252" i="2"/>
  <c r="AC312" i="2"/>
  <c r="AC283" i="2"/>
  <c r="AC20" i="2"/>
  <c r="AC317" i="2"/>
  <c r="AC80" i="2"/>
  <c r="AC236" i="2"/>
  <c r="AC94" i="2"/>
  <c r="AC496" i="2"/>
  <c r="AC452" i="2"/>
  <c r="AC425" i="2"/>
  <c r="AC292" i="2"/>
  <c r="AC148" i="2"/>
  <c r="AC549" i="2"/>
  <c r="AC341" i="2"/>
  <c r="AC429" i="2"/>
  <c r="AC102" i="2"/>
  <c r="AC440" i="2"/>
  <c r="AC518" i="2"/>
  <c r="AC541" i="2"/>
  <c r="AC565" i="2"/>
  <c r="AC607" i="2"/>
  <c r="AC419" i="2"/>
  <c r="AC474" i="2"/>
  <c r="AC675" i="2"/>
  <c r="AC545" i="2"/>
  <c r="AC608" i="2"/>
  <c r="AC687" i="2"/>
  <c r="AC191" i="2"/>
  <c r="AC663" i="2"/>
  <c r="AC278" i="2"/>
  <c r="AC594" i="2"/>
  <c r="AC386" i="2"/>
  <c r="AC422" i="2"/>
  <c r="AC72" i="2"/>
  <c r="AC26" i="2"/>
  <c r="AC149" i="2"/>
  <c r="AC271" i="2"/>
  <c r="AC601" i="2"/>
  <c r="AC37" i="2"/>
  <c r="AC7" i="2"/>
  <c r="AC167" i="2"/>
  <c r="AC203" i="2"/>
  <c r="AC649" i="2"/>
  <c r="AC600" i="2"/>
  <c r="AC404" i="2"/>
  <c r="AC658" i="2"/>
  <c r="AC59" i="2"/>
  <c r="AC349" i="2"/>
  <c r="AC536" i="2"/>
  <c r="AC628" i="2"/>
  <c r="AC512" i="2"/>
  <c r="AC447" i="2"/>
  <c r="AC586" i="2"/>
  <c r="AC27" i="2"/>
  <c r="AC462" i="2"/>
  <c r="AC382" i="2"/>
  <c r="AC85" i="2"/>
  <c r="AC401" i="2"/>
  <c r="AC212" i="2"/>
  <c r="AC186" i="2"/>
  <c r="AC385" i="2"/>
  <c r="AC530" i="2"/>
  <c r="AC416" i="2"/>
  <c r="AC410" i="2"/>
  <c r="AC99" i="2"/>
  <c r="AC299" i="2"/>
  <c r="AC105" i="2"/>
  <c r="AC392" i="2"/>
  <c r="AC484" i="2"/>
  <c r="AC522" i="2"/>
  <c r="AC106" i="2"/>
  <c r="AC436" i="2"/>
  <c r="AC669" i="2"/>
  <c r="AC579" i="2"/>
  <c r="AC79" i="2"/>
  <c r="AC89" i="2"/>
  <c r="AC551" i="2"/>
  <c r="AC405" i="2"/>
  <c r="AC258" i="2"/>
  <c r="AC165" i="2"/>
  <c r="AC47" i="2"/>
  <c r="AC441" i="2"/>
  <c r="AC67" i="2"/>
  <c r="AC430" i="2"/>
  <c r="AC672" i="2"/>
  <c r="AC459" i="2"/>
  <c r="AC240" i="2"/>
  <c r="AC263" i="2"/>
  <c r="AC720" i="2"/>
  <c r="AC13" i="2"/>
  <c r="AC280" i="2"/>
  <c r="AC95" i="2"/>
  <c r="AC295" i="2"/>
  <c r="AC395" i="2"/>
  <c r="AC305" i="2"/>
  <c r="AC584" i="2"/>
  <c r="AC379" i="2"/>
  <c r="AC50" i="2"/>
  <c r="AC329" i="2"/>
  <c r="AC707" i="2"/>
  <c r="AC56" i="2"/>
  <c r="AC431" i="2"/>
  <c r="AC345" i="2"/>
  <c r="AC642" i="2"/>
  <c r="AC21" i="2"/>
  <c r="AC8" i="2"/>
  <c r="AC571" i="2"/>
  <c r="AC492" i="2"/>
  <c r="AC723" i="2"/>
  <c r="AC170" i="2"/>
  <c r="AC595" i="2"/>
  <c r="AC60" i="2"/>
  <c r="AC267" i="2"/>
  <c r="AC532" i="2"/>
  <c r="AC217" i="2"/>
  <c r="AC348" i="2"/>
  <c r="AC39" i="2"/>
  <c r="AC74" i="2"/>
  <c r="AC328" i="2"/>
  <c r="AC211" i="2"/>
  <c r="AC284" i="2"/>
  <c r="AC519" i="2"/>
  <c r="AC504" i="2"/>
  <c r="AC308" i="2"/>
  <c r="AC457" i="2"/>
  <c r="AC248" i="2"/>
  <c r="AC131" i="2"/>
  <c r="AC346" i="2"/>
  <c r="AC309" i="2"/>
  <c r="AC19" i="2"/>
  <c r="AC171" i="2"/>
  <c r="AC442" i="2"/>
  <c r="AC49" i="2"/>
  <c r="J71" i="3" s="1"/>
  <c r="AC369" i="2"/>
  <c r="AC539" i="2"/>
  <c r="AC195" i="2"/>
  <c r="AC554" i="2"/>
  <c r="AC374" i="2"/>
  <c r="AC665" i="2"/>
  <c r="AC208" i="2"/>
  <c r="AC197" i="2"/>
  <c r="AC54" i="2"/>
  <c r="AC83" i="2"/>
  <c r="AC467" i="2"/>
  <c r="AC100" i="2"/>
  <c r="AC90" i="2"/>
  <c r="AC253" i="2"/>
  <c r="AC254" i="2"/>
  <c r="AC686" i="2"/>
  <c r="AC335" i="2"/>
  <c r="AC387" i="2"/>
  <c r="AC304" i="2"/>
  <c r="AC172" i="2"/>
  <c r="AC68" i="2"/>
  <c r="AC630" i="2"/>
  <c r="AC570" i="2"/>
  <c r="AC249" i="2"/>
  <c r="AC168" i="2"/>
  <c r="AC303" i="2"/>
  <c r="AC521" i="2"/>
  <c r="AC575" i="2"/>
  <c r="AC343" i="2"/>
  <c r="AC142" i="2"/>
  <c r="AC114" i="2"/>
  <c r="AC61" i="2"/>
  <c r="AC118" i="2"/>
  <c r="AC534" i="2"/>
  <c r="AC513" i="2"/>
  <c r="AC281" i="2"/>
  <c r="AC141" i="2"/>
  <c r="AC605" i="2"/>
  <c r="AC134" i="2"/>
  <c r="AC255" i="2"/>
  <c r="AC694" i="2"/>
  <c r="AC225" i="2"/>
  <c r="AC333" i="2"/>
  <c r="AC372" i="2"/>
  <c r="AC321" i="2"/>
  <c r="AC11" i="2"/>
  <c r="AC180" i="2"/>
  <c r="AC363" i="2"/>
  <c r="AC23" i="2"/>
  <c r="AC213" i="2"/>
  <c r="AC244" i="2"/>
  <c r="AC169" i="2"/>
  <c r="AC478" i="2"/>
  <c r="AC563" i="2"/>
  <c r="AC129" i="2"/>
  <c r="AC510" i="2"/>
  <c r="AC703" i="2"/>
  <c r="AC256" i="2"/>
  <c r="AC111" i="2"/>
  <c r="AC302" i="2"/>
  <c r="AC177" i="2"/>
  <c r="AC162" i="2"/>
  <c r="AC408" i="2"/>
  <c r="AC120" i="2"/>
  <c r="AC633" i="2"/>
  <c r="AC323" i="2"/>
  <c r="AC325" i="2"/>
  <c r="AC9" i="2"/>
  <c r="AC30" i="2"/>
  <c r="AC88" i="2"/>
  <c r="AC62" i="2"/>
  <c r="AC622" i="2"/>
  <c r="AC635" i="2"/>
  <c r="AC542" i="2"/>
  <c r="AC152" i="2"/>
  <c r="AC187" i="2"/>
  <c r="AC29" i="2"/>
  <c r="AC724" i="2"/>
  <c r="AC143" i="2"/>
  <c r="AC527" i="2"/>
  <c r="AC135" i="2"/>
  <c r="AC28" i="2"/>
  <c r="AC133" i="2"/>
  <c r="AC313" i="2"/>
  <c r="AC399" i="2"/>
  <c r="AC508" i="2"/>
  <c r="AC365" i="2"/>
  <c r="AC587" i="2"/>
  <c r="AC603" i="2"/>
  <c r="AC568" i="2"/>
  <c r="AC311" i="2"/>
  <c r="AC547" i="2"/>
  <c r="AC188" i="2"/>
  <c r="AC432" i="2"/>
  <c r="AC250" i="2"/>
  <c r="AC339" i="2"/>
  <c r="AC221" i="2"/>
  <c r="AC202" i="2"/>
  <c r="AC222" i="2"/>
  <c r="AC52" i="2"/>
  <c r="AC91" i="2"/>
  <c r="AC613" i="2"/>
  <c r="AC691" i="2"/>
  <c r="AC450" i="2"/>
  <c r="AC318" i="2"/>
  <c r="AC491" i="2"/>
  <c r="AC2" i="2"/>
  <c r="AC247" i="2"/>
  <c r="AC153" i="2"/>
  <c r="AC112" i="2"/>
  <c r="AC664" i="2"/>
  <c r="AC155" i="2"/>
  <c r="AC10" i="2"/>
  <c r="AC444" i="2"/>
  <c r="AC51" i="2"/>
  <c r="AC115" i="2"/>
  <c r="AC625" i="2"/>
  <c r="AC3" i="2"/>
  <c r="AC702" i="2"/>
  <c r="AC190" i="2"/>
  <c r="AC375" i="2"/>
  <c r="AC98" i="2"/>
  <c r="AC198" i="2"/>
  <c r="AC154" i="2"/>
  <c r="AC592" i="2"/>
  <c r="AC320" i="2"/>
  <c r="AC371" i="2"/>
  <c r="AC264" i="2"/>
  <c r="AC63" i="2"/>
  <c r="AC210" i="2"/>
  <c r="AC33" i="2"/>
  <c r="AC561" i="2"/>
  <c r="AC14" i="2"/>
  <c r="AC262" i="2"/>
  <c r="AC485" i="2"/>
  <c r="AC409" i="2"/>
  <c r="AC122" i="2"/>
  <c r="AC206" i="2"/>
  <c r="AC493" i="2"/>
  <c r="AC12" i="2"/>
  <c r="AC17" i="2"/>
  <c r="AC528" i="2"/>
  <c r="AC46" i="2"/>
  <c r="AC108" i="2"/>
  <c r="AC234" i="2"/>
  <c r="AC231" i="2"/>
  <c r="AC737" i="2"/>
  <c r="AC332" i="2"/>
  <c r="AC274" i="2"/>
  <c r="AC597" i="2"/>
  <c r="AC77" i="2"/>
  <c r="AC58" i="2"/>
  <c r="AC681" i="2"/>
  <c r="AC71" i="2"/>
  <c r="AC358" i="2"/>
  <c r="AC465" i="2"/>
  <c r="AC160" i="2"/>
  <c r="AC666" i="2"/>
  <c r="AC640" i="2"/>
  <c r="AC548" i="2"/>
  <c r="AC498" i="2"/>
  <c r="AC617" i="2"/>
  <c r="AC69" i="2"/>
  <c r="AC242" i="2"/>
  <c r="AC606" i="2"/>
  <c r="AC259" i="2"/>
  <c r="AC158" i="2"/>
  <c r="AC727" i="2"/>
  <c r="AC272" i="2"/>
  <c r="AC265" i="2"/>
  <c r="AC319" i="2"/>
  <c r="AC285" i="2"/>
  <c r="AC34" i="2"/>
  <c r="AC417" i="2"/>
  <c r="AC84" i="2"/>
  <c r="AC389" i="2"/>
  <c r="AC266" i="2"/>
  <c r="AC706" i="2"/>
  <c r="AC698" i="2"/>
  <c r="AC559" i="2"/>
  <c r="AC558" i="2"/>
  <c r="AC438" i="2"/>
  <c r="AC291" i="2"/>
  <c r="AC196" i="2"/>
  <c r="AC556" i="2"/>
  <c r="AC511" i="2"/>
  <c r="AC359" i="2"/>
  <c r="AC414" i="2"/>
  <c r="AC364" i="2"/>
  <c r="AC479" i="2"/>
  <c r="AC159" i="2"/>
  <c r="AC275" i="2"/>
  <c r="AC576" i="2"/>
  <c r="AC533" i="2"/>
  <c r="AC495" i="2"/>
  <c r="AC455" i="2"/>
  <c r="AC53" i="2"/>
  <c r="AC41" i="2"/>
  <c r="AC340" i="2"/>
  <c r="AC216" i="2"/>
  <c r="AC277" i="2"/>
  <c r="AC25" i="2"/>
  <c r="AC92" i="2"/>
  <c r="AC473" i="2"/>
  <c r="AC679" i="2"/>
  <c r="AC145" i="2"/>
  <c r="AC412" i="2"/>
  <c r="AC360" i="2"/>
  <c r="AC704" i="2"/>
  <c r="AC128" i="2"/>
  <c r="AC674" i="2"/>
  <c r="AC241" i="2"/>
  <c r="AC731" i="2"/>
  <c r="AC334" i="2"/>
  <c r="AC593" i="2"/>
  <c r="AC125" i="2"/>
  <c r="AC503" i="2"/>
  <c r="AC185" i="2"/>
  <c r="AC722" i="2"/>
  <c r="AC480" i="2"/>
  <c r="AC183" i="2"/>
  <c r="AC391" i="2"/>
  <c r="AC15" i="2"/>
  <c r="AC560" i="2"/>
  <c r="AC378" i="2"/>
  <c r="AC509" i="2"/>
  <c r="AC301" i="2"/>
  <c r="AC207" i="2"/>
  <c r="AC627" i="2"/>
  <c r="AC330" i="2"/>
  <c r="AC32" i="2"/>
  <c r="AC682" i="2"/>
  <c r="AC636" i="2"/>
  <c r="AC43" i="2"/>
  <c r="AC16" i="2"/>
  <c r="AC418" i="2"/>
  <c r="AC181" i="2"/>
  <c r="AC40" i="2"/>
  <c r="AC411" i="2"/>
  <c r="AC486" i="2"/>
  <c r="AC589" i="2"/>
  <c r="AC297" i="2"/>
  <c r="AC64" i="2"/>
  <c r="AC192" i="2"/>
  <c r="AC639" i="2"/>
  <c r="AC403" i="2"/>
  <c r="AC555" i="2"/>
  <c r="AC599" i="2"/>
  <c r="AC397" i="2"/>
  <c r="AC525" i="2"/>
  <c r="AC705" i="2"/>
  <c r="AC413" i="2"/>
  <c r="AC735" i="2"/>
  <c r="AC585" i="2"/>
  <c r="AC507" i="2"/>
  <c r="AC393" i="2"/>
  <c r="AC357" i="2"/>
  <c r="AC520" i="2"/>
  <c r="AC646" i="2"/>
  <c r="AC22" i="2"/>
  <c r="AC733" i="2"/>
  <c r="AC65" i="2"/>
  <c r="AC489" i="2"/>
  <c r="AC626" i="2"/>
  <c r="AC189" i="2"/>
  <c r="AC552" i="2"/>
  <c r="AC218" i="2"/>
  <c r="AC466" i="2"/>
  <c r="AC66" i="2"/>
  <c r="AC48" i="2"/>
  <c r="AC631" i="2"/>
  <c r="AC407" i="2"/>
  <c r="AC109" i="2"/>
  <c r="AC117" i="2"/>
  <c r="AC314" i="2"/>
  <c r="AC178" i="2"/>
  <c r="AC460" i="2"/>
  <c r="AC268" i="2"/>
  <c r="AC31" i="2"/>
  <c r="AC322" i="2"/>
  <c r="AC621" i="2"/>
  <c r="AC567" i="2"/>
  <c r="AC156" i="2"/>
  <c r="AC214" i="2"/>
  <c r="AC35" i="2"/>
  <c r="AC144" i="2"/>
  <c r="AC199" i="2"/>
  <c r="AC204" i="2"/>
  <c r="AC721" i="2"/>
  <c r="AC351" i="2"/>
  <c r="AC123" i="2"/>
  <c r="AC437" i="2"/>
  <c r="AC443" i="2"/>
  <c r="AC24" i="2"/>
  <c r="AC78" i="2"/>
  <c r="AC577" i="2"/>
  <c r="AC653" i="2"/>
  <c r="AC728" i="2"/>
  <c r="AC596" i="2"/>
  <c r="AC693" i="2"/>
  <c r="AC696" i="2"/>
  <c r="AC476" i="2"/>
  <c r="AC505" i="2"/>
  <c r="AC270" i="2"/>
  <c r="AC396" i="2"/>
  <c r="AC96" i="2"/>
  <c r="AC76" i="2"/>
  <c r="AC420" i="2"/>
  <c r="AC690" i="2"/>
  <c r="AC711" i="2"/>
  <c r="AC362" i="2"/>
  <c r="AC684" i="2"/>
  <c r="AC423" i="2"/>
  <c r="AC619" i="2"/>
  <c r="AC205" i="2"/>
  <c r="AC350" i="2"/>
  <c r="AC38" i="2"/>
  <c r="AC602" i="2"/>
  <c r="AC150" i="2"/>
  <c r="AC97" i="2"/>
  <c r="AC121" i="2"/>
  <c r="AC326" i="2"/>
  <c r="AC581" i="2"/>
  <c r="AC445" i="2"/>
  <c r="AC370" i="2"/>
  <c r="AC538" i="2"/>
  <c r="AC113" i="2"/>
  <c r="AC652" i="2"/>
  <c r="AC352" i="2"/>
  <c r="AC683" i="2"/>
  <c r="AC661" i="2"/>
  <c r="AC209" i="2"/>
  <c r="AC546" i="2"/>
  <c r="AC712" i="2"/>
  <c r="AC238" i="2"/>
  <c r="AC726" i="2"/>
  <c r="AC75" i="2"/>
  <c r="AC502" i="2"/>
  <c r="AC226" i="2"/>
  <c r="AC307" i="2"/>
  <c r="AC300" i="2"/>
  <c r="AC200" i="2"/>
  <c r="AC101" i="2"/>
  <c r="AC245" i="2"/>
  <c r="AC147" i="2"/>
  <c r="AC132" i="2"/>
  <c r="AC481" i="2"/>
  <c r="AC689" i="2"/>
  <c r="AC582" i="2"/>
  <c r="AC453" i="2"/>
  <c r="AC676" i="2"/>
  <c r="AC659" i="2"/>
  <c r="AC193" i="2"/>
  <c r="AC709" i="2"/>
  <c r="AC448" i="2"/>
  <c r="AC611" i="2"/>
  <c r="AC87" i="2"/>
  <c r="AC710" i="2"/>
  <c r="AC667" i="2"/>
  <c r="AC400" i="2"/>
  <c r="AC572" i="2"/>
  <c r="AC609" i="2"/>
  <c r="AC424" i="2"/>
  <c r="AC677" i="2"/>
  <c r="AC739" i="2"/>
  <c r="AC294" i="2"/>
  <c r="AC616" i="2"/>
  <c r="AC543" i="2"/>
  <c r="AC643" i="2"/>
  <c r="AC136" i="2"/>
  <c r="AC614" i="2"/>
  <c r="AC163" i="2"/>
  <c r="AC376" i="2"/>
  <c r="AC623" i="2"/>
  <c r="AC580" i="2"/>
  <c r="AC82" i="2"/>
  <c r="AC282" i="2"/>
  <c r="AC316" i="2"/>
  <c r="AC215" i="2"/>
  <c r="AC472" i="2"/>
  <c r="AC235" i="2"/>
  <c r="AC383" i="2"/>
  <c r="AC526" i="2"/>
  <c r="AC194" i="2"/>
  <c r="AC501" i="2"/>
  <c r="AC421" i="2"/>
  <c r="AC463" i="2"/>
  <c r="AC276" i="2"/>
  <c r="AC107" i="2"/>
  <c r="AC730" i="2"/>
  <c r="AC260" i="2"/>
  <c r="AC273" i="2"/>
  <c r="AC435" i="2"/>
  <c r="AC529" i="2"/>
  <c r="AC490" i="2"/>
  <c r="AC184" i="2"/>
  <c r="AC671" i="2"/>
  <c r="AC454" i="2"/>
  <c r="AC620" i="2"/>
  <c r="AC569" i="2"/>
  <c r="AC173" i="2"/>
  <c r="AC293" i="2"/>
  <c r="AC615" i="2"/>
  <c r="AC179" i="2"/>
  <c r="AC515" i="2"/>
  <c r="AC588" i="2"/>
  <c r="AC637" i="2"/>
  <c r="AC517" i="2"/>
  <c r="AC648" i="2"/>
  <c r="AC461" i="2"/>
  <c r="AC257" i="2"/>
  <c r="AC366" i="2"/>
  <c r="AC612" i="2"/>
  <c r="AC591" i="2"/>
  <c r="AC355" i="2"/>
  <c r="AC456" i="2"/>
  <c r="AC353" i="2"/>
  <c r="AC670" i="2"/>
  <c r="AC468" i="2"/>
  <c r="AC610" i="2"/>
  <c r="AC729" i="2"/>
  <c r="AC604" i="2"/>
  <c r="AC377" i="2"/>
  <c r="AC668" i="2"/>
  <c r="AC331" i="2"/>
  <c r="AC638" i="2"/>
  <c r="AC487" i="2"/>
  <c r="AC470" i="2"/>
  <c r="AC469" i="2"/>
  <c r="AC451" i="2"/>
  <c r="AC315" i="2"/>
  <c r="AC645" i="2"/>
  <c r="AC629" i="2"/>
  <c r="AC725" i="2"/>
  <c r="AC426" i="2"/>
  <c r="AC688" i="2"/>
  <c r="AC499" i="2"/>
  <c r="AC697" i="2"/>
  <c r="AC700" i="2"/>
  <c r="AC624" i="2"/>
  <c r="AC701" i="2"/>
  <c r="AC573" i="2"/>
  <c r="AC738" i="2"/>
  <c r="AC562" i="2"/>
  <c r="AC618" i="2"/>
  <c r="AC660" i="2"/>
  <c r="AC734" i="2"/>
  <c r="AC718" i="2"/>
  <c r="AC717" i="2"/>
  <c r="AC716" i="2"/>
  <c r="AC736" i="2"/>
  <c r="AC714" i="2"/>
  <c r="AC678" i="2"/>
  <c r="AC719" i="2"/>
  <c r="AC544" i="2"/>
  <c r="AC644" i="2"/>
  <c r="AC713" i="2"/>
  <c r="AC673" i="2"/>
  <c r="AC692" i="2"/>
  <c r="AC708" i="2"/>
  <c r="AC715" i="2"/>
  <c r="AC732" i="2"/>
  <c r="U598" i="2"/>
  <c r="U566" i="2"/>
  <c r="U641" i="2"/>
  <c r="U139" i="2"/>
  <c r="U390" i="2"/>
  <c r="U523" i="2"/>
  <c r="U464" i="2"/>
  <c r="U583" i="2"/>
  <c r="U537" i="2"/>
  <c r="U336" i="2"/>
  <c r="U428" i="2"/>
  <c r="U477" i="2"/>
  <c r="U647" i="2"/>
  <c r="U229" i="2"/>
  <c r="U497" i="2"/>
  <c r="U201" i="2"/>
  <c r="U279" i="2"/>
  <c r="U310" i="2"/>
  <c r="U531" i="2"/>
  <c r="U699" i="2"/>
  <c r="U361" i="2"/>
  <c r="U553" i="2"/>
  <c r="U415" i="2"/>
  <c r="U516" i="2"/>
  <c r="U81" i="2"/>
  <c r="U634" i="2"/>
  <c r="U347" i="2"/>
  <c r="U44" i="2"/>
  <c r="U227" i="2"/>
  <c r="U93" i="2"/>
  <c r="U233" i="2"/>
  <c r="U398" i="2"/>
  <c r="U590" i="2"/>
  <c r="U650" i="2"/>
  <c r="U6" i="2"/>
  <c r="U296" i="2"/>
  <c r="U223" i="2"/>
  <c r="U651" i="2"/>
  <c r="U116" i="2"/>
  <c r="U86" i="2"/>
  <c r="U540" i="2"/>
  <c r="U550" i="2"/>
  <c r="U137" i="2"/>
  <c r="U73" i="2"/>
  <c r="U243" i="2"/>
  <c r="U367" i="2"/>
  <c r="U219" i="2"/>
  <c r="U535" i="2"/>
  <c r="U103" i="2"/>
  <c r="U654" i="2"/>
  <c r="U394" i="2"/>
  <c r="U337" i="2"/>
  <c r="U175" i="2"/>
  <c r="U127" i="2"/>
  <c r="U506" i="2"/>
  <c r="U140" i="2"/>
  <c r="U494" i="2"/>
  <c r="U475" i="2"/>
  <c r="U402" i="2"/>
  <c r="U124" i="2"/>
  <c r="U632" i="2"/>
  <c r="U338" i="2"/>
  <c r="U406" i="2"/>
  <c r="U251" i="2"/>
  <c r="U356" i="2"/>
  <c r="U439" i="2"/>
  <c r="U261" i="2"/>
  <c r="U458" i="2"/>
  <c r="U119" i="2"/>
  <c r="U354" i="2"/>
  <c r="U151" i="2"/>
  <c r="U164" i="2"/>
  <c r="U239" i="2"/>
  <c r="U176" i="2"/>
  <c r="U482" i="2"/>
  <c r="U657" i="2"/>
  <c r="U373" i="2"/>
  <c r="U433" i="2"/>
  <c r="U514" i="2"/>
  <c r="U388" i="2"/>
  <c r="U557" i="2"/>
  <c r="U4" i="2"/>
  <c r="U182" i="2"/>
  <c r="U290" i="2"/>
  <c r="U232" i="2"/>
  <c r="U126" i="2"/>
  <c r="U288" i="2"/>
  <c r="U662" i="2"/>
  <c r="U574" i="2"/>
  <c r="U368" i="2"/>
  <c r="U269" i="2"/>
  <c r="U500" i="2"/>
  <c r="U344" i="2"/>
  <c r="U5" i="2"/>
  <c r="U70" i="2"/>
  <c r="U110" i="2"/>
  <c r="U138" i="2"/>
  <c r="U230" i="2"/>
  <c r="U130" i="2"/>
  <c r="U471" i="2"/>
  <c r="U45" i="2"/>
  <c r="U157" i="2"/>
  <c r="U224" i="2"/>
  <c r="U488" i="2"/>
  <c r="U55" i="2"/>
  <c r="U286" i="2"/>
  <c r="U104" i="2"/>
  <c r="U324" i="2"/>
  <c r="U306" i="2"/>
  <c r="U246" i="2"/>
  <c r="U449" i="2"/>
  <c r="U578" i="2"/>
  <c r="U380" i="2"/>
  <c r="U381" i="2"/>
  <c r="U695" i="2"/>
  <c r="U434" i="2"/>
  <c r="U220" i="2"/>
  <c r="U174" i="2"/>
  <c r="U655" i="2"/>
  <c r="U18" i="2"/>
  <c r="U166" i="2"/>
  <c r="U483" i="2"/>
  <c r="U342" i="2"/>
  <c r="U57" i="2"/>
  <c r="U146" i="2"/>
  <c r="U298" i="2"/>
  <c r="U161" i="2"/>
  <c r="U36" i="2"/>
  <c r="U327" i="2"/>
  <c r="U446" i="2"/>
  <c r="U287" i="2"/>
  <c r="U680" i="2"/>
  <c r="U656" i="2"/>
  <c r="U42" i="2"/>
  <c r="U564" i="2"/>
  <c r="U237" i="2"/>
  <c r="U228" i="2"/>
  <c r="U524" i="2"/>
  <c r="U427" i="2"/>
  <c r="U289" i="2"/>
  <c r="U685" i="2"/>
  <c r="U384" i="2"/>
  <c r="U252" i="2"/>
  <c r="U312" i="2"/>
  <c r="U283" i="2"/>
  <c r="U20" i="2"/>
  <c r="U317" i="2"/>
  <c r="U80" i="2"/>
  <c r="U236" i="2"/>
  <c r="U94" i="2"/>
  <c r="U496" i="2"/>
  <c r="U452" i="2"/>
  <c r="U425" i="2"/>
  <c r="U292" i="2"/>
  <c r="U148" i="2"/>
  <c r="U549" i="2"/>
  <c r="U341" i="2"/>
  <c r="U429" i="2"/>
  <c r="U102" i="2"/>
  <c r="U440" i="2"/>
  <c r="U518" i="2"/>
  <c r="U541" i="2"/>
  <c r="U565" i="2"/>
  <c r="U607" i="2"/>
  <c r="U419" i="2"/>
  <c r="U474" i="2"/>
  <c r="U675" i="2"/>
  <c r="U545" i="2"/>
  <c r="U608" i="2"/>
  <c r="U687" i="2"/>
  <c r="U191" i="2"/>
  <c r="U663" i="2"/>
  <c r="U278" i="2"/>
  <c r="U594" i="2"/>
  <c r="U386" i="2"/>
  <c r="U422" i="2"/>
  <c r="U72" i="2"/>
  <c r="U26" i="2"/>
  <c r="U149" i="2"/>
  <c r="U271" i="2"/>
  <c r="U601" i="2"/>
  <c r="U37" i="2"/>
  <c r="U7" i="2"/>
  <c r="U167" i="2"/>
  <c r="U203" i="2"/>
  <c r="U649" i="2"/>
  <c r="U600" i="2"/>
  <c r="U404" i="2"/>
  <c r="U658" i="2"/>
  <c r="U59" i="2"/>
  <c r="U349" i="2"/>
  <c r="U536" i="2"/>
  <c r="U628" i="2"/>
  <c r="U512" i="2"/>
  <c r="U447" i="2"/>
  <c r="U586" i="2"/>
  <c r="U27" i="2"/>
  <c r="U462" i="2"/>
  <c r="U382" i="2"/>
  <c r="U85" i="2"/>
  <c r="U401" i="2"/>
  <c r="U212" i="2"/>
  <c r="U186" i="2"/>
  <c r="U385" i="2"/>
  <c r="U530" i="2"/>
  <c r="U416" i="2"/>
  <c r="U410" i="2"/>
  <c r="U99" i="2"/>
  <c r="U299" i="2"/>
  <c r="U105" i="2"/>
  <c r="U392" i="2"/>
  <c r="U484" i="2"/>
  <c r="U522" i="2"/>
  <c r="U106" i="2"/>
  <c r="U436" i="2"/>
  <c r="U669" i="2"/>
  <c r="U579" i="2"/>
  <c r="U79" i="2"/>
  <c r="U89" i="2"/>
  <c r="U551" i="2"/>
  <c r="U405" i="2"/>
  <c r="U258" i="2"/>
  <c r="U165" i="2"/>
  <c r="U47" i="2"/>
  <c r="U441" i="2"/>
  <c r="U67" i="2"/>
  <c r="U430" i="2"/>
  <c r="U672" i="2"/>
  <c r="U459" i="2"/>
  <c r="U240" i="2"/>
  <c r="U263" i="2"/>
  <c r="U720" i="2"/>
  <c r="U13" i="2"/>
  <c r="U280" i="2"/>
  <c r="U95" i="2"/>
  <c r="U295" i="2"/>
  <c r="U395" i="2"/>
  <c r="U305" i="2"/>
  <c r="U584" i="2"/>
  <c r="U379" i="2"/>
  <c r="U50" i="2"/>
  <c r="U329" i="2"/>
  <c r="U707" i="2"/>
  <c r="U56" i="2"/>
  <c r="U431" i="2"/>
  <c r="U345" i="2"/>
  <c r="U642" i="2"/>
  <c r="U21" i="2"/>
  <c r="U8" i="2"/>
  <c r="U571" i="2"/>
  <c r="U492" i="2"/>
  <c r="U723" i="2"/>
  <c r="U170" i="2"/>
  <c r="U595" i="2"/>
  <c r="U60" i="2"/>
  <c r="U267" i="2"/>
  <c r="U532" i="2"/>
  <c r="U217" i="2"/>
  <c r="U348" i="2"/>
  <c r="U39" i="2"/>
  <c r="U74" i="2"/>
  <c r="U328" i="2"/>
  <c r="U211" i="2"/>
  <c r="U284" i="2"/>
  <c r="U519" i="2"/>
  <c r="U504" i="2"/>
  <c r="U308" i="2"/>
  <c r="U457" i="2"/>
  <c r="U248" i="2"/>
  <c r="U131" i="2"/>
  <c r="U346" i="2"/>
  <c r="U309" i="2"/>
  <c r="U19" i="2"/>
  <c r="U171" i="2"/>
  <c r="U442" i="2"/>
  <c r="U49" i="2"/>
  <c r="U369" i="2"/>
  <c r="U539" i="2"/>
  <c r="U195" i="2"/>
  <c r="U554" i="2"/>
  <c r="U374" i="2"/>
  <c r="U665" i="2"/>
  <c r="U208" i="2"/>
  <c r="U197" i="2"/>
  <c r="U54" i="2"/>
  <c r="U83" i="2"/>
  <c r="U467" i="2"/>
  <c r="U100" i="2"/>
  <c r="U90" i="2"/>
  <c r="U253" i="2"/>
  <c r="U254" i="2"/>
  <c r="U686" i="2"/>
  <c r="U335" i="2"/>
  <c r="U387" i="2"/>
  <c r="U304" i="2"/>
  <c r="U172" i="2"/>
  <c r="U68" i="2"/>
  <c r="U630" i="2"/>
  <c r="U570" i="2"/>
  <c r="U249" i="2"/>
  <c r="U168" i="2"/>
  <c r="U303" i="2"/>
  <c r="U521" i="2"/>
  <c r="U575" i="2"/>
  <c r="U343" i="2"/>
  <c r="U142" i="2"/>
  <c r="U114" i="2"/>
  <c r="U61" i="2"/>
  <c r="U118" i="2"/>
  <c r="U534" i="2"/>
  <c r="U513" i="2"/>
  <c r="U281" i="2"/>
  <c r="U141" i="2"/>
  <c r="U605" i="2"/>
  <c r="U134" i="2"/>
  <c r="U255" i="2"/>
  <c r="U694" i="2"/>
  <c r="U225" i="2"/>
  <c r="U333" i="2"/>
  <c r="U372" i="2"/>
  <c r="U321" i="2"/>
  <c r="U11" i="2"/>
  <c r="U180" i="2"/>
  <c r="U363" i="2"/>
  <c r="U23" i="2"/>
  <c r="U213" i="2"/>
  <c r="U244" i="2"/>
  <c r="U169" i="2"/>
  <c r="U478" i="2"/>
  <c r="U563" i="2"/>
  <c r="U129" i="2"/>
  <c r="U510" i="2"/>
  <c r="U703" i="2"/>
  <c r="U256" i="2"/>
  <c r="U111" i="2"/>
  <c r="U302" i="2"/>
  <c r="U177" i="2"/>
  <c r="U162" i="2"/>
  <c r="U408" i="2"/>
  <c r="U120" i="2"/>
  <c r="U633" i="2"/>
  <c r="U323" i="2"/>
  <c r="U325" i="2"/>
  <c r="U9" i="2"/>
  <c r="U30" i="2"/>
  <c r="U88" i="2"/>
  <c r="U62" i="2"/>
  <c r="U622" i="2"/>
  <c r="U635" i="2"/>
  <c r="U542" i="2"/>
  <c r="U152" i="2"/>
  <c r="U187" i="2"/>
  <c r="U29" i="2"/>
  <c r="U724" i="2"/>
  <c r="U143" i="2"/>
  <c r="U527" i="2"/>
  <c r="U135" i="2"/>
  <c r="U28" i="2"/>
  <c r="U133" i="2"/>
  <c r="U313" i="2"/>
  <c r="U399" i="2"/>
  <c r="U508" i="2"/>
  <c r="U365" i="2"/>
  <c r="U587" i="2"/>
  <c r="U603" i="2"/>
  <c r="U568" i="2"/>
  <c r="U311" i="2"/>
  <c r="U547" i="2"/>
  <c r="U188" i="2"/>
  <c r="U432" i="2"/>
  <c r="U250" i="2"/>
  <c r="U339" i="2"/>
  <c r="U221" i="2"/>
  <c r="U202" i="2"/>
  <c r="U222" i="2"/>
  <c r="U52" i="2"/>
  <c r="U91" i="2"/>
  <c r="U613" i="2"/>
  <c r="U691" i="2"/>
  <c r="U450" i="2"/>
  <c r="U318" i="2"/>
  <c r="U491" i="2"/>
  <c r="U2" i="2"/>
  <c r="U247" i="2"/>
  <c r="U153" i="2"/>
  <c r="U112" i="2"/>
  <c r="U664" i="2"/>
  <c r="U155" i="2"/>
  <c r="U10" i="2"/>
  <c r="U444" i="2"/>
  <c r="U51" i="2"/>
  <c r="U115" i="2"/>
  <c r="U625" i="2"/>
  <c r="U3" i="2"/>
  <c r="U702" i="2"/>
  <c r="U190" i="2"/>
  <c r="U375" i="2"/>
  <c r="U98" i="2"/>
  <c r="U198" i="2"/>
  <c r="U154" i="2"/>
  <c r="U592" i="2"/>
  <c r="U320" i="2"/>
  <c r="U371" i="2"/>
  <c r="U264" i="2"/>
  <c r="U63" i="2"/>
  <c r="U210" i="2"/>
  <c r="U33" i="2"/>
  <c r="U561" i="2"/>
  <c r="U14" i="2"/>
  <c r="U262" i="2"/>
  <c r="U485" i="2"/>
  <c r="U409" i="2"/>
  <c r="U122" i="2"/>
  <c r="U206" i="2"/>
  <c r="U493" i="2"/>
  <c r="U12" i="2"/>
  <c r="U17" i="2"/>
  <c r="U528" i="2"/>
  <c r="U46" i="2"/>
  <c r="U108" i="2"/>
  <c r="U234" i="2"/>
  <c r="U231" i="2"/>
  <c r="U737" i="2"/>
  <c r="U332" i="2"/>
  <c r="U274" i="2"/>
  <c r="U597" i="2"/>
  <c r="U77" i="2"/>
  <c r="U58" i="2"/>
  <c r="U681" i="2"/>
  <c r="U71" i="2"/>
  <c r="U358" i="2"/>
  <c r="U465" i="2"/>
  <c r="U160" i="2"/>
  <c r="U666" i="2"/>
  <c r="U640" i="2"/>
  <c r="U548" i="2"/>
  <c r="U498" i="2"/>
  <c r="U617" i="2"/>
  <c r="U69" i="2"/>
  <c r="U242" i="2"/>
  <c r="U606" i="2"/>
  <c r="U259" i="2"/>
  <c r="U158" i="2"/>
  <c r="U727" i="2"/>
  <c r="U272" i="2"/>
  <c r="U265" i="2"/>
  <c r="U319" i="2"/>
  <c r="U285" i="2"/>
  <c r="U34" i="2"/>
  <c r="U417" i="2"/>
  <c r="U84" i="2"/>
  <c r="U389" i="2"/>
  <c r="U266" i="2"/>
  <c r="U706" i="2"/>
  <c r="U698" i="2"/>
  <c r="U559" i="2"/>
  <c r="U558" i="2"/>
  <c r="U438" i="2"/>
  <c r="U291" i="2"/>
  <c r="U196" i="2"/>
  <c r="U556" i="2"/>
  <c r="U511" i="2"/>
  <c r="U359" i="2"/>
  <c r="U414" i="2"/>
  <c r="U364" i="2"/>
  <c r="U479" i="2"/>
  <c r="U159" i="2"/>
  <c r="U275" i="2"/>
  <c r="U576" i="2"/>
  <c r="U533" i="2"/>
  <c r="U495" i="2"/>
  <c r="U455" i="2"/>
  <c r="U53" i="2"/>
  <c r="U41" i="2"/>
  <c r="U340" i="2"/>
  <c r="U216" i="2"/>
  <c r="U277" i="2"/>
  <c r="U25" i="2"/>
  <c r="U92" i="2"/>
  <c r="U473" i="2"/>
  <c r="U679" i="2"/>
  <c r="U145" i="2"/>
  <c r="U412" i="2"/>
  <c r="U360" i="2"/>
  <c r="U704" i="2"/>
  <c r="U128" i="2"/>
  <c r="U674" i="2"/>
  <c r="U241" i="2"/>
  <c r="U731" i="2"/>
  <c r="U334" i="2"/>
  <c r="U593" i="2"/>
  <c r="U125" i="2"/>
  <c r="U503" i="2"/>
  <c r="U185" i="2"/>
  <c r="U722" i="2"/>
  <c r="U480" i="2"/>
  <c r="U183" i="2"/>
  <c r="U391" i="2"/>
  <c r="U15" i="2"/>
  <c r="U560" i="2"/>
  <c r="U378" i="2"/>
  <c r="U509" i="2"/>
  <c r="U301" i="2"/>
  <c r="U207" i="2"/>
  <c r="U627" i="2"/>
  <c r="U330" i="2"/>
  <c r="U32" i="2"/>
  <c r="U682" i="2"/>
  <c r="U636" i="2"/>
  <c r="U43" i="2"/>
  <c r="U16" i="2"/>
  <c r="U418" i="2"/>
  <c r="U181" i="2"/>
  <c r="U40" i="2"/>
  <c r="U411" i="2"/>
  <c r="U486" i="2"/>
  <c r="U589" i="2"/>
  <c r="U297" i="2"/>
  <c r="U64" i="2"/>
  <c r="U192" i="2"/>
  <c r="U639" i="2"/>
  <c r="U403" i="2"/>
  <c r="U555" i="2"/>
  <c r="U599" i="2"/>
  <c r="U397" i="2"/>
  <c r="U525" i="2"/>
  <c r="U705" i="2"/>
  <c r="U413" i="2"/>
  <c r="U735" i="2"/>
  <c r="U585" i="2"/>
  <c r="U507" i="2"/>
  <c r="U393" i="2"/>
  <c r="U357" i="2"/>
  <c r="U520" i="2"/>
  <c r="U646" i="2"/>
  <c r="U22" i="2"/>
  <c r="U733" i="2"/>
  <c r="U65" i="2"/>
  <c r="U489" i="2"/>
  <c r="U626" i="2"/>
  <c r="U189" i="2"/>
  <c r="U552" i="2"/>
  <c r="U218" i="2"/>
  <c r="U466" i="2"/>
  <c r="U66" i="2"/>
  <c r="U48" i="2"/>
  <c r="U631" i="2"/>
  <c r="U407" i="2"/>
  <c r="U109" i="2"/>
  <c r="U117" i="2"/>
  <c r="U314" i="2"/>
  <c r="U178" i="2"/>
  <c r="U460" i="2"/>
  <c r="U268" i="2"/>
  <c r="U31" i="2"/>
  <c r="U322" i="2"/>
  <c r="U621" i="2"/>
  <c r="U567" i="2"/>
  <c r="U156" i="2"/>
  <c r="U214" i="2"/>
  <c r="U35" i="2"/>
  <c r="U144" i="2"/>
  <c r="U199" i="2"/>
  <c r="U204" i="2"/>
  <c r="U721" i="2"/>
  <c r="U351" i="2"/>
  <c r="U123" i="2"/>
  <c r="U437" i="2"/>
  <c r="U443" i="2"/>
  <c r="U24" i="2"/>
  <c r="U78" i="2"/>
  <c r="U577" i="2"/>
  <c r="U653" i="2"/>
  <c r="U728" i="2"/>
  <c r="U596" i="2"/>
  <c r="U693" i="2"/>
  <c r="U696" i="2"/>
  <c r="U476" i="2"/>
  <c r="U505" i="2"/>
  <c r="U270" i="2"/>
  <c r="U396" i="2"/>
  <c r="U96" i="2"/>
  <c r="U76" i="2"/>
  <c r="U420" i="2"/>
  <c r="U690" i="2"/>
  <c r="U711" i="2"/>
  <c r="U362" i="2"/>
  <c r="U684" i="2"/>
  <c r="U423" i="2"/>
  <c r="U619" i="2"/>
  <c r="U205" i="2"/>
  <c r="U350" i="2"/>
  <c r="U38" i="2"/>
  <c r="U602" i="2"/>
  <c r="U150" i="2"/>
  <c r="U97" i="2"/>
  <c r="U121" i="2"/>
  <c r="U326" i="2"/>
  <c r="U581" i="2"/>
  <c r="U445" i="2"/>
  <c r="U370" i="2"/>
  <c r="U538" i="2"/>
  <c r="U113" i="2"/>
  <c r="U652" i="2"/>
  <c r="U352" i="2"/>
  <c r="U683" i="2"/>
  <c r="U661" i="2"/>
  <c r="U209" i="2"/>
  <c r="U546" i="2"/>
  <c r="U712" i="2"/>
  <c r="U238" i="2"/>
  <c r="U726" i="2"/>
  <c r="U75" i="2"/>
  <c r="U502" i="2"/>
  <c r="U226" i="2"/>
  <c r="U307" i="2"/>
  <c r="U300" i="2"/>
  <c r="U200" i="2"/>
  <c r="U101" i="2"/>
  <c r="U245" i="2"/>
  <c r="U147" i="2"/>
  <c r="U132" i="2"/>
  <c r="U481" i="2"/>
  <c r="U689" i="2"/>
  <c r="U582" i="2"/>
  <c r="U453" i="2"/>
  <c r="U676" i="2"/>
  <c r="U659" i="2"/>
  <c r="U193" i="2"/>
  <c r="U709" i="2"/>
  <c r="U448" i="2"/>
  <c r="U611" i="2"/>
  <c r="U87" i="2"/>
  <c r="U710" i="2"/>
  <c r="U667" i="2"/>
  <c r="U400" i="2"/>
  <c r="U572" i="2"/>
  <c r="U609" i="2"/>
  <c r="U424" i="2"/>
  <c r="U677" i="2"/>
  <c r="U739" i="2"/>
  <c r="U294" i="2"/>
  <c r="U616" i="2"/>
  <c r="U543" i="2"/>
  <c r="U643" i="2"/>
  <c r="U136" i="2"/>
  <c r="U614" i="2"/>
  <c r="U163" i="2"/>
  <c r="U376" i="2"/>
  <c r="U623" i="2"/>
  <c r="U580" i="2"/>
  <c r="U82" i="2"/>
  <c r="U282" i="2"/>
  <c r="U316" i="2"/>
  <c r="U215" i="2"/>
  <c r="U472" i="2"/>
  <c r="U235" i="2"/>
  <c r="U383" i="2"/>
  <c r="U526" i="2"/>
  <c r="U194" i="2"/>
  <c r="U501" i="2"/>
  <c r="U421" i="2"/>
  <c r="U463" i="2"/>
  <c r="U276" i="2"/>
  <c r="U107" i="2"/>
  <c r="U730" i="2"/>
  <c r="U260" i="2"/>
  <c r="U273" i="2"/>
  <c r="U435" i="2"/>
  <c r="U529" i="2"/>
  <c r="U490" i="2"/>
  <c r="U184" i="2"/>
  <c r="U671" i="2"/>
  <c r="U454" i="2"/>
  <c r="U620" i="2"/>
  <c r="U569" i="2"/>
  <c r="U173" i="2"/>
  <c r="U293" i="2"/>
  <c r="U615" i="2"/>
  <c r="U179" i="2"/>
  <c r="U515" i="2"/>
  <c r="U588" i="2"/>
  <c r="U637" i="2"/>
  <c r="U517" i="2"/>
  <c r="U648" i="2"/>
  <c r="U461" i="2"/>
  <c r="U257" i="2"/>
  <c r="U366" i="2"/>
  <c r="U612" i="2"/>
  <c r="U591" i="2"/>
  <c r="U355" i="2"/>
  <c r="U456" i="2"/>
  <c r="U353" i="2"/>
  <c r="U670" i="2"/>
  <c r="U468" i="2"/>
  <c r="U610" i="2"/>
  <c r="U729" i="2"/>
  <c r="U604" i="2"/>
  <c r="U377" i="2"/>
  <c r="U668" i="2"/>
  <c r="U331" i="2"/>
  <c r="U638" i="2"/>
  <c r="U487" i="2"/>
  <c r="U470" i="2"/>
  <c r="U469" i="2"/>
  <c r="U451" i="2"/>
  <c r="U315" i="2"/>
  <c r="U645" i="2"/>
  <c r="U629" i="2"/>
  <c r="U725" i="2"/>
  <c r="U426" i="2"/>
  <c r="U688" i="2"/>
  <c r="U499" i="2"/>
  <c r="U697" i="2"/>
  <c r="U700" i="2"/>
  <c r="U624" i="2"/>
  <c r="U701" i="2"/>
  <c r="U573" i="2"/>
  <c r="U738" i="2"/>
  <c r="U562" i="2"/>
  <c r="U618" i="2"/>
  <c r="U660" i="2"/>
  <c r="U734" i="2"/>
  <c r="U718" i="2"/>
  <c r="U717" i="2"/>
  <c r="U716" i="2"/>
  <c r="U736" i="2"/>
  <c r="U714" i="2"/>
  <c r="U678" i="2"/>
  <c r="U719" i="2"/>
  <c r="U544" i="2"/>
  <c r="U644" i="2"/>
  <c r="U713" i="2"/>
  <c r="U673" i="2"/>
  <c r="U692" i="2"/>
  <c r="U708" i="2"/>
  <c r="U715" i="2"/>
  <c r="U732" i="2"/>
  <c r="T598" i="2"/>
  <c r="T566" i="2"/>
  <c r="T641" i="2"/>
  <c r="T139" i="2"/>
  <c r="T390" i="2"/>
  <c r="T523" i="2"/>
  <c r="T464" i="2"/>
  <c r="T583" i="2"/>
  <c r="T537" i="2"/>
  <c r="T336" i="2"/>
  <c r="T428" i="2"/>
  <c r="T477" i="2"/>
  <c r="T647" i="2"/>
  <c r="T229" i="2"/>
  <c r="T497" i="2"/>
  <c r="T201" i="2"/>
  <c r="T279" i="2"/>
  <c r="T310" i="2"/>
  <c r="T531" i="2"/>
  <c r="T699" i="2"/>
  <c r="T361" i="2"/>
  <c r="T553" i="2"/>
  <c r="T415" i="2"/>
  <c r="T516" i="2"/>
  <c r="T81" i="2"/>
  <c r="T634" i="2"/>
  <c r="T347" i="2"/>
  <c r="T44" i="2"/>
  <c r="T227" i="2"/>
  <c r="T93" i="2"/>
  <c r="T233" i="2"/>
  <c r="T398" i="2"/>
  <c r="T590" i="2"/>
  <c r="T650" i="2"/>
  <c r="T6" i="2"/>
  <c r="T296" i="2"/>
  <c r="T223" i="2"/>
  <c r="T651" i="2"/>
  <c r="T116" i="2"/>
  <c r="T86" i="2"/>
  <c r="T540" i="2"/>
  <c r="T550" i="2"/>
  <c r="T137" i="2"/>
  <c r="T73" i="2"/>
  <c r="T243" i="2"/>
  <c r="T367" i="2"/>
  <c r="T219" i="2"/>
  <c r="T535" i="2"/>
  <c r="T103" i="2"/>
  <c r="T654" i="2"/>
  <c r="T394" i="2"/>
  <c r="T337" i="2"/>
  <c r="T175" i="2"/>
  <c r="T127" i="2"/>
  <c r="T506" i="2"/>
  <c r="T140" i="2"/>
  <c r="T494" i="2"/>
  <c r="T475" i="2"/>
  <c r="T402" i="2"/>
  <c r="T124" i="2"/>
  <c r="T632" i="2"/>
  <c r="T338" i="2"/>
  <c r="T406" i="2"/>
  <c r="T251" i="2"/>
  <c r="T356" i="2"/>
  <c r="T439" i="2"/>
  <c r="T261" i="2"/>
  <c r="T458" i="2"/>
  <c r="T119" i="2"/>
  <c r="T354" i="2"/>
  <c r="T151" i="2"/>
  <c r="T164" i="2"/>
  <c r="T239" i="2"/>
  <c r="T176" i="2"/>
  <c r="T482" i="2"/>
  <c r="T657" i="2"/>
  <c r="T373" i="2"/>
  <c r="T433" i="2"/>
  <c r="T514" i="2"/>
  <c r="T388" i="2"/>
  <c r="T557" i="2"/>
  <c r="T4" i="2"/>
  <c r="T182" i="2"/>
  <c r="T290" i="2"/>
  <c r="T232" i="2"/>
  <c r="T126" i="2"/>
  <c r="T288" i="2"/>
  <c r="T662" i="2"/>
  <c r="T574" i="2"/>
  <c r="T368" i="2"/>
  <c r="T269" i="2"/>
  <c r="T500" i="2"/>
  <c r="T344" i="2"/>
  <c r="T5" i="2"/>
  <c r="T70" i="2"/>
  <c r="T110" i="2"/>
  <c r="T138" i="2"/>
  <c r="T230" i="2"/>
  <c r="T130" i="2"/>
  <c r="T471" i="2"/>
  <c r="T45" i="2"/>
  <c r="T157" i="2"/>
  <c r="T224" i="2"/>
  <c r="T488" i="2"/>
  <c r="T55" i="2"/>
  <c r="T286" i="2"/>
  <c r="T104" i="2"/>
  <c r="T324" i="2"/>
  <c r="T306" i="2"/>
  <c r="T246" i="2"/>
  <c r="T449" i="2"/>
  <c r="T578" i="2"/>
  <c r="T380" i="2"/>
  <c r="T381" i="2"/>
  <c r="T695" i="2"/>
  <c r="T434" i="2"/>
  <c r="T220" i="2"/>
  <c r="T174" i="2"/>
  <c r="T655" i="2"/>
  <c r="T18" i="2"/>
  <c r="T166" i="2"/>
  <c r="T483" i="2"/>
  <c r="T342" i="2"/>
  <c r="T57" i="2"/>
  <c r="T146" i="2"/>
  <c r="T298" i="2"/>
  <c r="T161" i="2"/>
  <c r="T36" i="2"/>
  <c r="T327" i="2"/>
  <c r="T446" i="2"/>
  <c r="T287" i="2"/>
  <c r="T680" i="2"/>
  <c r="T656" i="2"/>
  <c r="T42" i="2"/>
  <c r="T564" i="2"/>
  <c r="T237" i="2"/>
  <c r="T228" i="2"/>
  <c r="T524" i="2"/>
  <c r="T427" i="2"/>
  <c r="T289" i="2"/>
  <c r="T685" i="2"/>
  <c r="T384" i="2"/>
  <c r="T252" i="2"/>
  <c r="T312" i="2"/>
  <c r="T283" i="2"/>
  <c r="T20" i="2"/>
  <c r="T317" i="2"/>
  <c r="T80" i="2"/>
  <c r="T236" i="2"/>
  <c r="T94" i="2"/>
  <c r="T496" i="2"/>
  <c r="T452" i="2"/>
  <c r="T425" i="2"/>
  <c r="T292" i="2"/>
  <c r="T148" i="2"/>
  <c r="T549" i="2"/>
  <c r="T341" i="2"/>
  <c r="T429" i="2"/>
  <c r="T102" i="2"/>
  <c r="T440" i="2"/>
  <c r="T518" i="2"/>
  <c r="T541" i="2"/>
  <c r="T565" i="2"/>
  <c r="T607" i="2"/>
  <c r="T419" i="2"/>
  <c r="T474" i="2"/>
  <c r="T675" i="2"/>
  <c r="T545" i="2"/>
  <c r="T608" i="2"/>
  <c r="T687" i="2"/>
  <c r="T191" i="2"/>
  <c r="T663" i="2"/>
  <c r="T278" i="2"/>
  <c r="T594" i="2"/>
  <c r="T386" i="2"/>
  <c r="T422" i="2"/>
  <c r="T72" i="2"/>
  <c r="T26" i="2"/>
  <c r="T149" i="2"/>
  <c r="T271" i="2"/>
  <c r="T601" i="2"/>
  <c r="T37" i="2"/>
  <c r="T7" i="2"/>
  <c r="T167" i="2"/>
  <c r="T203" i="2"/>
  <c r="T649" i="2"/>
  <c r="T600" i="2"/>
  <c r="T404" i="2"/>
  <c r="T658" i="2"/>
  <c r="T59" i="2"/>
  <c r="T349" i="2"/>
  <c r="T536" i="2"/>
  <c r="T628" i="2"/>
  <c r="T512" i="2"/>
  <c r="T447" i="2"/>
  <c r="T586" i="2"/>
  <c r="T27" i="2"/>
  <c r="T462" i="2"/>
  <c r="T382" i="2"/>
  <c r="T85" i="2"/>
  <c r="T401" i="2"/>
  <c r="T212" i="2"/>
  <c r="T186" i="2"/>
  <c r="T385" i="2"/>
  <c r="T530" i="2"/>
  <c r="T416" i="2"/>
  <c r="T410" i="2"/>
  <c r="T99" i="2"/>
  <c r="T299" i="2"/>
  <c r="T105" i="2"/>
  <c r="T392" i="2"/>
  <c r="T484" i="2"/>
  <c r="T522" i="2"/>
  <c r="T106" i="2"/>
  <c r="T436" i="2"/>
  <c r="T669" i="2"/>
  <c r="T579" i="2"/>
  <c r="T79" i="2"/>
  <c r="T89" i="2"/>
  <c r="T551" i="2"/>
  <c r="T405" i="2"/>
  <c r="T258" i="2"/>
  <c r="T165" i="2"/>
  <c r="T47" i="2"/>
  <c r="T441" i="2"/>
  <c r="T67" i="2"/>
  <c r="T430" i="2"/>
  <c r="T672" i="2"/>
  <c r="T459" i="2"/>
  <c r="T240" i="2"/>
  <c r="T263" i="2"/>
  <c r="T720" i="2"/>
  <c r="T13" i="2"/>
  <c r="T280" i="2"/>
  <c r="T95" i="2"/>
  <c r="T295" i="2"/>
  <c r="T395" i="2"/>
  <c r="T305" i="2"/>
  <c r="T584" i="2"/>
  <c r="T379" i="2"/>
  <c r="T50" i="2"/>
  <c r="T329" i="2"/>
  <c r="T707" i="2"/>
  <c r="T56" i="2"/>
  <c r="T431" i="2"/>
  <c r="T345" i="2"/>
  <c r="T642" i="2"/>
  <c r="T21" i="2"/>
  <c r="T8" i="2"/>
  <c r="T571" i="2"/>
  <c r="T492" i="2"/>
  <c r="T723" i="2"/>
  <c r="T170" i="2"/>
  <c r="T595" i="2"/>
  <c r="T60" i="2"/>
  <c r="T267" i="2"/>
  <c r="T532" i="2"/>
  <c r="T217" i="2"/>
  <c r="T348" i="2"/>
  <c r="T39" i="2"/>
  <c r="T74" i="2"/>
  <c r="T328" i="2"/>
  <c r="T211" i="2"/>
  <c r="T284" i="2"/>
  <c r="T519" i="2"/>
  <c r="T504" i="2"/>
  <c r="T308" i="2"/>
  <c r="T457" i="2"/>
  <c r="T248" i="2"/>
  <c r="T131" i="2"/>
  <c r="T346" i="2"/>
  <c r="T309" i="2"/>
  <c r="T19" i="2"/>
  <c r="T171" i="2"/>
  <c r="T442" i="2"/>
  <c r="T49" i="2"/>
  <c r="T369" i="2"/>
  <c r="T539" i="2"/>
  <c r="T195" i="2"/>
  <c r="T554" i="2"/>
  <c r="T374" i="2"/>
  <c r="T665" i="2"/>
  <c r="T208" i="2"/>
  <c r="T197" i="2"/>
  <c r="T54" i="2"/>
  <c r="T83" i="2"/>
  <c r="T467" i="2"/>
  <c r="T100" i="2"/>
  <c r="T90" i="2"/>
  <c r="T253" i="2"/>
  <c r="T254" i="2"/>
  <c r="T686" i="2"/>
  <c r="T335" i="2"/>
  <c r="T387" i="2"/>
  <c r="T304" i="2"/>
  <c r="T172" i="2"/>
  <c r="T68" i="2"/>
  <c r="T630" i="2"/>
  <c r="T570" i="2"/>
  <c r="T249" i="2"/>
  <c r="T168" i="2"/>
  <c r="T303" i="2"/>
  <c r="T521" i="2"/>
  <c r="T575" i="2"/>
  <c r="T343" i="2"/>
  <c r="T142" i="2"/>
  <c r="T114" i="2"/>
  <c r="T61" i="2"/>
  <c r="T118" i="2"/>
  <c r="T534" i="2"/>
  <c r="T513" i="2"/>
  <c r="T281" i="2"/>
  <c r="T141" i="2"/>
  <c r="T605" i="2"/>
  <c r="T134" i="2"/>
  <c r="T255" i="2"/>
  <c r="T694" i="2"/>
  <c r="T225" i="2"/>
  <c r="T333" i="2"/>
  <c r="T372" i="2"/>
  <c r="T321" i="2"/>
  <c r="T11" i="2"/>
  <c r="T180" i="2"/>
  <c r="T363" i="2"/>
  <c r="T23" i="2"/>
  <c r="T213" i="2"/>
  <c r="T244" i="2"/>
  <c r="T169" i="2"/>
  <c r="T478" i="2"/>
  <c r="T563" i="2"/>
  <c r="T129" i="2"/>
  <c r="T510" i="2"/>
  <c r="T703" i="2"/>
  <c r="T256" i="2"/>
  <c r="T111" i="2"/>
  <c r="T302" i="2"/>
  <c r="T177" i="2"/>
  <c r="T162" i="2"/>
  <c r="T408" i="2"/>
  <c r="T120" i="2"/>
  <c r="T633" i="2"/>
  <c r="T323" i="2"/>
  <c r="T325" i="2"/>
  <c r="T9" i="2"/>
  <c r="T30" i="2"/>
  <c r="T88" i="2"/>
  <c r="T62" i="2"/>
  <c r="T622" i="2"/>
  <c r="T635" i="2"/>
  <c r="T542" i="2"/>
  <c r="T152" i="2"/>
  <c r="T187" i="2"/>
  <c r="T29" i="2"/>
  <c r="T724" i="2"/>
  <c r="T143" i="2"/>
  <c r="T527" i="2"/>
  <c r="T135" i="2"/>
  <c r="T28" i="2"/>
  <c r="T133" i="2"/>
  <c r="T313" i="2"/>
  <c r="T399" i="2"/>
  <c r="T508" i="2"/>
  <c r="T365" i="2"/>
  <c r="T587" i="2"/>
  <c r="T603" i="2"/>
  <c r="T568" i="2"/>
  <c r="T311" i="2"/>
  <c r="T547" i="2"/>
  <c r="T188" i="2"/>
  <c r="T432" i="2"/>
  <c r="T250" i="2"/>
  <c r="T339" i="2"/>
  <c r="T221" i="2"/>
  <c r="T202" i="2"/>
  <c r="T222" i="2"/>
  <c r="T52" i="2"/>
  <c r="T91" i="2"/>
  <c r="T613" i="2"/>
  <c r="T691" i="2"/>
  <c r="T450" i="2"/>
  <c r="T318" i="2"/>
  <c r="T491" i="2"/>
  <c r="T2" i="2"/>
  <c r="T247" i="2"/>
  <c r="T153" i="2"/>
  <c r="T112" i="2"/>
  <c r="T664" i="2"/>
  <c r="T155" i="2"/>
  <c r="T10" i="2"/>
  <c r="T444" i="2"/>
  <c r="T51" i="2"/>
  <c r="T115" i="2"/>
  <c r="T625" i="2"/>
  <c r="T3" i="2"/>
  <c r="T702" i="2"/>
  <c r="T190" i="2"/>
  <c r="T375" i="2"/>
  <c r="T98" i="2"/>
  <c r="T198" i="2"/>
  <c r="T154" i="2"/>
  <c r="T592" i="2"/>
  <c r="T320" i="2"/>
  <c r="T371" i="2"/>
  <c r="T264" i="2"/>
  <c r="T63" i="2"/>
  <c r="T210" i="2"/>
  <c r="T33" i="2"/>
  <c r="T561" i="2"/>
  <c r="T14" i="2"/>
  <c r="T262" i="2"/>
  <c r="T485" i="2"/>
  <c r="T409" i="2"/>
  <c r="T122" i="2"/>
  <c r="T206" i="2"/>
  <c r="T493" i="2"/>
  <c r="T12" i="2"/>
  <c r="T17" i="2"/>
  <c r="T528" i="2"/>
  <c r="T46" i="2"/>
  <c r="T108" i="2"/>
  <c r="T234" i="2"/>
  <c r="T231" i="2"/>
  <c r="T737" i="2"/>
  <c r="T332" i="2"/>
  <c r="T274" i="2"/>
  <c r="T597" i="2"/>
  <c r="T77" i="2"/>
  <c r="T58" i="2"/>
  <c r="T681" i="2"/>
  <c r="T71" i="2"/>
  <c r="T358" i="2"/>
  <c r="T465" i="2"/>
  <c r="T160" i="2"/>
  <c r="T666" i="2"/>
  <c r="T640" i="2"/>
  <c r="T548" i="2"/>
  <c r="T498" i="2"/>
  <c r="T617" i="2"/>
  <c r="T69" i="2"/>
  <c r="T242" i="2"/>
  <c r="T606" i="2"/>
  <c r="T259" i="2"/>
  <c r="T158" i="2"/>
  <c r="T727" i="2"/>
  <c r="T272" i="2"/>
  <c r="T265" i="2"/>
  <c r="T319" i="2"/>
  <c r="T285" i="2"/>
  <c r="T34" i="2"/>
  <c r="T417" i="2"/>
  <c r="T84" i="2"/>
  <c r="T389" i="2"/>
  <c r="T266" i="2"/>
  <c r="T706" i="2"/>
  <c r="T698" i="2"/>
  <c r="T559" i="2"/>
  <c r="T558" i="2"/>
  <c r="T438" i="2"/>
  <c r="T291" i="2"/>
  <c r="T196" i="2"/>
  <c r="T556" i="2"/>
  <c r="T511" i="2"/>
  <c r="T359" i="2"/>
  <c r="T414" i="2"/>
  <c r="T364" i="2"/>
  <c r="T479" i="2"/>
  <c r="T159" i="2"/>
  <c r="T275" i="2"/>
  <c r="T576" i="2"/>
  <c r="T533" i="2"/>
  <c r="T495" i="2"/>
  <c r="T455" i="2"/>
  <c r="T53" i="2"/>
  <c r="T41" i="2"/>
  <c r="T340" i="2"/>
  <c r="T216" i="2"/>
  <c r="T277" i="2"/>
  <c r="T25" i="2"/>
  <c r="T92" i="2"/>
  <c r="T473" i="2"/>
  <c r="T679" i="2"/>
  <c r="T145" i="2"/>
  <c r="T412" i="2"/>
  <c r="T360" i="2"/>
  <c r="T704" i="2"/>
  <c r="T128" i="2"/>
  <c r="T674" i="2"/>
  <c r="T241" i="2"/>
  <c r="T731" i="2"/>
  <c r="T334" i="2"/>
  <c r="T593" i="2"/>
  <c r="T125" i="2"/>
  <c r="T503" i="2"/>
  <c r="T185" i="2"/>
  <c r="T722" i="2"/>
  <c r="T480" i="2"/>
  <c r="T183" i="2"/>
  <c r="T391" i="2"/>
  <c r="T15" i="2"/>
  <c r="T560" i="2"/>
  <c r="T378" i="2"/>
  <c r="T509" i="2"/>
  <c r="T301" i="2"/>
  <c r="T207" i="2"/>
  <c r="T627" i="2"/>
  <c r="T330" i="2"/>
  <c r="T32" i="2"/>
  <c r="T682" i="2"/>
  <c r="T636" i="2"/>
  <c r="T43" i="2"/>
  <c r="T16" i="2"/>
  <c r="T418" i="2"/>
  <c r="T181" i="2"/>
  <c r="T40" i="2"/>
  <c r="T411" i="2"/>
  <c r="T486" i="2"/>
  <c r="T589" i="2"/>
  <c r="T297" i="2"/>
  <c r="T64" i="2"/>
  <c r="T192" i="2"/>
  <c r="T639" i="2"/>
  <c r="T403" i="2"/>
  <c r="T555" i="2"/>
  <c r="T599" i="2"/>
  <c r="T397" i="2"/>
  <c r="T525" i="2"/>
  <c r="T705" i="2"/>
  <c r="T413" i="2"/>
  <c r="T735" i="2"/>
  <c r="T585" i="2"/>
  <c r="T507" i="2"/>
  <c r="T393" i="2"/>
  <c r="T357" i="2"/>
  <c r="T520" i="2"/>
  <c r="T646" i="2"/>
  <c r="T22" i="2"/>
  <c r="T733" i="2"/>
  <c r="T65" i="2"/>
  <c r="T489" i="2"/>
  <c r="T626" i="2"/>
  <c r="T189" i="2"/>
  <c r="T552" i="2"/>
  <c r="T218" i="2"/>
  <c r="T466" i="2"/>
  <c r="T66" i="2"/>
  <c r="T48" i="2"/>
  <c r="T631" i="2"/>
  <c r="T407" i="2"/>
  <c r="T109" i="2"/>
  <c r="T117" i="2"/>
  <c r="T314" i="2"/>
  <c r="T178" i="2"/>
  <c r="T460" i="2"/>
  <c r="T268" i="2"/>
  <c r="T31" i="2"/>
  <c r="T322" i="2"/>
  <c r="T621" i="2"/>
  <c r="T567" i="2"/>
  <c r="T156" i="2"/>
  <c r="T214" i="2"/>
  <c r="T35" i="2"/>
  <c r="T144" i="2"/>
  <c r="T199" i="2"/>
  <c r="T204" i="2"/>
  <c r="T721" i="2"/>
  <c r="T351" i="2"/>
  <c r="T123" i="2"/>
  <c r="T437" i="2"/>
  <c r="T443" i="2"/>
  <c r="T24" i="2"/>
  <c r="T78" i="2"/>
  <c r="T577" i="2"/>
  <c r="T653" i="2"/>
  <c r="T728" i="2"/>
  <c r="T596" i="2"/>
  <c r="T693" i="2"/>
  <c r="T696" i="2"/>
  <c r="T476" i="2"/>
  <c r="T505" i="2"/>
  <c r="T270" i="2"/>
  <c r="T396" i="2"/>
  <c r="T96" i="2"/>
  <c r="T76" i="2"/>
  <c r="T420" i="2"/>
  <c r="T690" i="2"/>
  <c r="T711" i="2"/>
  <c r="T362" i="2"/>
  <c r="T684" i="2"/>
  <c r="T423" i="2"/>
  <c r="T619" i="2"/>
  <c r="T205" i="2"/>
  <c r="T350" i="2"/>
  <c r="T38" i="2"/>
  <c r="T602" i="2"/>
  <c r="T150" i="2"/>
  <c r="T97" i="2"/>
  <c r="T121" i="2"/>
  <c r="T326" i="2"/>
  <c r="T581" i="2"/>
  <c r="T445" i="2"/>
  <c r="T370" i="2"/>
  <c r="T538" i="2"/>
  <c r="T113" i="2"/>
  <c r="T652" i="2"/>
  <c r="T352" i="2"/>
  <c r="T683" i="2"/>
  <c r="T661" i="2"/>
  <c r="T209" i="2"/>
  <c r="T546" i="2"/>
  <c r="T712" i="2"/>
  <c r="T238" i="2"/>
  <c r="T726" i="2"/>
  <c r="T75" i="2"/>
  <c r="T502" i="2"/>
  <c r="T226" i="2"/>
  <c r="T307" i="2"/>
  <c r="T300" i="2"/>
  <c r="T200" i="2"/>
  <c r="T101" i="2"/>
  <c r="T245" i="2"/>
  <c r="T147" i="2"/>
  <c r="T132" i="2"/>
  <c r="T481" i="2"/>
  <c r="T689" i="2"/>
  <c r="T582" i="2"/>
  <c r="T453" i="2"/>
  <c r="T676" i="2"/>
  <c r="T659" i="2"/>
  <c r="T193" i="2"/>
  <c r="T709" i="2"/>
  <c r="T448" i="2"/>
  <c r="T611" i="2"/>
  <c r="T87" i="2"/>
  <c r="T710" i="2"/>
  <c r="T667" i="2"/>
  <c r="T400" i="2"/>
  <c r="T572" i="2"/>
  <c r="T609" i="2"/>
  <c r="T424" i="2"/>
  <c r="T677" i="2"/>
  <c r="T739" i="2"/>
  <c r="T294" i="2"/>
  <c r="T616" i="2"/>
  <c r="T543" i="2"/>
  <c r="T643" i="2"/>
  <c r="T136" i="2"/>
  <c r="T614" i="2"/>
  <c r="T163" i="2"/>
  <c r="T376" i="2"/>
  <c r="T623" i="2"/>
  <c r="T580" i="2"/>
  <c r="T82" i="2"/>
  <c r="T282" i="2"/>
  <c r="T316" i="2"/>
  <c r="T215" i="2"/>
  <c r="T472" i="2"/>
  <c r="T235" i="2"/>
  <c r="T383" i="2"/>
  <c r="T526" i="2"/>
  <c r="T194" i="2"/>
  <c r="T501" i="2"/>
  <c r="T421" i="2"/>
  <c r="T463" i="2"/>
  <c r="T276" i="2"/>
  <c r="T107" i="2"/>
  <c r="T730" i="2"/>
  <c r="T260" i="2"/>
  <c r="T273" i="2"/>
  <c r="T435" i="2"/>
  <c r="T529" i="2"/>
  <c r="T490" i="2"/>
  <c r="T184" i="2"/>
  <c r="T671" i="2"/>
  <c r="T454" i="2"/>
  <c r="T620" i="2"/>
  <c r="T569" i="2"/>
  <c r="T173" i="2"/>
  <c r="T293" i="2"/>
  <c r="T615" i="2"/>
  <c r="T179" i="2"/>
  <c r="T515" i="2"/>
  <c r="T588" i="2"/>
  <c r="T637" i="2"/>
  <c r="T517" i="2"/>
  <c r="T648" i="2"/>
  <c r="T461" i="2"/>
  <c r="T257" i="2"/>
  <c r="T366" i="2"/>
  <c r="T612" i="2"/>
  <c r="T591" i="2"/>
  <c r="T355" i="2"/>
  <c r="T456" i="2"/>
  <c r="T353" i="2"/>
  <c r="T670" i="2"/>
  <c r="T468" i="2"/>
  <c r="T610" i="2"/>
  <c r="T729" i="2"/>
  <c r="T604" i="2"/>
  <c r="T377" i="2"/>
  <c r="T668" i="2"/>
  <c r="T331" i="2"/>
  <c r="T638" i="2"/>
  <c r="T487" i="2"/>
  <c r="T470" i="2"/>
  <c r="T469" i="2"/>
  <c r="T451" i="2"/>
  <c r="T315" i="2"/>
  <c r="T645" i="2"/>
  <c r="T629" i="2"/>
  <c r="T725" i="2"/>
  <c r="T426" i="2"/>
  <c r="T688" i="2"/>
  <c r="T499" i="2"/>
  <c r="T697" i="2"/>
  <c r="T700" i="2"/>
  <c r="T624" i="2"/>
  <c r="T701" i="2"/>
  <c r="T573" i="2"/>
  <c r="T738" i="2"/>
  <c r="T562" i="2"/>
  <c r="T618" i="2"/>
  <c r="T660" i="2"/>
  <c r="T734" i="2"/>
  <c r="T718" i="2"/>
  <c r="T717" i="2"/>
  <c r="T716" i="2"/>
  <c r="T736" i="2"/>
  <c r="T714" i="2"/>
  <c r="T678" i="2"/>
  <c r="T719" i="2"/>
  <c r="T544" i="2"/>
  <c r="T644" i="2"/>
  <c r="T713" i="2"/>
  <c r="T673" i="2"/>
  <c r="T692" i="2"/>
  <c r="T708" i="2"/>
  <c r="T715" i="2"/>
  <c r="T732" i="2"/>
  <c r="S598" i="2"/>
  <c r="S566" i="2"/>
  <c r="S641" i="2"/>
  <c r="S139" i="2"/>
  <c r="S390" i="2"/>
  <c r="S523" i="2"/>
  <c r="S464" i="2"/>
  <c r="S583" i="2"/>
  <c r="S537" i="2"/>
  <c r="S336" i="2"/>
  <c r="S428" i="2"/>
  <c r="S477" i="2"/>
  <c r="S647" i="2"/>
  <c r="S229" i="2"/>
  <c r="S497" i="2"/>
  <c r="S201" i="2"/>
  <c r="S279" i="2"/>
  <c r="S310" i="2"/>
  <c r="S531" i="2"/>
  <c r="S699" i="2"/>
  <c r="S361" i="2"/>
  <c r="S553" i="2"/>
  <c r="S415" i="2"/>
  <c r="S516" i="2"/>
  <c r="S81" i="2"/>
  <c r="S634" i="2"/>
  <c r="S347" i="2"/>
  <c r="S44" i="2"/>
  <c r="S227" i="2"/>
  <c r="S93" i="2"/>
  <c r="S233" i="2"/>
  <c r="S398" i="2"/>
  <c r="S590" i="2"/>
  <c r="S650" i="2"/>
  <c r="S6" i="2"/>
  <c r="S296" i="2"/>
  <c r="S223" i="2"/>
  <c r="S651" i="2"/>
  <c r="S116" i="2"/>
  <c r="S86" i="2"/>
  <c r="S540" i="2"/>
  <c r="S550" i="2"/>
  <c r="S137" i="2"/>
  <c r="S73" i="2"/>
  <c r="S243" i="2"/>
  <c r="S367" i="2"/>
  <c r="S219" i="2"/>
  <c r="S535" i="2"/>
  <c r="S103" i="2"/>
  <c r="S654" i="2"/>
  <c r="S394" i="2"/>
  <c r="S337" i="2"/>
  <c r="S175" i="2"/>
  <c r="S127" i="2"/>
  <c r="S506" i="2"/>
  <c r="S140" i="2"/>
  <c r="S494" i="2"/>
  <c r="S475" i="2"/>
  <c r="S402" i="2"/>
  <c r="S124" i="2"/>
  <c r="S632" i="2"/>
  <c r="S338" i="2"/>
  <c r="S406" i="2"/>
  <c r="S251" i="2"/>
  <c r="S356" i="2"/>
  <c r="S439" i="2"/>
  <c r="S261" i="2"/>
  <c r="S458" i="2"/>
  <c r="S119" i="2"/>
  <c r="S354" i="2"/>
  <c r="S151" i="2"/>
  <c r="S164" i="2"/>
  <c r="S239" i="2"/>
  <c r="S176" i="2"/>
  <c r="S482" i="2"/>
  <c r="S657" i="2"/>
  <c r="S373" i="2"/>
  <c r="S433" i="2"/>
  <c r="S514" i="2"/>
  <c r="S388" i="2"/>
  <c r="S557" i="2"/>
  <c r="S4" i="2"/>
  <c r="S182" i="2"/>
  <c r="S290" i="2"/>
  <c r="S232" i="2"/>
  <c r="S126" i="2"/>
  <c r="S288" i="2"/>
  <c r="S662" i="2"/>
  <c r="S574" i="2"/>
  <c r="S368" i="2"/>
  <c r="S269" i="2"/>
  <c r="S500" i="2"/>
  <c r="S344" i="2"/>
  <c r="S5" i="2"/>
  <c r="S70" i="2"/>
  <c r="S110" i="2"/>
  <c r="S138" i="2"/>
  <c r="S230" i="2"/>
  <c r="S130" i="2"/>
  <c r="S471" i="2"/>
  <c r="S45" i="2"/>
  <c r="S157" i="2"/>
  <c r="S224" i="2"/>
  <c r="S488" i="2"/>
  <c r="S55" i="2"/>
  <c r="S286" i="2"/>
  <c r="S104" i="2"/>
  <c r="S324" i="2"/>
  <c r="S306" i="2"/>
  <c r="S246" i="2"/>
  <c r="S449" i="2"/>
  <c r="S578" i="2"/>
  <c r="S380" i="2"/>
  <c r="S381" i="2"/>
  <c r="S695" i="2"/>
  <c r="S434" i="2"/>
  <c r="S220" i="2"/>
  <c r="S174" i="2"/>
  <c r="S655" i="2"/>
  <c r="S18" i="2"/>
  <c r="S166" i="2"/>
  <c r="S483" i="2"/>
  <c r="S342" i="2"/>
  <c r="S57" i="2"/>
  <c r="S146" i="2"/>
  <c r="S298" i="2"/>
  <c r="S161" i="2"/>
  <c r="S36" i="2"/>
  <c r="S327" i="2"/>
  <c r="S446" i="2"/>
  <c r="S287" i="2"/>
  <c r="S680" i="2"/>
  <c r="S656" i="2"/>
  <c r="S42" i="2"/>
  <c r="S564" i="2"/>
  <c r="S237" i="2"/>
  <c r="S228" i="2"/>
  <c r="S524" i="2"/>
  <c r="S427" i="2"/>
  <c r="S289" i="2"/>
  <c r="S685" i="2"/>
  <c r="S384" i="2"/>
  <c r="S252" i="2"/>
  <c r="S312" i="2"/>
  <c r="S283" i="2"/>
  <c r="S20" i="2"/>
  <c r="S317" i="2"/>
  <c r="S80" i="2"/>
  <c r="S236" i="2"/>
  <c r="S94" i="2"/>
  <c r="S496" i="2"/>
  <c r="S452" i="2"/>
  <c r="S425" i="2"/>
  <c r="S292" i="2"/>
  <c r="S148" i="2"/>
  <c r="S549" i="2"/>
  <c r="S341" i="2"/>
  <c r="S429" i="2"/>
  <c r="S102" i="2"/>
  <c r="S440" i="2"/>
  <c r="S518" i="2"/>
  <c r="S541" i="2"/>
  <c r="S565" i="2"/>
  <c r="S607" i="2"/>
  <c r="S419" i="2"/>
  <c r="S474" i="2"/>
  <c r="S675" i="2"/>
  <c r="S545" i="2"/>
  <c r="S608" i="2"/>
  <c r="S687" i="2"/>
  <c r="S191" i="2"/>
  <c r="S663" i="2"/>
  <c r="S278" i="2"/>
  <c r="S594" i="2"/>
  <c r="S386" i="2"/>
  <c r="S422" i="2"/>
  <c r="S72" i="2"/>
  <c r="S26" i="2"/>
  <c r="S149" i="2"/>
  <c r="S271" i="2"/>
  <c r="S601" i="2"/>
  <c r="S37" i="2"/>
  <c r="S7" i="2"/>
  <c r="S167" i="2"/>
  <c r="S203" i="2"/>
  <c r="S649" i="2"/>
  <c r="S600" i="2"/>
  <c r="S404" i="2"/>
  <c r="S658" i="2"/>
  <c r="S59" i="2"/>
  <c r="S349" i="2"/>
  <c r="S536" i="2"/>
  <c r="S628" i="2"/>
  <c r="S512" i="2"/>
  <c r="S447" i="2"/>
  <c r="S586" i="2"/>
  <c r="S27" i="2"/>
  <c r="S462" i="2"/>
  <c r="S382" i="2"/>
  <c r="S85" i="2"/>
  <c r="S401" i="2"/>
  <c r="S212" i="2"/>
  <c r="S186" i="2"/>
  <c r="S385" i="2"/>
  <c r="S530" i="2"/>
  <c r="S416" i="2"/>
  <c r="S410" i="2"/>
  <c r="S99" i="2"/>
  <c r="S299" i="2"/>
  <c r="S105" i="2"/>
  <c r="S392" i="2"/>
  <c r="S484" i="2"/>
  <c r="S522" i="2"/>
  <c r="S106" i="2"/>
  <c r="S436" i="2"/>
  <c r="S669" i="2"/>
  <c r="S579" i="2"/>
  <c r="S79" i="2"/>
  <c r="S89" i="2"/>
  <c r="S551" i="2"/>
  <c r="S405" i="2"/>
  <c r="S258" i="2"/>
  <c r="S165" i="2"/>
  <c r="S47" i="2"/>
  <c r="S441" i="2"/>
  <c r="S67" i="2"/>
  <c r="S430" i="2"/>
  <c r="S672" i="2"/>
  <c r="S459" i="2"/>
  <c r="S240" i="2"/>
  <c r="S263" i="2"/>
  <c r="S720" i="2"/>
  <c r="S13" i="2"/>
  <c r="S280" i="2"/>
  <c r="S95" i="2"/>
  <c r="S295" i="2"/>
  <c r="S395" i="2"/>
  <c r="S305" i="2"/>
  <c r="S584" i="2"/>
  <c r="S379" i="2"/>
  <c r="S50" i="2"/>
  <c r="S329" i="2"/>
  <c r="S707" i="2"/>
  <c r="S56" i="2"/>
  <c r="S431" i="2"/>
  <c r="S345" i="2"/>
  <c r="S642" i="2"/>
  <c r="S21" i="2"/>
  <c r="S8" i="2"/>
  <c r="S571" i="2"/>
  <c r="S492" i="2"/>
  <c r="S723" i="2"/>
  <c r="S170" i="2"/>
  <c r="S595" i="2"/>
  <c r="S60" i="2"/>
  <c r="S267" i="2"/>
  <c r="S532" i="2"/>
  <c r="S217" i="2"/>
  <c r="S348" i="2"/>
  <c r="S39" i="2"/>
  <c r="S74" i="2"/>
  <c r="S328" i="2"/>
  <c r="S211" i="2"/>
  <c r="S284" i="2"/>
  <c r="S519" i="2"/>
  <c r="S504" i="2"/>
  <c r="S308" i="2"/>
  <c r="S457" i="2"/>
  <c r="S248" i="2"/>
  <c r="S131" i="2"/>
  <c r="S346" i="2"/>
  <c r="S309" i="2"/>
  <c r="S19" i="2"/>
  <c r="S171" i="2"/>
  <c r="S442" i="2"/>
  <c r="S49" i="2"/>
  <c r="S369" i="2"/>
  <c r="S539" i="2"/>
  <c r="S195" i="2"/>
  <c r="S554" i="2"/>
  <c r="S374" i="2"/>
  <c r="S665" i="2"/>
  <c r="S208" i="2"/>
  <c r="S197" i="2"/>
  <c r="S54" i="2"/>
  <c r="S83" i="2"/>
  <c r="S467" i="2"/>
  <c r="S100" i="2"/>
  <c r="S90" i="2"/>
  <c r="S253" i="2"/>
  <c r="S254" i="2"/>
  <c r="S686" i="2"/>
  <c r="S335" i="2"/>
  <c r="S387" i="2"/>
  <c r="S304" i="2"/>
  <c r="S172" i="2"/>
  <c r="S68" i="2"/>
  <c r="S630" i="2"/>
  <c r="S570" i="2"/>
  <c r="S249" i="2"/>
  <c r="S168" i="2"/>
  <c r="S303" i="2"/>
  <c r="S521" i="2"/>
  <c r="S575" i="2"/>
  <c r="S343" i="2"/>
  <c r="S142" i="2"/>
  <c r="S114" i="2"/>
  <c r="S61" i="2"/>
  <c r="S118" i="2"/>
  <c r="S534" i="2"/>
  <c r="S513" i="2"/>
  <c r="S281" i="2"/>
  <c r="S141" i="2"/>
  <c r="S605" i="2"/>
  <c r="S134" i="2"/>
  <c r="S255" i="2"/>
  <c r="S694" i="2"/>
  <c r="S225" i="2"/>
  <c r="S333" i="2"/>
  <c r="S372" i="2"/>
  <c r="S321" i="2"/>
  <c r="S11" i="2"/>
  <c r="S180" i="2"/>
  <c r="S363" i="2"/>
  <c r="S23" i="2"/>
  <c r="S213" i="2"/>
  <c r="S244" i="2"/>
  <c r="S169" i="2"/>
  <c r="S478" i="2"/>
  <c r="S563" i="2"/>
  <c r="S129" i="2"/>
  <c r="S510" i="2"/>
  <c r="S703" i="2"/>
  <c r="S256" i="2"/>
  <c r="S111" i="2"/>
  <c r="S302" i="2"/>
  <c r="S177" i="2"/>
  <c r="S162" i="2"/>
  <c r="S408" i="2"/>
  <c r="S120" i="2"/>
  <c r="S633" i="2"/>
  <c r="S323" i="2"/>
  <c r="S325" i="2"/>
  <c r="S9" i="2"/>
  <c r="S30" i="2"/>
  <c r="S88" i="2"/>
  <c r="S62" i="2"/>
  <c r="S622" i="2"/>
  <c r="S635" i="2"/>
  <c r="S542" i="2"/>
  <c r="S152" i="2"/>
  <c r="S187" i="2"/>
  <c r="S29" i="2"/>
  <c r="S724" i="2"/>
  <c r="S143" i="2"/>
  <c r="S527" i="2"/>
  <c r="S135" i="2"/>
  <c r="S28" i="2"/>
  <c r="S133" i="2"/>
  <c r="S313" i="2"/>
  <c r="S399" i="2"/>
  <c r="S508" i="2"/>
  <c r="S365" i="2"/>
  <c r="S587" i="2"/>
  <c r="S603" i="2"/>
  <c r="S568" i="2"/>
  <c r="S311" i="2"/>
  <c r="S547" i="2"/>
  <c r="S188" i="2"/>
  <c r="S432" i="2"/>
  <c r="S250" i="2"/>
  <c r="S339" i="2"/>
  <c r="S221" i="2"/>
  <c r="S202" i="2"/>
  <c r="S222" i="2"/>
  <c r="S52" i="2"/>
  <c r="S91" i="2"/>
  <c r="S613" i="2"/>
  <c r="S691" i="2"/>
  <c r="S450" i="2"/>
  <c r="S318" i="2"/>
  <c r="S491" i="2"/>
  <c r="S2" i="2"/>
  <c r="S247" i="2"/>
  <c r="S153" i="2"/>
  <c r="S112" i="2"/>
  <c r="S664" i="2"/>
  <c r="S155" i="2"/>
  <c r="S10" i="2"/>
  <c r="S444" i="2"/>
  <c r="S51" i="2"/>
  <c r="S115" i="2"/>
  <c r="S625" i="2"/>
  <c r="S3" i="2"/>
  <c r="S702" i="2"/>
  <c r="S190" i="2"/>
  <c r="S375" i="2"/>
  <c r="S98" i="2"/>
  <c r="S198" i="2"/>
  <c r="S154" i="2"/>
  <c r="S592" i="2"/>
  <c r="S320" i="2"/>
  <c r="S371" i="2"/>
  <c r="S264" i="2"/>
  <c r="S63" i="2"/>
  <c r="S210" i="2"/>
  <c r="S33" i="2"/>
  <c r="S561" i="2"/>
  <c r="S14" i="2"/>
  <c r="S262" i="2"/>
  <c r="S485" i="2"/>
  <c r="S409" i="2"/>
  <c r="S122" i="2"/>
  <c r="S206" i="2"/>
  <c r="S493" i="2"/>
  <c r="S12" i="2"/>
  <c r="S17" i="2"/>
  <c r="S528" i="2"/>
  <c r="S46" i="2"/>
  <c r="S108" i="2"/>
  <c r="S234" i="2"/>
  <c r="S231" i="2"/>
  <c r="S737" i="2"/>
  <c r="S332" i="2"/>
  <c r="S274" i="2"/>
  <c r="S597" i="2"/>
  <c r="S77" i="2"/>
  <c r="S58" i="2"/>
  <c r="S681" i="2"/>
  <c r="S71" i="2"/>
  <c r="S358" i="2"/>
  <c r="S465" i="2"/>
  <c r="S160" i="2"/>
  <c r="S666" i="2"/>
  <c r="S640" i="2"/>
  <c r="S548" i="2"/>
  <c r="S498" i="2"/>
  <c r="S617" i="2"/>
  <c r="S69" i="2"/>
  <c r="S242" i="2"/>
  <c r="S606" i="2"/>
  <c r="S259" i="2"/>
  <c r="S158" i="2"/>
  <c r="S727" i="2"/>
  <c r="S272" i="2"/>
  <c r="S265" i="2"/>
  <c r="S319" i="2"/>
  <c r="S285" i="2"/>
  <c r="S34" i="2"/>
  <c r="S417" i="2"/>
  <c r="S84" i="2"/>
  <c r="S389" i="2"/>
  <c r="S266" i="2"/>
  <c r="S706" i="2"/>
  <c r="S698" i="2"/>
  <c r="S559" i="2"/>
  <c r="S558" i="2"/>
  <c r="S438" i="2"/>
  <c r="S291" i="2"/>
  <c r="S196" i="2"/>
  <c r="S556" i="2"/>
  <c r="S511" i="2"/>
  <c r="S359" i="2"/>
  <c r="S414" i="2"/>
  <c r="S364" i="2"/>
  <c r="S479" i="2"/>
  <c r="S159" i="2"/>
  <c r="S275" i="2"/>
  <c r="S576" i="2"/>
  <c r="S533" i="2"/>
  <c r="S495" i="2"/>
  <c r="S455" i="2"/>
  <c r="S53" i="2"/>
  <c r="S41" i="2"/>
  <c r="S340" i="2"/>
  <c r="S216" i="2"/>
  <c r="S277" i="2"/>
  <c r="S25" i="2"/>
  <c r="S92" i="2"/>
  <c r="S473" i="2"/>
  <c r="S679" i="2"/>
  <c r="S145" i="2"/>
  <c r="S412" i="2"/>
  <c r="S360" i="2"/>
  <c r="S704" i="2"/>
  <c r="S128" i="2"/>
  <c r="S674" i="2"/>
  <c r="S241" i="2"/>
  <c r="S731" i="2"/>
  <c r="S334" i="2"/>
  <c r="S593" i="2"/>
  <c r="S125" i="2"/>
  <c r="S503" i="2"/>
  <c r="S185" i="2"/>
  <c r="S722" i="2"/>
  <c r="S480" i="2"/>
  <c r="S183" i="2"/>
  <c r="S391" i="2"/>
  <c r="S15" i="2"/>
  <c r="S560" i="2"/>
  <c r="S378" i="2"/>
  <c r="S509" i="2"/>
  <c r="S301" i="2"/>
  <c r="S207" i="2"/>
  <c r="S627" i="2"/>
  <c r="S330" i="2"/>
  <c r="S32" i="2"/>
  <c r="S682" i="2"/>
  <c r="S636" i="2"/>
  <c r="S43" i="2"/>
  <c r="S16" i="2"/>
  <c r="S418" i="2"/>
  <c r="S181" i="2"/>
  <c r="S40" i="2"/>
  <c r="S411" i="2"/>
  <c r="S486" i="2"/>
  <c r="S589" i="2"/>
  <c r="S297" i="2"/>
  <c r="S64" i="2"/>
  <c r="S192" i="2"/>
  <c r="S639" i="2"/>
  <c r="S403" i="2"/>
  <c r="S555" i="2"/>
  <c r="S599" i="2"/>
  <c r="S397" i="2"/>
  <c r="S525" i="2"/>
  <c r="S705" i="2"/>
  <c r="S413" i="2"/>
  <c r="S735" i="2"/>
  <c r="S585" i="2"/>
  <c r="S507" i="2"/>
  <c r="S393" i="2"/>
  <c r="S357" i="2"/>
  <c r="S520" i="2"/>
  <c r="S646" i="2"/>
  <c r="S22" i="2"/>
  <c r="S733" i="2"/>
  <c r="S65" i="2"/>
  <c r="S489" i="2"/>
  <c r="S626" i="2"/>
  <c r="S189" i="2"/>
  <c r="S552" i="2"/>
  <c r="S218" i="2"/>
  <c r="S466" i="2"/>
  <c r="S66" i="2"/>
  <c r="S48" i="2"/>
  <c r="S631" i="2"/>
  <c r="S407" i="2"/>
  <c r="S109" i="2"/>
  <c r="S117" i="2"/>
  <c r="S314" i="2"/>
  <c r="S178" i="2"/>
  <c r="S460" i="2"/>
  <c r="S268" i="2"/>
  <c r="S31" i="2"/>
  <c r="S322" i="2"/>
  <c r="S621" i="2"/>
  <c r="S567" i="2"/>
  <c r="S156" i="2"/>
  <c r="S214" i="2"/>
  <c r="S35" i="2"/>
  <c r="S144" i="2"/>
  <c r="S199" i="2"/>
  <c r="S204" i="2"/>
  <c r="S721" i="2"/>
  <c r="S351" i="2"/>
  <c r="S123" i="2"/>
  <c r="S437" i="2"/>
  <c r="S443" i="2"/>
  <c r="S24" i="2"/>
  <c r="S78" i="2"/>
  <c r="S577" i="2"/>
  <c r="S653" i="2"/>
  <c r="S728" i="2"/>
  <c r="S596" i="2"/>
  <c r="S693" i="2"/>
  <c r="S696" i="2"/>
  <c r="S476" i="2"/>
  <c r="S505" i="2"/>
  <c r="S270" i="2"/>
  <c r="S396" i="2"/>
  <c r="S96" i="2"/>
  <c r="S76" i="2"/>
  <c r="S420" i="2"/>
  <c r="S690" i="2"/>
  <c r="S711" i="2"/>
  <c r="S362" i="2"/>
  <c r="S684" i="2"/>
  <c r="S423" i="2"/>
  <c r="S619" i="2"/>
  <c r="S205" i="2"/>
  <c r="S350" i="2"/>
  <c r="S38" i="2"/>
  <c r="S602" i="2"/>
  <c r="S150" i="2"/>
  <c r="S97" i="2"/>
  <c r="S121" i="2"/>
  <c r="S326" i="2"/>
  <c r="S581" i="2"/>
  <c r="S445" i="2"/>
  <c r="S370" i="2"/>
  <c r="S538" i="2"/>
  <c r="S113" i="2"/>
  <c r="S652" i="2"/>
  <c r="S352" i="2"/>
  <c r="S683" i="2"/>
  <c r="S661" i="2"/>
  <c r="S209" i="2"/>
  <c r="S546" i="2"/>
  <c r="S712" i="2"/>
  <c r="S238" i="2"/>
  <c r="S726" i="2"/>
  <c r="S75" i="2"/>
  <c r="S502" i="2"/>
  <c r="S226" i="2"/>
  <c r="S307" i="2"/>
  <c r="S300" i="2"/>
  <c r="S200" i="2"/>
  <c r="S101" i="2"/>
  <c r="S245" i="2"/>
  <c r="S147" i="2"/>
  <c r="S132" i="2"/>
  <c r="S481" i="2"/>
  <c r="S689" i="2"/>
  <c r="S582" i="2"/>
  <c r="S453" i="2"/>
  <c r="S676" i="2"/>
  <c r="S659" i="2"/>
  <c r="S193" i="2"/>
  <c r="S709" i="2"/>
  <c r="S448" i="2"/>
  <c r="S611" i="2"/>
  <c r="S87" i="2"/>
  <c r="S710" i="2"/>
  <c r="S667" i="2"/>
  <c r="S400" i="2"/>
  <c r="S572" i="2"/>
  <c r="S609" i="2"/>
  <c r="S424" i="2"/>
  <c r="S677" i="2"/>
  <c r="S739" i="2"/>
  <c r="S294" i="2"/>
  <c r="S616" i="2"/>
  <c r="S543" i="2"/>
  <c r="S643" i="2"/>
  <c r="S136" i="2"/>
  <c r="S614" i="2"/>
  <c r="S163" i="2"/>
  <c r="S376" i="2"/>
  <c r="S623" i="2"/>
  <c r="S580" i="2"/>
  <c r="S82" i="2"/>
  <c r="S282" i="2"/>
  <c r="S316" i="2"/>
  <c r="S215" i="2"/>
  <c r="S472" i="2"/>
  <c r="S235" i="2"/>
  <c r="S383" i="2"/>
  <c r="S526" i="2"/>
  <c r="S194" i="2"/>
  <c r="S501" i="2"/>
  <c r="S421" i="2"/>
  <c r="S463" i="2"/>
  <c r="S276" i="2"/>
  <c r="S107" i="2"/>
  <c r="S730" i="2"/>
  <c r="S260" i="2"/>
  <c r="S273" i="2"/>
  <c r="S435" i="2"/>
  <c r="S529" i="2"/>
  <c r="S490" i="2"/>
  <c r="S184" i="2"/>
  <c r="S671" i="2"/>
  <c r="S454" i="2"/>
  <c r="S620" i="2"/>
  <c r="S569" i="2"/>
  <c r="S173" i="2"/>
  <c r="S293" i="2"/>
  <c r="S615" i="2"/>
  <c r="S179" i="2"/>
  <c r="S515" i="2"/>
  <c r="S588" i="2"/>
  <c r="S637" i="2"/>
  <c r="S517" i="2"/>
  <c r="S648" i="2"/>
  <c r="S461" i="2"/>
  <c r="S257" i="2"/>
  <c r="S366" i="2"/>
  <c r="S612" i="2"/>
  <c r="S591" i="2"/>
  <c r="S355" i="2"/>
  <c r="S456" i="2"/>
  <c r="S353" i="2"/>
  <c r="S670" i="2"/>
  <c r="S468" i="2"/>
  <c r="S610" i="2"/>
  <c r="S729" i="2"/>
  <c r="S604" i="2"/>
  <c r="S377" i="2"/>
  <c r="S668" i="2"/>
  <c r="S331" i="2"/>
  <c r="S638" i="2"/>
  <c r="S487" i="2"/>
  <c r="S470" i="2"/>
  <c r="S469" i="2"/>
  <c r="S451" i="2"/>
  <c r="S315" i="2"/>
  <c r="S645" i="2"/>
  <c r="S629" i="2"/>
  <c r="S725" i="2"/>
  <c r="S426" i="2"/>
  <c r="S688" i="2"/>
  <c r="S499" i="2"/>
  <c r="S697" i="2"/>
  <c r="S700" i="2"/>
  <c r="S624" i="2"/>
  <c r="S701" i="2"/>
  <c r="S573" i="2"/>
  <c r="S738" i="2"/>
  <c r="S562" i="2"/>
  <c r="S618" i="2"/>
  <c r="S660" i="2"/>
  <c r="S734" i="2"/>
  <c r="S718" i="2"/>
  <c r="S717" i="2"/>
  <c r="S716" i="2"/>
  <c r="S736" i="2"/>
  <c r="S714" i="2"/>
  <c r="S678" i="2"/>
  <c r="S719" i="2"/>
  <c r="S544" i="2"/>
  <c r="S644" i="2"/>
  <c r="S713" i="2"/>
  <c r="S673" i="2"/>
  <c r="S692" i="2"/>
  <c r="S708" i="2"/>
  <c r="S715" i="2"/>
  <c r="S732" i="2"/>
  <c r="N598" i="2"/>
  <c r="N566" i="2"/>
  <c r="N641" i="2"/>
  <c r="N139" i="2"/>
  <c r="N390" i="2"/>
  <c r="N523" i="2"/>
  <c r="N464" i="2"/>
  <c r="N583" i="2"/>
  <c r="N537" i="2"/>
  <c r="N336" i="2"/>
  <c r="N428" i="2"/>
  <c r="N477" i="2"/>
  <c r="N647" i="2"/>
  <c r="N229" i="2"/>
  <c r="N497" i="2"/>
  <c r="N201" i="2"/>
  <c r="N279" i="2"/>
  <c r="N310" i="2"/>
  <c r="N531" i="2"/>
  <c r="N699" i="2"/>
  <c r="N361" i="2"/>
  <c r="N553" i="2"/>
  <c r="N415" i="2"/>
  <c r="N516" i="2"/>
  <c r="N81" i="2"/>
  <c r="N634" i="2"/>
  <c r="N347" i="2"/>
  <c r="N44" i="2"/>
  <c r="N227" i="2"/>
  <c r="N93" i="2"/>
  <c r="N233" i="2"/>
  <c r="N398" i="2"/>
  <c r="N590" i="2"/>
  <c r="N650" i="2"/>
  <c r="N6" i="2"/>
  <c r="N296" i="2"/>
  <c r="N223" i="2"/>
  <c r="N651" i="2"/>
  <c r="N116" i="2"/>
  <c r="N86" i="2"/>
  <c r="N540" i="2"/>
  <c r="N550" i="2"/>
  <c r="N137" i="2"/>
  <c r="N73" i="2"/>
  <c r="N243" i="2"/>
  <c r="N367" i="2"/>
  <c r="N219" i="2"/>
  <c r="N535" i="2"/>
  <c r="N103" i="2"/>
  <c r="N654" i="2"/>
  <c r="N394" i="2"/>
  <c r="N337" i="2"/>
  <c r="N175" i="2"/>
  <c r="N127" i="2"/>
  <c r="N506" i="2"/>
  <c r="N140" i="2"/>
  <c r="N494" i="2"/>
  <c r="N475" i="2"/>
  <c r="N402" i="2"/>
  <c r="N124" i="2"/>
  <c r="N632" i="2"/>
  <c r="N338" i="2"/>
  <c r="N406" i="2"/>
  <c r="N251" i="2"/>
  <c r="N356" i="2"/>
  <c r="N439" i="2"/>
  <c r="N261" i="2"/>
  <c r="N458" i="2"/>
  <c r="N119" i="2"/>
  <c r="N354" i="2"/>
  <c r="N151" i="2"/>
  <c r="N164" i="2"/>
  <c r="N239" i="2"/>
  <c r="N176" i="2"/>
  <c r="N482" i="2"/>
  <c r="N657" i="2"/>
  <c r="N373" i="2"/>
  <c r="N433" i="2"/>
  <c r="N514" i="2"/>
  <c r="N388" i="2"/>
  <c r="N557" i="2"/>
  <c r="N4" i="2"/>
  <c r="N182" i="2"/>
  <c r="N290" i="2"/>
  <c r="N232" i="2"/>
  <c r="N126" i="2"/>
  <c r="N288" i="2"/>
  <c r="N662" i="2"/>
  <c r="N574" i="2"/>
  <c r="N368" i="2"/>
  <c r="N269" i="2"/>
  <c r="N500" i="2"/>
  <c r="N344" i="2"/>
  <c r="N5" i="2"/>
  <c r="N70" i="2"/>
  <c r="N110" i="2"/>
  <c r="N138" i="2"/>
  <c r="N230" i="2"/>
  <c r="N130" i="2"/>
  <c r="N471" i="2"/>
  <c r="N45" i="2"/>
  <c r="N157" i="2"/>
  <c r="N224" i="2"/>
  <c r="N488" i="2"/>
  <c r="N55" i="2"/>
  <c r="N286" i="2"/>
  <c r="N104" i="2"/>
  <c r="N324" i="2"/>
  <c r="N306" i="2"/>
  <c r="N246" i="2"/>
  <c r="N449" i="2"/>
  <c r="N578" i="2"/>
  <c r="N380" i="2"/>
  <c r="N381" i="2"/>
  <c r="N695" i="2"/>
  <c r="N434" i="2"/>
  <c r="N220" i="2"/>
  <c r="N174" i="2"/>
  <c r="N655" i="2"/>
  <c r="N18" i="2"/>
  <c r="N166" i="2"/>
  <c r="N483" i="2"/>
  <c r="N342" i="2"/>
  <c r="N57" i="2"/>
  <c r="N146" i="2"/>
  <c r="N298" i="2"/>
  <c r="N161" i="2"/>
  <c r="N36" i="2"/>
  <c r="N327" i="2"/>
  <c r="N446" i="2"/>
  <c r="N287" i="2"/>
  <c r="N680" i="2"/>
  <c r="N656" i="2"/>
  <c r="N42" i="2"/>
  <c r="N564" i="2"/>
  <c r="N237" i="2"/>
  <c r="N228" i="2"/>
  <c r="N524" i="2"/>
  <c r="N427" i="2"/>
  <c r="N289" i="2"/>
  <c r="N685" i="2"/>
  <c r="N384" i="2"/>
  <c r="N252" i="2"/>
  <c r="N312" i="2"/>
  <c r="N283" i="2"/>
  <c r="N20" i="2"/>
  <c r="N317" i="2"/>
  <c r="N80" i="2"/>
  <c r="N236" i="2"/>
  <c r="N94" i="2"/>
  <c r="N496" i="2"/>
  <c r="N452" i="2"/>
  <c r="N425" i="2"/>
  <c r="N292" i="2"/>
  <c r="N148" i="2"/>
  <c r="N549" i="2"/>
  <c r="N341" i="2"/>
  <c r="N429" i="2"/>
  <c r="N102" i="2"/>
  <c r="N440" i="2"/>
  <c r="N518" i="2"/>
  <c r="N541" i="2"/>
  <c r="N565" i="2"/>
  <c r="N607" i="2"/>
  <c r="N419" i="2"/>
  <c r="N474" i="2"/>
  <c r="N675" i="2"/>
  <c r="N545" i="2"/>
  <c r="N608" i="2"/>
  <c r="N687" i="2"/>
  <c r="N191" i="2"/>
  <c r="N663" i="2"/>
  <c r="N278" i="2"/>
  <c r="N594" i="2"/>
  <c r="N386" i="2"/>
  <c r="N422" i="2"/>
  <c r="N72" i="2"/>
  <c r="N26" i="2"/>
  <c r="N149" i="2"/>
  <c r="N271" i="2"/>
  <c r="N601" i="2"/>
  <c r="N37" i="2"/>
  <c r="N7" i="2"/>
  <c r="N167" i="2"/>
  <c r="N203" i="2"/>
  <c r="N649" i="2"/>
  <c r="N600" i="2"/>
  <c r="N404" i="2"/>
  <c r="N658" i="2"/>
  <c r="N59" i="2"/>
  <c r="N349" i="2"/>
  <c r="N536" i="2"/>
  <c r="N628" i="2"/>
  <c r="N512" i="2"/>
  <c r="N447" i="2"/>
  <c r="N586" i="2"/>
  <c r="N27" i="2"/>
  <c r="N462" i="2"/>
  <c r="N382" i="2"/>
  <c r="N85" i="2"/>
  <c r="N401" i="2"/>
  <c r="N212" i="2"/>
  <c r="N186" i="2"/>
  <c r="N385" i="2"/>
  <c r="N530" i="2"/>
  <c r="N416" i="2"/>
  <c r="N410" i="2"/>
  <c r="N99" i="2"/>
  <c r="N299" i="2"/>
  <c r="N105" i="2"/>
  <c r="N392" i="2"/>
  <c r="N484" i="2"/>
  <c r="N522" i="2"/>
  <c r="N106" i="2"/>
  <c r="N436" i="2"/>
  <c r="N669" i="2"/>
  <c r="N579" i="2"/>
  <c r="N79" i="2"/>
  <c r="N89" i="2"/>
  <c r="N551" i="2"/>
  <c r="N405" i="2"/>
  <c r="N258" i="2"/>
  <c r="N165" i="2"/>
  <c r="N47" i="2"/>
  <c r="N441" i="2"/>
  <c r="N67" i="2"/>
  <c r="N430" i="2"/>
  <c r="N672" i="2"/>
  <c r="N459" i="2"/>
  <c r="N240" i="2"/>
  <c r="N263" i="2"/>
  <c r="N720" i="2"/>
  <c r="N13" i="2"/>
  <c r="N280" i="2"/>
  <c r="N95" i="2"/>
  <c r="N295" i="2"/>
  <c r="N395" i="2"/>
  <c r="N305" i="2"/>
  <c r="N584" i="2"/>
  <c r="N379" i="2"/>
  <c r="N50" i="2"/>
  <c r="N329" i="2"/>
  <c r="N707" i="2"/>
  <c r="N56" i="2"/>
  <c r="N431" i="2"/>
  <c r="N345" i="2"/>
  <c r="N642" i="2"/>
  <c r="N21" i="2"/>
  <c r="N8" i="2"/>
  <c r="N571" i="2"/>
  <c r="N492" i="2"/>
  <c r="N723" i="2"/>
  <c r="N170" i="2"/>
  <c r="N595" i="2"/>
  <c r="N60" i="2"/>
  <c r="N267" i="2"/>
  <c r="N532" i="2"/>
  <c r="N217" i="2"/>
  <c r="N348" i="2"/>
  <c r="N39" i="2"/>
  <c r="N74" i="2"/>
  <c r="N328" i="2"/>
  <c r="N211" i="2"/>
  <c r="N284" i="2"/>
  <c r="N519" i="2"/>
  <c r="N504" i="2"/>
  <c r="N308" i="2"/>
  <c r="N457" i="2"/>
  <c r="N248" i="2"/>
  <c r="N131" i="2"/>
  <c r="N346" i="2"/>
  <c r="N309" i="2"/>
  <c r="N19" i="2"/>
  <c r="N171" i="2"/>
  <c r="N442" i="2"/>
  <c r="N49" i="2"/>
  <c r="N369" i="2"/>
  <c r="N539" i="2"/>
  <c r="N195" i="2"/>
  <c r="N554" i="2"/>
  <c r="N374" i="2"/>
  <c r="N665" i="2"/>
  <c r="N208" i="2"/>
  <c r="N197" i="2"/>
  <c r="N54" i="2"/>
  <c r="N83" i="2"/>
  <c r="N467" i="2"/>
  <c r="N100" i="2"/>
  <c r="N90" i="2"/>
  <c r="N253" i="2"/>
  <c r="N254" i="2"/>
  <c r="N686" i="2"/>
  <c r="N335" i="2"/>
  <c r="N387" i="2"/>
  <c r="N304" i="2"/>
  <c r="N172" i="2"/>
  <c r="N68" i="2"/>
  <c r="N630" i="2"/>
  <c r="N570" i="2"/>
  <c r="N249" i="2"/>
  <c r="N168" i="2"/>
  <c r="N303" i="2"/>
  <c r="N521" i="2"/>
  <c r="N575" i="2"/>
  <c r="N343" i="2"/>
  <c r="N142" i="2"/>
  <c r="N114" i="2"/>
  <c r="N61" i="2"/>
  <c r="N118" i="2"/>
  <c r="N534" i="2"/>
  <c r="N513" i="2"/>
  <c r="N281" i="2"/>
  <c r="N141" i="2"/>
  <c r="N605" i="2"/>
  <c r="N134" i="2"/>
  <c r="N255" i="2"/>
  <c r="N694" i="2"/>
  <c r="N225" i="2"/>
  <c r="N333" i="2"/>
  <c r="N372" i="2"/>
  <c r="N321" i="2"/>
  <c r="N11" i="2"/>
  <c r="N180" i="2"/>
  <c r="N363" i="2"/>
  <c r="N23" i="2"/>
  <c r="N213" i="2"/>
  <c r="N244" i="2"/>
  <c r="N169" i="2"/>
  <c r="N478" i="2"/>
  <c r="N563" i="2"/>
  <c r="N129" i="2"/>
  <c r="N510" i="2"/>
  <c r="N703" i="2"/>
  <c r="N256" i="2"/>
  <c r="N111" i="2"/>
  <c r="N302" i="2"/>
  <c r="N177" i="2"/>
  <c r="N162" i="2"/>
  <c r="N408" i="2"/>
  <c r="N120" i="2"/>
  <c r="N633" i="2"/>
  <c r="N323" i="2"/>
  <c r="N325" i="2"/>
  <c r="N9" i="2"/>
  <c r="N30" i="2"/>
  <c r="N88" i="2"/>
  <c r="N62" i="2"/>
  <c r="N622" i="2"/>
  <c r="N635" i="2"/>
  <c r="N542" i="2"/>
  <c r="N152" i="2"/>
  <c r="N187" i="2"/>
  <c r="N29" i="2"/>
  <c r="N724" i="2"/>
  <c r="N143" i="2"/>
  <c r="N527" i="2"/>
  <c r="N135" i="2"/>
  <c r="N28" i="2"/>
  <c r="N133" i="2"/>
  <c r="N313" i="2"/>
  <c r="N399" i="2"/>
  <c r="N508" i="2"/>
  <c r="N365" i="2"/>
  <c r="N587" i="2"/>
  <c r="N603" i="2"/>
  <c r="N568" i="2"/>
  <c r="N311" i="2"/>
  <c r="N547" i="2"/>
  <c r="N188" i="2"/>
  <c r="N432" i="2"/>
  <c r="N250" i="2"/>
  <c r="N339" i="2"/>
  <c r="N221" i="2"/>
  <c r="N202" i="2"/>
  <c r="N222" i="2"/>
  <c r="N52" i="2"/>
  <c r="N91" i="2"/>
  <c r="N613" i="2"/>
  <c r="N691" i="2"/>
  <c r="N450" i="2"/>
  <c r="N318" i="2"/>
  <c r="N491" i="2"/>
  <c r="N2" i="2"/>
  <c r="N247" i="2"/>
  <c r="N153" i="2"/>
  <c r="N112" i="2"/>
  <c r="N664" i="2"/>
  <c r="N155" i="2"/>
  <c r="N10" i="2"/>
  <c r="N444" i="2"/>
  <c r="N51" i="2"/>
  <c r="N115" i="2"/>
  <c r="N625" i="2"/>
  <c r="N3" i="2"/>
  <c r="N702" i="2"/>
  <c r="N190" i="2"/>
  <c r="N375" i="2"/>
  <c r="N98" i="2"/>
  <c r="N198" i="2"/>
  <c r="N154" i="2"/>
  <c r="N592" i="2"/>
  <c r="N320" i="2"/>
  <c r="N371" i="2"/>
  <c r="N264" i="2"/>
  <c r="N63" i="2"/>
  <c r="N210" i="2"/>
  <c r="N33" i="2"/>
  <c r="N561" i="2"/>
  <c r="N14" i="2"/>
  <c r="N262" i="2"/>
  <c r="N485" i="2"/>
  <c r="N409" i="2"/>
  <c r="N122" i="2"/>
  <c r="N206" i="2"/>
  <c r="N493" i="2"/>
  <c r="N12" i="2"/>
  <c r="N17" i="2"/>
  <c r="N528" i="2"/>
  <c r="N46" i="2"/>
  <c r="N108" i="2"/>
  <c r="N234" i="2"/>
  <c r="N231" i="2"/>
  <c r="N737" i="2"/>
  <c r="N332" i="2"/>
  <c r="N274" i="2"/>
  <c r="N597" i="2"/>
  <c r="N77" i="2"/>
  <c r="N58" i="2"/>
  <c r="N681" i="2"/>
  <c r="N71" i="2"/>
  <c r="N358" i="2"/>
  <c r="N465" i="2"/>
  <c r="N160" i="2"/>
  <c r="N666" i="2"/>
  <c r="N640" i="2"/>
  <c r="N548" i="2"/>
  <c r="N498" i="2"/>
  <c r="N617" i="2"/>
  <c r="N69" i="2"/>
  <c r="N242" i="2"/>
  <c r="N606" i="2"/>
  <c r="N259" i="2"/>
  <c r="N158" i="2"/>
  <c r="N727" i="2"/>
  <c r="N272" i="2"/>
  <c r="N265" i="2"/>
  <c r="N319" i="2"/>
  <c r="N285" i="2"/>
  <c r="N34" i="2"/>
  <c r="N417" i="2"/>
  <c r="N84" i="2"/>
  <c r="N389" i="2"/>
  <c r="N266" i="2"/>
  <c r="N706" i="2"/>
  <c r="N698" i="2"/>
  <c r="N559" i="2"/>
  <c r="N558" i="2"/>
  <c r="N438" i="2"/>
  <c r="N291" i="2"/>
  <c r="N196" i="2"/>
  <c r="N556" i="2"/>
  <c r="N511" i="2"/>
  <c r="N359" i="2"/>
  <c r="N414" i="2"/>
  <c r="N364" i="2"/>
  <c r="N479" i="2"/>
  <c r="N159" i="2"/>
  <c r="N275" i="2"/>
  <c r="N576" i="2"/>
  <c r="N533" i="2"/>
  <c r="N495" i="2"/>
  <c r="N455" i="2"/>
  <c r="N53" i="2"/>
  <c r="N41" i="2"/>
  <c r="N340" i="2"/>
  <c r="N216" i="2"/>
  <c r="N277" i="2"/>
  <c r="N25" i="2"/>
  <c r="N92" i="2"/>
  <c r="N473" i="2"/>
  <c r="N679" i="2"/>
  <c r="N145" i="2"/>
  <c r="N412" i="2"/>
  <c r="N360" i="2"/>
  <c r="N704" i="2"/>
  <c r="N128" i="2"/>
  <c r="N674" i="2"/>
  <c r="N241" i="2"/>
  <c r="N731" i="2"/>
  <c r="N334" i="2"/>
  <c r="N593" i="2"/>
  <c r="N125" i="2"/>
  <c r="N503" i="2"/>
  <c r="N185" i="2"/>
  <c r="N722" i="2"/>
  <c r="N480" i="2"/>
  <c r="N183" i="2"/>
  <c r="N391" i="2"/>
  <c r="N15" i="2"/>
  <c r="N560" i="2"/>
  <c r="N378" i="2"/>
  <c r="N509" i="2"/>
  <c r="N301" i="2"/>
  <c r="N207" i="2"/>
  <c r="N627" i="2"/>
  <c r="N330" i="2"/>
  <c r="N32" i="2"/>
  <c r="N682" i="2"/>
  <c r="N636" i="2"/>
  <c r="N43" i="2"/>
  <c r="N16" i="2"/>
  <c r="N418" i="2"/>
  <c r="N181" i="2"/>
  <c r="N40" i="2"/>
  <c r="N411" i="2"/>
  <c r="N486" i="2"/>
  <c r="N589" i="2"/>
  <c r="N297" i="2"/>
  <c r="N64" i="2"/>
  <c r="N192" i="2"/>
  <c r="N639" i="2"/>
  <c r="N403" i="2"/>
  <c r="N555" i="2"/>
  <c r="N599" i="2"/>
  <c r="N397" i="2"/>
  <c r="N525" i="2"/>
  <c r="N705" i="2"/>
  <c r="N413" i="2"/>
  <c r="N735" i="2"/>
  <c r="N585" i="2"/>
  <c r="N507" i="2"/>
  <c r="N393" i="2"/>
  <c r="N357" i="2"/>
  <c r="N520" i="2"/>
  <c r="N646" i="2"/>
  <c r="N22" i="2"/>
  <c r="N733" i="2"/>
  <c r="N65" i="2"/>
  <c r="N489" i="2"/>
  <c r="N626" i="2"/>
  <c r="N189" i="2"/>
  <c r="N552" i="2"/>
  <c r="N218" i="2"/>
  <c r="N466" i="2"/>
  <c r="N66" i="2"/>
  <c r="N48" i="2"/>
  <c r="N631" i="2"/>
  <c r="N407" i="2"/>
  <c r="N109" i="2"/>
  <c r="N117" i="2"/>
  <c r="N314" i="2"/>
  <c r="N178" i="2"/>
  <c r="N460" i="2"/>
  <c r="N268" i="2"/>
  <c r="N31" i="2"/>
  <c r="N322" i="2"/>
  <c r="N621" i="2"/>
  <c r="N567" i="2"/>
  <c r="N156" i="2"/>
  <c r="N214" i="2"/>
  <c r="N35" i="2"/>
  <c r="N144" i="2"/>
  <c r="N199" i="2"/>
  <c r="N204" i="2"/>
  <c r="N721" i="2"/>
  <c r="N351" i="2"/>
  <c r="N123" i="2"/>
  <c r="N437" i="2"/>
  <c r="N443" i="2"/>
  <c r="N24" i="2"/>
  <c r="N78" i="2"/>
  <c r="N577" i="2"/>
  <c r="N653" i="2"/>
  <c r="N728" i="2"/>
  <c r="N596" i="2"/>
  <c r="N693" i="2"/>
  <c r="N696" i="2"/>
  <c r="N476" i="2"/>
  <c r="N505" i="2"/>
  <c r="N270" i="2"/>
  <c r="N396" i="2"/>
  <c r="N96" i="2"/>
  <c r="N76" i="2"/>
  <c r="N420" i="2"/>
  <c r="N690" i="2"/>
  <c r="N711" i="2"/>
  <c r="N362" i="2"/>
  <c r="N684" i="2"/>
  <c r="N423" i="2"/>
  <c r="N619" i="2"/>
  <c r="N205" i="2"/>
  <c r="N350" i="2"/>
  <c r="N38" i="2"/>
  <c r="N602" i="2"/>
  <c r="N150" i="2"/>
  <c r="N97" i="2"/>
  <c r="N121" i="2"/>
  <c r="N326" i="2"/>
  <c r="N581" i="2"/>
  <c r="N445" i="2"/>
  <c r="N370" i="2"/>
  <c r="N538" i="2"/>
  <c r="N113" i="2"/>
  <c r="N652" i="2"/>
  <c r="N352" i="2"/>
  <c r="N683" i="2"/>
  <c r="N661" i="2"/>
  <c r="N209" i="2"/>
  <c r="N546" i="2"/>
  <c r="N712" i="2"/>
  <c r="N238" i="2"/>
  <c r="N726" i="2"/>
  <c r="N75" i="2"/>
  <c r="N502" i="2"/>
  <c r="N226" i="2"/>
  <c r="N307" i="2"/>
  <c r="N300" i="2"/>
  <c r="N200" i="2"/>
  <c r="N101" i="2"/>
  <c r="N245" i="2"/>
  <c r="N147" i="2"/>
  <c r="N132" i="2"/>
  <c r="N481" i="2"/>
  <c r="N689" i="2"/>
  <c r="N582" i="2"/>
  <c r="N453" i="2"/>
  <c r="N676" i="2"/>
  <c r="N659" i="2"/>
  <c r="N193" i="2"/>
  <c r="N709" i="2"/>
  <c r="N448" i="2"/>
  <c r="N611" i="2"/>
  <c r="N87" i="2"/>
  <c r="N710" i="2"/>
  <c r="N667" i="2"/>
  <c r="N400" i="2"/>
  <c r="N572" i="2"/>
  <c r="N609" i="2"/>
  <c r="N424" i="2"/>
  <c r="N677" i="2"/>
  <c r="N739" i="2"/>
  <c r="N294" i="2"/>
  <c r="N616" i="2"/>
  <c r="N543" i="2"/>
  <c r="N643" i="2"/>
  <c r="N136" i="2"/>
  <c r="N614" i="2"/>
  <c r="N163" i="2"/>
  <c r="N376" i="2"/>
  <c r="N623" i="2"/>
  <c r="N580" i="2"/>
  <c r="N82" i="2"/>
  <c r="N282" i="2"/>
  <c r="N316" i="2"/>
  <c r="N215" i="2"/>
  <c r="N472" i="2"/>
  <c r="N235" i="2"/>
  <c r="N383" i="2"/>
  <c r="N526" i="2"/>
  <c r="N194" i="2"/>
  <c r="N501" i="2"/>
  <c r="N421" i="2"/>
  <c r="N463" i="2"/>
  <c r="N276" i="2"/>
  <c r="N107" i="2"/>
  <c r="N730" i="2"/>
  <c r="N260" i="2"/>
  <c r="N273" i="2"/>
  <c r="N435" i="2"/>
  <c r="N529" i="2"/>
  <c r="N490" i="2"/>
  <c r="N184" i="2"/>
  <c r="N671" i="2"/>
  <c r="N454" i="2"/>
  <c r="N620" i="2"/>
  <c r="N569" i="2"/>
  <c r="N173" i="2"/>
  <c r="N293" i="2"/>
  <c r="N615" i="2"/>
  <c r="N179" i="2"/>
  <c r="N515" i="2"/>
  <c r="N588" i="2"/>
  <c r="N637" i="2"/>
  <c r="N517" i="2"/>
  <c r="N648" i="2"/>
  <c r="N461" i="2"/>
  <c r="N257" i="2"/>
  <c r="N366" i="2"/>
  <c r="N612" i="2"/>
  <c r="N591" i="2"/>
  <c r="N355" i="2"/>
  <c r="N456" i="2"/>
  <c r="N353" i="2"/>
  <c r="N670" i="2"/>
  <c r="N468" i="2"/>
  <c r="N610" i="2"/>
  <c r="N729" i="2"/>
  <c r="N604" i="2"/>
  <c r="N377" i="2"/>
  <c r="N668" i="2"/>
  <c r="N331" i="2"/>
  <c r="N638" i="2"/>
  <c r="N487" i="2"/>
  <c r="N470" i="2"/>
  <c r="N469" i="2"/>
  <c r="N451" i="2"/>
  <c r="N315" i="2"/>
  <c r="N645" i="2"/>
  <c r="N629" i="2"/>
  <c r="N725" i="2"/>
  <c r="N426" i="2"/>
  <c r="N688" i="2"/>
  <c r="N499" i="2"/>
  <c r="N697" i="2"/>
  <c r="N700" i="2"/>
  <c r="N624" i="2"/>
  <c r="N701" i="2"/>
  <c r="N573" i="2"/>
  <c r="N738" i="2"/>
  <c r="N562" i="2"/>
  <c r="N618" i="2"/>
  <c r="N660" i="2"/>
  <c r="N734" i="2"/>
  <c r="N718" i="2"/>
  <c r="N717" i="2"/>
  <c r="N716" i="2"/>
  <c r="N736" i="2"/>
  <c r="N714" i="2"/>
  <c r="N678" i="2"/>
  <c r="N719" i="2"/>
  <c r="N544" i="2"/>
  <c r="N644" i="2"/>
  <c r="N713" i="2"/>
  <c r="N673" i="2"/>
  <c r="N692" i="2"/>
  <c r="N708" i="2"/>
  <c r="N715" i="2"/>
  <c r="N732" i="2"/>
  <c r="L598" i="2"/>
  <c r="L566" i="2"/>
  <c r="L641" i="2"/>
  <c r="L139" i="2"/>
  <c r="L390" i="2"/>
  <c r="L523" i="2"/>
  <c r="L464" i="2"/>
  <c r="L583" i="2"/>
  <c r="L537" i="2"/>
  <c r="L336" i="2"/>
  <c r="L428" i="2"/>
  <c r="L477" i="2"/>
  <c r="L647" i="2"/>
  <c r="L229" i="2"/>
  <c r="L497" i="2"/>
  <c r="L201" i="2"/>
  <c r="L279" i="2"/>
  <c r="L310" i="2"/>
  <c r="L531" i="2"/>
  <c r="L699" i="2"/>
  <c r="L361" i="2"/>
  <c r="L553" i="2"/>
  <c r="L415" i="2"/>
  <c r="L516" i="2"/>
  <c r="L81" i="2"/>
  <c r="L634" i="2"/>
  <c r="L347" i="2"/>
  <c r="L44" i="2"/>
  <c r="L227" i="2"/>
  <c r="L93" i="2"/>
  <c r="L233" i="2"/>
  <c r="L398" i="2"/>
  <c r="L590" i="2"/>
  <c r="L650" i="2"/>
  <c r="L6" i="2"/>
  <c r="L296" i="2"/>
  <c r="L223" i="2"/>
  <c r="L651" i="2"/>
  <c r="L116" i="2"/>
  <c r="L86" i="2"/>
  <c r="L540" i="2"/>
  <c r="L550" i="2"/>
  <c r="L137" i="2"/>
  <c r="L73" i="2"/>
  <c r="L243" i="2"/>
  <c r="L367" i="2"/>
  <c r="L219" i="2"/>
  <c r="L535" i="2"/>
  <c r="L103" i="2"/>
  <c r="L654" i="2"/>
  <c r="L394" i="2"/>
  <c r="L337" i="2"/>
  <c r="L175" i="2"/>
  <c r="L127" i="2"/>
  <c r="L506" i="2"/>
  <c r="L140" i="2"/>
  <c r="L494" i="2"/>
  <c r="L475" i="2"/>
  <c r="L402" i="2"/>
  <c r="L124" i="2"/>
  <c r="L632" i="2"/>
  <c r="L338" i="2"/>
  <c r="L406" i="2"/>
  <c r="L251" i="2"/>
  <c r="L356" i="2"/>
  <c r="L439" i="2"/>
  <c r="L261" i="2"/>
  <c r="L458" i="2"/>
  <c r="L119" i="2"/>
  <c r="L354" i="2"/>
  <c r="L151" i="2"/>
  <c r="L164" i="2"/>
  <c r="L239" i="2"/>
  <c r="L176" i="2"/>
  <c r="L482" i="2"/>
  <c r="L657" i="2"/>
  <c r="L373" i="2"/>
  <c r="L433" i="2"/>
  <c r="L514" i="2"/>
  <c r="L388" i="2"/>
  <c r="L557" i="2"/>
  <c r="L4" i="2"/>
  <c r="L182" i="2"/>
  <c r="L290" i="2"/>
  <c r="L232" i="2"/>
  <c r="L126" i="2"/>
  <c r="L288" i="2"/>
  <c r="L662" i="2"/>
  <c r="L574" i="2"/>
  <c r="L368" i="2"/>
  <c r="L269" i="2"/>
  <c r="L500" i="2"/>
  <c r="L344" i="2"/>
  <c r="L5" i="2"/>
  <c r="L70" i="2"/>
  <c r="L110" i="2"/>
  <c r="L138" i="2"/>
  <c r="L230" i="2"/>
  <c r="L130" i="2"/>
  <c r="L471" i="2"/>
  <c r="L45" i="2"/>
  <c r="L157" i="2"/>
  <c r="L224" i="2"/>
  <c r="L488" i="2"/>
  <c r="L55" i="2"/>
  <c r="L286" i="2"/>
  <c r="L104" i="2"/>
  <c r="L324" i="2"/>
  <c r="L306" i="2"/>
  <c r="L246" i="2"/>
  <c r="L449" i="2"/>
  <c r="L578" i="2"/>
  <c r="L380" i="2"/>
  <c r="L381" i="2"/>
  <c r="L695" i="2"/>
  <c r="L434" i="2"/>
  <c r="L220" i="2"/>
  <c r="L174" i="2"/>
  <c r="L655" i="2"/>
  <c r="L18" i="2"/>
  <c r="L166" i="2"/>
  <c r="L483" i="2"/>
  <c r="L342" i="2"/>
  <c r="L57" i="2"/>
  <c r="L146" i="2"/>
  <c r="L298" i="2"/>
  <c r="L161" i="2"/>
  <c r="L36" i="2"/>
  <c r="L327" i="2"/>
  <c r="L446" i="2"/>
  <c r="L287" i="2"/>
  <c r="L680" i="2"/>
  <c r="L656" i="2"/>
  <c r="L42" i="2"/>
  <c r="L564" i="2"/>
  <c r="L237" i="2"/>
  <c r="L228" i="2"/>
  <c r="L524" i="2"/>
  <c r="L427" i="2"/>
  <c r="L289" i="2"/>
  <c r="L685" i="2"/>
  <c r="L384" i="2"/>
  <c r="L252" i="2"/>
  <c r="L312" i="2"/>
  <c r="L283" i="2"/>
  <c r="L20" i="2"/>
  <c r="L317" i="2"/>
  <c r="L80" i="2"/>
  <c r="L236" i="2"/>
  <c r="L94" i="2"/>
  <c r="L496" i="2"/>
  <c r="L452" i="2"/>
  <c r="L425" i="2"/>
  <c r="L292" i="2"/>
  <c r="L148" i="2"/>
  <c r="L549" i="2"/>
  <c r="L341" i="2"/>
  <c r="L429" i="2"/>
  <c r="L102" i="2"/>
  <c r="L440" i="2"/>
  <c r="L518" i="2"/>
  <c r="L541" i="2"/>
  <c r="L565" i="2"/>
  <c r="L607" i="2"/>
  <c r="L419" i="2"/>
  <c r="L474" i="2"/>
  <c r="L675" i="2"/>
  <c r="L545" i="2"/>
  <c r="L608" i="2"/>
  <c r="L687" i="2"/>
  <c r="L191" i="2"/>
  <c r="L663" i="2"/>
  <c r="L278" i="2"/>
  <c r="L594" i="2"/>
  <c r="L386" i="2"/>
  <c r="L422" i="2"/>
  <c r="L72" i="2"/>
  <c r="L26" i="2"/>
  <c r="L149" i="2"/>
  <c r="L271" i="2"/>
  <c r="L601" i="2"/>
  <c r="L37" i="2"/>
  <c r="L7" i="2"/>
  <c r="L167" i="2"/>
  <c r="L203" i="2"/>
  <c r="L649" i="2"/>
  <c r="L600" i="2"/>
  <c r="L404" i="2"/>
  <c r="L658" i="2"/>
  <c r="L59" i="2"/>
  <c r="L349" i="2"/>
  <c r="L536" i="2"/>
  <c r="L628" i="2"/>
  <c r="L512" i="2"/>
  <c r="L447" i="2"/>
  <c r="L586" i="2"/>
  <c r="L27" i="2"/>
  <c r="L462" i="2"/>
  <c r="L382" i="2"/>
  <c r="L85" i="2"/>
  <c r="L401" i="2"/>
  <c r="L212" i="2"/>
  <c r="L186" i="2"/>
  <c r="L385" i="2"/>
  <c r="L530" i="2"/>
  <c r="L416" i="2"/>
  <c r="L410" i="2"/>
  <c r="L99" i="2"/>
  <c r="L299" i="2"/>
  <c r="L105" i="2"/>
  <c r="L392" i="2"/>
  <c r="L484" i="2"/>
  <c r="L522" i="2"/>
  <c r="L106" i="2"/>
  <c r="L436" i="2"/>
  <c r="L669" i="2"/>
  <c r="L579" i="2"/>
  <c r="L79" i="2"/>
  <c r="L89" i="2"/>
  <c r="L551" i="2"/>
  <c r="L405" i="2"/>
  <c r="L258" i="2"/>
  <c r="L165" i="2"/>
  <c r="L47" i="2"/>
  <c r="L441" i="2"/>
  <c r="L67" i="2"/>
  <c r="L430" i="2"/>
  <c r="L672" i="2"/>
  <c r="L459" i="2"/>
  <c r="L240" i="2"/>
  <c r="L263" i="2"/>
  <c r="L720" i="2"/>
  <c r="L13" i="2"/>
  <c r="L280" i="2"/>
  <c r="L95" i="2"/>
  <c r="L295" i="2"/>
  <c r="L395" i="2"/>
  <c r="L305" i="2"/>
  <c r="L584" i="2"/>
  <c r="L379" i="2"/>
  <c r="L50" i="2"/>
  <c r="L329" i="2"/>
  <c r="L707" i="2"/>
  <c r="L56" i="2"/>
  <c r="L431" i="2"/>
  <c r="L345" i="2"/>
  <c r="L642" i="2"/>
  <c r="L21" i="2"/>
  <c r="L8" i="2"/>
  <c r="L571" i="2"/>
  <c r="L492" i="2"/>
  <c r="L723" i="2"/>
  <c r="L170" i="2"/>
  <c r="L595" i="2"/>
  <c r="L60" i="2"/>
  <c r="L267" i="2"/>
  <c r="L532" i="2"/>
  <c r="L217" i="2"/>
  <c r="L348" i="2"/>
  <c r="L39" i="2"/>
  <c r="L74" i="2"/>
  <c r="L328" i="2"/>
  <c r="L211" i="2"/>
  <c r="L284" i="2"/>
  <c r="L519" i="2"/>
  <c r="L504" i="2"/>
  <c r="L308" i="2"/>
  <c r="L457" i="2"/>
  <c r="L248" i="2"/>
  <c r="L131" i="2"/>
  <c r="L346" i="2"/>
  <c r="L309" i="2"/>
  <c r="L19" i="2"/>
  <c r="L171" i="2"/>
  <c r="L442" i="2"/>
  <c r="L49" i="2"/>
  <c r="L369" i="2"/>
  <c r="L539" i="2"/>
  <c r="L195" i="2"/>
  <c r="L554" i="2"/>
  <c r="L374" i="2"/>
  <c r="L665" i="2"/>
  <c r="L208" i="2"/>
  <c r="L197" i="2"/>
  <c r="L54" i="2"/>
  <c r="L83" i="2"/>
  <c r="L467" i="2"/>
  <c r="L100" i="2"/>
  <c r="L90" i="2"/>
  <c r="L253" i="2"/>
  <c r="L254" i="2"/>
  <c r="L686" i="2"/>
  <c r="L335" i="2"/>
  <c r="L387" i="2"/>
  <c r="L304" i="2"/>
  <c r="L172" i="2"/>
  <c r="L68" i="2"/>
  <c r="L630" i="2"/>
  <c r="L570" i="2"/>
  <c r="L249" i="2"/>
  <c r="L168" i="2"/>
  <c r="L303" i="2"/>
  <c r="L521" i="2"/>
  <c r="L575" i="2"/>
  <c r="L343" i="2"/>
  <c r="L142" i="2"/>
  <c r="L114" i="2"/>
  <c r="L61" i="2"/>
  <c r="L118" i="2"/>
  <c r="L534" i="2"/>
  <c r="L513" i="2"/>
  <c r="L281" i="2"/>
  <c r="L141" i="2"/>
  <c r="L605" i="2"/>
  <c r="L134" i="2"/>
  <c r="L255" i="2"/>
  <c r="L694" i="2"/>
  <c r="L225" i="2"/>
  <c r="L333" i="2"/>
  <c r="L372" i="2"/>
  <c r="L321" i="2"/>
  <c r="L11" i="2"/>
  <c r="L180" i="2"/>
  <c r="L363" i="2"/>
  <c r="L23" i="2"/>
  <c r="L213" i="2"/>
  <c r="L244" i="2"/>
  <c r="L169" i="2"/>
  <c r="L478" i="2"/>
  <c r="L563" i="2"/>
  <c r="L129" i="2"/>
  <c r="L510" i="2"/>
  <c r="L703" i="2"/>
  <c r="L256" i="2"/>
  <c r="L111" i="2"/>
  <c r="L302" i="2"/>
  <c r="L177" i="2"/>
  <c r="L162" i="2"/>
  <c r="L408" i="2"/>
  <c r="L120" i="2"/>
  <c r="L633" i="2"/>
  <c r="L323" i="2"/>
  <c r="L325" i="2"/>
  <c r="L9" i="2"/>
  <c r="L30" i="2"/>
  <c r="L88" i="2"/>
  <c r="L62" i="2"/>
  <c r="L622" i="2"/>
  <c r="L635" i="2"/>
  <c r="L542" i="2"/>
  <c r="L152" i="2"/>
  <c r="L187" i="2"/>
  <c r="L29" i="2"/>
  <c r="L724" i="2"/>
  <c r="L143" i="2"/>
  <c r="L527" i="2"/>
  <c r="L135" i="2"/>
  <c r="L28" i="2"/>
  <c r="L133" i="2"/>
  <c r="L313" i="2"/>
  <c r="L399" i="2"/>
  <c r="L508" i="2"/>
  <c r="L365" i="2"/>
  <c r="L587" i="2"/>
  <c r="L603" i="2"/>
  <c r="L568" i="2"/>
  <c r="L311" i="2"/>
  <c r="L547" i="2"/>
  <c r="L188" i="2"/>
  <c r="L432" i="2"/>
  <c r="L250" i="2"/>
  <c r="L339" i="2"/>
  <c r="L221" i="2"/>
  <c r="L202" i="2"/>
  <c r="L222" i="2"/>
  <c r="L52" i="2"/>
  <c r="L91" i="2"/>
  <c r="L613" i="2"/>
  <c r="L691" i="2"/>
  <c r="L450" i="2"/>
  <c r="L318" i="2"/>
  <c r="L491" i="2"/>
  <c r="L2" i="2"/>
  <c r="L247" i="2"/>
  <c r="L153" i="2"/>
  <c r="L112" i="2"/>
  <c r="L664" i="2"/>
  <c r="L155" i="2"/>
  <c r="L10" i="2"/>
  <c r="L444" i="2"/>
  <c r="L51" i="2"/>
  <c r="L115" i="2"/>
  <c r="L625" i="2"/>
  <c r="L3" i="2"/>
  <c r="L702" i="2"/>
  <c r="L190" i="2"/>
  <c r="L375" i="2"/>
  <c r="L98" i="2"/>
  <c r="L198" i="2"/>
  <c r="L154" i="2"/>
  <c r="L592" i="2"/>
  <c r="L320" i="2"/>
  <c r="L371" i="2"/>
  <c r="L264" i="2"/>
  <c r="L63" i="2"/>
  <c r="L210" i="2"/>
  <c r="L33" i="2"/>
  <c r="L561" i="2"/>
  <c r="L14" i="2"/>
  <c r="L262" i="2"/>
  <c r="L485" i="2"/>
  <c r="L409" i="2"/>
  <c r="L122" i="2"/>
  <c r="L206" i="2"/>
  <c r="L493" i="2"/>
  <c r="L12" i="2"/>
  <c r="L17" i="2"/>
  <c r="L528" i="2"/>
  <c r="L46" i="2"/>
  <c r="L108" i="2"/>
  <c r="L234" i="2"/>
  <c r="L231" i="2"/>
  <c r="L737" i="2"/>
  <c r="L332" i="2"/>
  <c r="L274" i="2"/>
  <c r="L597" i="2"/>
  <c r="L77" i="2"/>
  <c r="L58" i="2"/>
  <c r="L681" i="2"/>
  <c r="L71" i="2"/>
  <c r="L358" i="2"/>
  <c r="L465" i="2"/>
  <c r="L160" i="2"/>
  <c r="L666" i="2"/>
  <c r="L640" i="2"/>
  <c r="L548" i="2"/>
  <c r="L498" i="2"/>
  <c r="L617" i="2"/>
  <c r="L69" i="2"/>
  <c r="L242" i="2"/>
  <c r="L606" i="2"/>
  <c r="L259" i="2"/>
  <c r="L158" i="2"/>
  <c r="L727" i="2"/>
  <c r="L272" i="2"/>
  <c r="L265" i="2"/>
  <c r="L319" i="2"/>
  <c r="L285" i="2"/>
  <c r="L34" i="2"/>
  <c r="L417" i="2"/>
  <c r="L84" i="2"/>
  <c r="L389" i="2"/>
  <c r="L266" i="2"/>
  <c r="L706" i="2"/>
  <c r="L698" i="2"/>
  <c r="L559" i="2"/>
  <c r="L558" i="2"/>
  <c r="L438" i="2"/>
  <c r="L291" i="2"/>
  <c r="L196" i="2"/>
  <c r="L556" i="2"/>
  <c r="L511" i="2"/>
  <c r="L359" i="2"/>
  <c r="L414" i="2"/>
  <c r="L364" i="2"/>
  <c r="L479" i="2"/>
  <c r="L159" i="2"/>
  <c r="L275" i="2"/>
  <c r="L576" i="2"/>
  <c r="L533" i="2"/>
  <c r="L495" i="2"/>
  <c r="L455" i="2"/>
  <c r="L53" i="2"/>
  <c r="L41" i="2"/>
  <c r="L340" i="2"/>
  <c r="L216" i="2"/>
  <c r="L277" i="2"/>
  <c r="L25" i="2"/>
  <c r="L92" i="2"/>
  <c r="L473" i="2"/>
  <c r="L679" i="2"/>
  <c r="L145" i="2"/>
  <c r="L412" i="2"/>
  <c r="L360" i="2"/>
  <c r="L704" i="2"/>
  <c r="L128" i="2"/>
  <c r="L674" i="2"/>
  <c r="L241" i="2"/>
  <c r="L731" i="2"/>
  <c r="L334" i="2"/>
  <c r="L593" i="2"/>
  <c r="L125" i="2"/>
  <c r="L503" i="2"/>
  <c r="L185" i="2"/>
  <c r="L722" i="2"/>
  <c r="L480" i="2"/>
  <c r="L183" i="2"/>
  <c r="L391" i="2"/>
  <c r="L15" i="2"/>
  <c r="L560" i="2"/>
  <c r="L378" i="2"/>
  <c r="L509" i="2"/>
  <c r="L301" i="2"/>
  <c r="L207" i="2"/>
  <c r="L627" i="2"/>
  <c r="L330" i="2"/>
  <c r="L32" i="2"/>
  <c r="L682" i="2"/>
  <c r="L636" i="2"/>
  <c r="L43" i="2"/>
  <c r="L16" i="2"/>
  <c r="L418" i="2"/>
  <c r="L181" i="2"/>
  <c r="L40" i="2"/>
  <c r="L411" i="2"/>
  <c r="L486" i="2"/>
  <c r="L589" i="2"/>
  <c r="L297" i="2"/>
  <c r="L64" i="2"/>
  <c r="L192" i="2"/>
  <c r="L639" i="2"/>
  <c r="L403" i="2"/>
  <c r="L555" i="2"/>
  <c r="L599" i="2"/>
  <c r="L397" i="2"/>
  <c r="L525" i="2"/>
  <c r="L705" i="2"/>
  <c r="L413" i="2"/>
  <c r="L735" i="2"/>
  <c r="L585" i="2"/>
  <c r="L507" i="2"/>
  <c r="L393" i="2"/>
  <c r="L357" i="2"/>
  <c r="L520" i="2"/>
  <c r="L646" i="2"/>
  <c r="L22" i="2"/>
  <c r="L733" i="2"/>
  <c r="L65" i="2"/>
  <c r="L489" i="2"/>
  <c r="L626" i="2"/>
  <c r="L189" i="2"/>
  <c r="L552" i="2"/>
  <c r="L218" i="2"/>
  <c r="L466" i="2"/>
  <c r="L66" i="2"/>
  <c r="L48" i="2"/>
  <c r="L631" i="2"/>
  <c r="L407" i="2"/>
  <c r="L109" i="2"/>
  <c r="L117" i="2"/>
  <c r="L314" i="2"/>
  <c r="L178" i="2"/>
  <c r="L460" i="2"/>
  <c r="L268" i="2"/>
  <c r="L31" i="2"/>
  <c r="L322" i="2"/>
  <c r="L621" i="2"/>
  <c r="L567" i="2"/>
  <c r="L156" i="2"/>
  <c r="L214" i="2"/>
  <c r="L35" i="2"/>
  <c r="L144" i="2"/>
  <c r="L199" i="2"/>
  <c r="L204" i="2"/>
  <c r="L721" i="2"/>
  <c r="L351" i="2"/>
  <c r="L123" i="2"/>
  <c r="L437" i="2"/>
  <c r="L443" i="2"/>
  <c r="L24" i="2"/>
  <c r="L78" i="2"/>
  <c r="L577" i="2"/>
  <c r="L653" i="2"/>
  <c r="L728" i="2"/>
  <c r="L596" i="2"/>
  <c r="L693" i="2"/>
  <c r="L696" i="2"/>
  <c r="L476" i="2"/>
  <c r="L505" i="2"/>
  <c r="L270" i="2"/>
  <c r="L396" i="2"/>
  <c r="L96" i="2"/>
  <c r="L76" i="2"/>
  <c r="L420" i="2"/>
  <c r="L690" i="2"/>
  <c r="L711" i="2"/>
  <c r="L362" i="2"/>
  <c r="L684" i="2"/>
  <c r="L423" i="2"/>
  <c r="L619" i="2"/>
  <c r="L205" i="2"/>
  <c r="L350" i="2"/>
  <c r="L38" i="2"/>
  <c r="L602" i="2"/>
  <c r="L150" i="2"/>
  <c r="L97" i="2"/>
  <c r="L121" i="2"/>
  <c r="L326" i="2"/>
  <c r="L581" i="2"/>
  <c r="L445" i="2"/>
  <c r="L370" i="2"/>
  <c r="L538" i="2"/>
  <c r="L113" i="2"/>
  <c r="L652" i="2"/>
  <c r="L352" i="2"/>
  <c r="L683" i="2"/>
  <c r="L661" i="2"/>
  <c r="L209" i="2"/>
  <c r="L546" i="2"/>
  <c r="L712" i="2"/>
  <c r="L238" i="2"/>
  <c r="L726" i="2"/>
  <c r="L75" i="2"/>
  <c r="L502" i="2"/>
  <c r="L226" i="2"/>
  <c r="L307" i="2"/>
  <c r="L300" i="2"/>
  <c r="L200" i="2"/>
  <c r="L101" i="2"/>
  <c r="L245" i="2"/>
  <c r="L147" i="2"/>
  <c r="L132" i="2"/>
  <c r="L481" i="2"/>
  <c r="L689" i="2"/>
  <c r="L582" i="2"/>
  <c r="L453" i="2"/>
  <c r="L676" i="2"/>
  <c r="L659" i="2"/>
  <c r="L193" i="2"/>
  <c r="L709" i="2"/>
  <c r="L448" i="2"/>
  <c r="L611" i="2"/>
  <c r="L87" i="2"/>
  <c r="L710" i="2"/>
  <c r="L667" i="2"/>
  <c r="L400" i="2"/>
  <c r="L572" i="2"/>
  <c r="L609" i="2"/>
  <c r="L424" i="2"/>
  <c r="L677" i="2"/>
  <c r="L739" i="2"/>
  <c r="L294" i="2"/>
  <c r="L616" i="2"/>
  <c r="L543" i="2"/>
  <c r="L643" i="2"/>
  <c r="L136" i="2"/>
  <c r="L614" i="2"/>
  <c r="L163" i="2"/>
  <c r="L376" i="2"/>
  <c r="L623" i="2"/>
  <c r="L580" i="2"/>
  <c r="L82" i="2"/>
  <c r="L282" i="2"/>
  <c r="L316" i="2"/>
  <c r="L215" i="2"/>
  <c r="L472" i="2"/>
  <c r="L235" i="2"/>
  <c r="L383" i="2"/>
  <c r="L526" i="2"/>
  <c r="L194" i="2"/>
  <c r="L501" i="2"/>
  <c r="L421" i="2"/>
  <c r="L463" i="2"/>
  <c r="L276" i="2"/>
  <c r="L107" i="2"/>
  <c r="L730" i="2"/>
  <c r="L260" i="2"/>
  <c r="L273" i="2"/>
  <c r="L435" i="2"/>
  <c r="L529" i="2"/>
  <c r="L490" i="2"/>
  <c r="L184" i="2"/>
  <c r="L671" i="2"/>
  <c r="L454" i="2"/>
  <c r="L620" i="2"/>
  <c r="L569" i="2"/>
  <c r="L173" i="2"/>
  <c r="L293" i="2"/>
  <c r="L615" i="2"/>
  <c r="L179" i="2"/>
  <c r="L515" i="2"/>
  <c r="L588" i="2"/>
  <c r="L637" i="2"/>
  <c r="L517" i="2"/>
  <c r="L648" i="2"/>
  <c r="L461" i="2"/>
  <c r="L257" i="2"/>
  <c r="L366" i="2"/>
  <c r="L612" i="2"/>
  <c r="L591" i="2"/>
  <c r="L355" i="2"/>
  <c r="L456" i="2"/>
  <c r="L353" i="2"/>
  <c r="L670" i="2"/>
  <c r="L468" i="2"/>
  <c r="L610" i="2"/>
  <c r="L729" i="2"/>
  <c r="L604" i="2"/>
  <c r="L377" i="2"/>
  <c r="L668" i="2"/>
  <c r="L331" i="2"/>
  <c r="L638" i="2"/>
  <c r="L487" i="2"/>
  <c r="L470" i="2"/>
  <c r="L469" i="2"/>
  <c r="L451" i="2"/>
  <c r="L315" i="2"/>
  <c r="L645" i="2"/>
  <c r="L629" i="2"/>
  <c r="L725" i="2"/>
  <c r="L426" i="2"/>
  <c r="L688" i="2"/>
  <c r="L499" i="2"/>
  <c r="L697" i="2"/>
  <c r="L700" i="2"/>
  <c r="L624" i="2"/>
  <c r="L701" i="2"/>
  <c r="L573" i="2"/>
  <c r="L738" i="2"/>
  <c r="L562" i="2"/>
  <c r="L618" i="2"/>
  <c r="L660" i="2"/>
  <c r="L734" i="2"/>
  <c r="L718" i="2"/>
  <c r="L717" i="2"/>
  <c r="L716" i="2"/>
  <c r="L736" i="2"/>
  <c r="L714" i="2"/>
  <c r="L678" i="2"/>
  <c r="L719" i="2"/>
  <c r="L544" i="2"/>
  <c r="L644" i="2"/>
  <c r="L713" i="2"/>
  <c r="L673" i="2"/>
  <c r="L692" i="2"/>
  <c r="L708" i="2"/>
  <c r="L715" i="2"/>
  <c r="L732" i="2"/>
  <c r="J598" i="2"/>
  <c r="J566" i="2"/>
  <c r="J641" i="2"/>
  <c r="J139" i="2"/>
  <c r="J390" i="2"/>
  <c r="J523" i="2"/>
  <c r="J464" i="2"/>
  <c r="J583" i="2"/>
  <c r="J537" i="2"/>
  <c r="J336" i="2"/>
  <c r="J428" i="2"/>
  <c r="J477" i="2"/>
  <c r="J647" i="2"/>
  <c r="J229" i="2"/>
  <c r="J497" i="2"/>
  <c r="J201" i="2"/>
  <c r="J279" i="2"/>
  <c r="J310" i="2"/>
  <c r="J531" i="2"/>
  <c r="J699" i="2"/>
  <c r="J361" i="2"/>
  <c r="J553" i="2"/>
  <c r="J415" i="2"/>
  <c r="J516" i="2"/>
  <c r="J81" i="2"/>
  <c r="J634" i="2"/>
  <c r="J347" i="2"/>
  <c r="J44" i="2"/>
  <c r="J227" i="2"/>
  <c r="J93" i="2"/>
  <c r="J233" i="2"/>
  <c r="J398" i="2"/>
  <c r="J590" i="2"/>
  <c r="J650" i="2"/>
  <c r="J6" i="2"/>
  <c r="J296" i="2"/>
  <c r="J223" i="2"/>
  <c r="J651" i="2"/>
  <c r="J116" i="2"/>
  <c r="J86" i="2"/>
  <c r="J540" i="2"/>
  <c r="J550" i="2"/>
  <c r="J137" i="2"/>
  <c r="J73" i="2"/>
  <c r="J243" i="2"/>
  <c r="J367" i="2"/>
  <c r="J219" i="2"/>
  <c r="J535" i="2"/>
  <c r="J103" i="2"/>
  <c r="J654" i="2"/>
  <c r="J394" i="2"/>
  <c r="J337" i="2"/>
  <c r="J175" i="2"/>
  <c r="J127" i="2"/>
  <c r="J506" i="2"/>
  <c r="J140" i="2"/>
  <c r="J494" i="2"/>
  <c r="J475" i="2"/>
  <c r="J402" i="2"/>
  <c r="J124" i="2"/>
  <c r="J632" i="2"/>
  <c r="J338" i="2"/>
  <c r="J406" i="2"/>
  <c r="J251" i="2"/>
  <c r="J356" i="2"/>
  <c r="J439" i="2"/>
  <c r="J261" i="2"/>
  <c r="J458" i="2"/>
  <c r="J119" i="2"/>
  <c r="J354" i="2"/>
  <c r="J151" i="2"/>
  <c r="J164" i="2"/>
  <c r="J239" i="2"/>
  <c r="J176" i="2"/>
  <c r="J482" i="2"/>
  <c r="J657" i="2"/>
  <c r="J373" i="2"/>
  <c r="J433" i="2"/>
  <c r="J514" i="2"/>
  <c r="J388" i="2"/>
  <c r="J557" i="2"/>
  <c r="J4" i="2"/>
  <c r="J182" i="2"/>
  <c r="J290" i="2"/>
  <c r="J232" i="2"/>
  <c r="J126" i="2"/>
  <c r="J288" i="2"/>
  <c r="J662" i="2"/>
  <c r="J574" i="2"/>
  <c r="J368" i="2"/>
  <c r="J269" i="2"/>
  <c r="J500" i="2"/>
  <c r="J344" i="2"/>
  <c r="J5" i="2"/>
  <c r="J70" i="2"/>
  <c r="J110" i="2"/>
  <c r="J138" i="2"/>
  <c r="J230" i="2"/>
  <c r="J130" i="2"/>
  <c r="J471" i="2"/>
  <c r="J45" i="2"/>
  <c r="J157" i="2"/>
  <c r="J224" i="2"/>
  <c r="J488" i="2"/>
  <c r="J55" i="2"/>
  <c r="J286" i="2"/>
  <c r="J104" i="2"/>
  <c r="J324" i="2"/>
  <c r="J306" i="2"/>
  <c r="J246" i="2"/>
  <c r="J449" i="2"/>
  <c r="J578" i="2"/>
  <c r="J380" i="2"/>
  <c r="J381" i="2"/>
  <c r="J695" i="2"/>
  <c r="J434" i="2"/>
  <c r="J220" i="2"/>
  <c r="J174" i="2"/>
  <c r="J655" i="2"/>
  <c r="J18" i="2"/>
  <c r="J166" i="2"/>
  <c r="J483" i="2"/>
  <c r="J342" i="2"/>
  <c r="J57" i="2"/>
  <c r="J146" i="2"/>
  <c r="J298" i="2"/>
  <c r="J161" i="2"/>
  <c r="J36" i="2"/>
  <c r="J327" i="2"/>
  <c r="J446" i="2"/>
  <c r="J287" i="2"/>
  <c r="J680" i="2"/>
  <c r="J656" i="2"/>
  <c r="J42" i="2"/>
  <c r="J564" i="2"/>
  <c r="J237" i="2"/>
  <c r="J228" i="2"/>
  <c r="J524" i="2"/>
  <c r="J427" i="2"/>
  <c r="J289" i="2"/>
  <c r="J685" i="2"/>
  <c r="J384" i="2"/>
  <c r="J252" i="2"/>
  <c r="J312" i="2"/>
  <c r="J283" i="2"/>
  <c r="J20" i="2"/>
  <c r="J317" i="2"/>
  <c r="J80" i="2"/>
  <c r="J236" i="2"/>
  <c r="J94" i="2"/>
  <c r="J496" i="2"/>
  <c r="J452" i="2"/>
  <c r="J425" i="2"/>
  <c r="J292" i="2"/>
  <c r="J148" i="2"/>
  <c r="J549" i="2"/>
  <c r="J341" i="2"/>
  <c r="J429" i="2"/>
  <c r="J102" i="2"/>
  <c r="J440" i="2"/>
  <c r="J518" i="2"/>
  <c r="J541" i="2"/>
  <c r="J565" i="2"/>
  <c r="J607" i="2"/>
  <c r="J419" i="2"/>
  <c r="J474" i="2"/>
  <c r="J675" i="2"/>
  <c r="J545" i="2"/>
  <c r="J608" i="2"/>
  <c r="J687" i="2"/>
  <c r="J191" i="2"/>
  <c r="J663" i="2"/>
  <c r="J278" i="2"/>
  <c r="J594" i="2"/>
  <c r="J386" i="2"/>
  <c r="J422" i="2"/>
  <c r="J72" i="2"/>
  <c r="J26" i="2"/>
  <c r="J149" i="2"/>
  <c r="J271" i="2"/>
  <c r="J601" i="2"/>
  <c r="J37" i="2"/>
  <c r="J7" i="2"/>
  <c r="J167" i="2"/>
  <c r="J203" i="2"/>
  <c r="J649" i="2"/>
  <c r="J600" i="2"/>
  <c r="J404" i="2"/>
  <c r="J658" i="2"/>
  <c r="J59" i="2"/>
  <c r="J349" i="2"/>
  <c r="J536" i="2"/>
  <c r="J628" i="2"/>
  <c r="J512" i="2"/>
  <c r="J447" i="2"/>
  <c r="J586" i="2"/>
  <c r="J27" i="2"/>
  <c r="J462" i="2"/>
  <c r="J382" i="2"/>
  <c r="J85" i="2"/>
  <c r="J401" i="2"/>
  <c r="J212" i="2"/>
  <c r="J186" i="2"/>
  <c r="J385" i="2"/>
  <c r="J530" i="2"/>
  <c r="J416" i="2"/>
  <c r="J410" i="2"/>
  <c r="J99" i="2"/>
  <c r="J299" i="2"/>
  <c r="J105" i="2"/>
  <c r="J392" i="2"/>
  <c r="J484" i="2"/>
  <c r="J522" i="2"/>
  <c r="J106" i="2"/>
  <c r="J436" i="2"/>
  <c r="J669" i="2"/>
  <c r="J579" i="2"/>
  <c r="J79" i="2"/>
  <c r="J89" i="2"/>
  <c r="J551" i="2"/>
  <c r="J405" i="2"/>
  <c r="J258" i="2"/>
  <c r="J165" i="2"/>
  <c r="J47" i="2"/>
  <c r="J441" i="2"/>
  <c r="J67" i="2"/>
  <c r="J430" i="2"/>
  <c r="J672" i="2"/>
  <c r="J459" i="2"/>
  <c r="J240" i="2"/>
  <c r="J263" i="2"/>
  <c r="J720" i="2"/>
  <c r="J13" i="2"/>
  <c r="J280" i="2"/>
  <c r="J95" i="2"/>
  <c r="J295" i="2"/>
  <c r="J395" i="2"/>
  <c r="J305" i="2"/>
  <c r="J584" i="2"/>
  <c r="J379" i="2"/>
  <c r="J50" i="2"/>
  <c r="J329" i="2"/>
  <c r="J707" i="2"/>
  <c r="J56" i="2"/>
  <c r="J431" i="2"/>
  <c r="J345" i="2"/>
  <c r="J642" i="2"/>
  <c r="J21" i="2"/>
  <c r="J8" i="2"/>
  <c r="J571" i="2"/>
  <c r="J492" i="2"/>
  <c r="J723" i="2"/>
  <c r="J170" i="2"/>
  <c r="J595" i="2"/>
  <c r="J60" i="2"/>
  <c r="J267" i="2"/>
  <c r="J532" i="2"/>
  <c r="J217" i="2"/>
  <c r="J348" i="2"/>
  <c r="J39" i="2"/>
  <c r="J74" i="2"/>
  <c r="J328" i="2"/>
  <c r="J211" i="2"/>
  <c r="J284" i="2"/>
  <c r="J519" i="2"/>
  <c r="J504" i="2"/>
  <c r="J308" i="2"/>
  <c r="J457" i="2"/>
  <c r="J248" i="2"/>
  <c r="J131" i="2"/>
  <c r="J346" i="2"/>
  <c r="J309" i="2"/>
  <c r="J19" i="2"/>
  <c r="J171" i="2"/>
  <c r="J442" i="2"/>
  <c r="J49" i="2"/>
  <c r="J369" i="2"/>
  <c r="J539" i="2"/>
  <c r="J195" i="2"/>
  <c r="J554" i="2"/>
  <c r="J374" i="2"/>
  <c r="J665" i="2"/>
  <c r="J208" i="2"/>
  <c r="J197" i="2"/>
  <c r="J54" i="2"/>
  <c r="J83" i="2"/>
  <c r="J467" i="2"/>
  <c r="J100" i="2"/>
  <c r="J90" i="2"/>
  <c r="J253" i="2"/>
  <c r="J254" i="2"/>
  <c r="J686" i="2"/>
  <c r="J335" i="2"/>
  <c r="J387" i="2"/>
  <c r="J304" i="2"/>
  <c r="J172" i="2"/>
  <c r="J68" i="2"/>
  <c r="J630" i="2"/>
  <c r="J570" i="2"/>
  <c r="J249" i="2"/>
  <c r="J168" i="2"/>
  <c r="J303" i="2"/>
  <c r="J521" i="2"/>
  <c r="J575" i="2"/>
  <c r="J343" i="2"/>
  <c r="J142" i="2"/>
  <c r="J114" i="2"/>
  <c r="J61" i="2"/>
  <c r="J118" i="2"/>
  <c r="J534" i="2"/>
  <c r="J513" i="2"/>
  <c r="J281" i="2"/>
  <c r="J141" i="2"/>
  <c r="J605" i="2"/>
  <c r="J134" i="2"/>
  <c r="J255" i="2"/>
  <c r="J694" i="2"/>
  <c r="J225" i="2"/>
  <c r="J333" i="2"/>
  <c r="J372" i="2"/>
  <c r="J321" i="2"/>
  <c r="J11" i="2"/>
  <c r="J180" i="2"/>
  <c r="J363" i="2"/>
  <c r="J23" i="2"/>
  <c r="J213" i="2"/>
  <c r="J244" i="2"/>
  <c r="J169" i="2"/>
  <c r="J478" i="2"/>
  <c r="J563" i="2"/>
  <c r="J129" i="2"/>
  <c r="J510" i="2"/>
  <c r="J703" i="2"/>
  <c r="J256" i="2"/>
  <c r="J111" i="2"/>
  <c r="J302" i="2"/>
  <c r="J177" i="2"/>
  <c r="J162" i="2"/>
  <c r="J408" i="2"/>
  <c r="J120" i="2"/>
  <c r="J633" i="2"/>
  <c r="J323" i="2"/>
  <c r="J325" i="2"/>
  <c r="J9" i="2"/>
  <c r="J30" i="2"/>
  <c r="J88" i="2"/>
  <c r="J62" i="2"/>
  <c r="J622" i="2"/>
  <c r="J635" i="2"/>
  <c r="J542" i="2"/>
  <c r="J152" i="2"/>
  <c r="J187" i="2"/>
  <c r="J29" i="2"/>
  <c r="J724" i="2"/>
  <c r="J143" i="2"/>
  <c r="J527" i="2"/>
  <c r="J135" i="2"/>
  <c r="J28" i="2"/>
  <c r="J133" i="2"/>
  <c r="J313" i="2"/>
  <c r="J399" i="2"/>
  <c r="J508" i="2"/>
  <c r="J365" i="2"/>
  <c r="J587" i="2"/>
  <c r="J603" i="2"/>
  <c r="J568" i="2"/>
  <c r="J311" i="2"/>
  <c r="J547" i="2"/>
  <c r="J188" i="2"/>
  <c r="J432" i="2"/>
  <c r="J250" i="2"/>
  <c r="J339" i="2"/>
  <c r="J221" i="2"/>
  <c r="J202" i="2"/>
  <c r="J222" i="2"/>
  <c r="J52" i="2"/>
  <c r="J91" i="2"/>
  <c r="J613" i="2"/>
  <c r="J691" i="2"/>
  <c r="J450" i="2"/>
  <c r="J318" i="2"/>
  <c r="J491" i="2"/>
  <c r="J2" i="2"/>
  <c r="J247" i="2"/>
  <c r="J153" i="2"/>
  <c r="J112" i="2"/>
  <c r="J664" i="2"/>
  <c r="J155" i="2"/>
  <c r="J10" i="2"/>
  <c r="J444" i="2"/>
  <c r="J51" i="2"/>
  <c r="J115" i="2"/>
  <c r="J625" i="2"/>
  <c r="J3" i="2"/>
  <c r="J702" i="2"/>
  <c r="J190" i="2"/>
  <c r="J375" i="2"/>
  <c r="J98" i="2"/>
  <c r="J198" i="2"/>
  <c r="J154" i="2"/>
  <c r="J592" i="2"/>
  <c r="J320" i="2"/>
  <c r="J371" i="2"/>
  <c r="J264" i="2"/>
  <c r="J63" i="2"/>
  <c r="J210" i="2"/>
  <c r="J33" i="2"/>
  <c r="J561" i="2"/>
  <c r="J14" i="2"/>
  <c r="J262" i="2"/>
  <c r="J485" i="2"/>
  <c r="J409" i="2"/>
  <c r="J122" i="2"/>
  <c r="J206" i="2"/>
  <c r="J493" i="2"/>
  <c r="J12" i="2"/>
  <c r="J17" i="2"/>
  <c r="J528" i="2"/>
  <c r="J46" i="2"/>
  <c r="J108" i="2"/>
  <c r="J234" i="2"/>
  <c r="J231" i="2"/>
  <c r="J737" i="2"/>
  <c r="J332" i="2"/>
  <c r="J274" i="2"/>
  <c r="J597" i="2"/>
  <c r="J77" i="2"/>
  <c r="J58" i="2"/>
  <c r="J681" i="2"/>
  <c r="J71" i="2"/>
  <c r="J358" i="2"/>
  <c r="J465" i="2"/>
  <c r="J160" i="2"/>
  <c r="J666" i="2"/>
  <c r="J640" i="2"/>
  <c r="J548" i="2"/>
  <c r="J498" i="2"/>
  <c r="J617" i="2"/>
  <c r="J69" i="2"/>
  <c r="J242" i="2"/>
  <c r="J606" i="2"/>
  <c r="J259" i="2"/>
  <c r="J158" i="2"/>
  <c r="J727" i="2"/>
  <c r="J272" i="2"/>
  <c r="J265" i="2"/>
  <c r="J319" i="2"/>
  <c r="J285" i="2"/>
  <c r="J34" i="2"/>
  <c r="J417" i="2"/>
  <c r="J84" i="2"/>
  <c r="J389" i="2"/>
  <c r="J266" i="2"/>
  <c r="J706" i="2"/>
  <c r="J698" i="2"/>
  <c r="J559" i="2"/>
  <c r="J558" i="2"/>
  <c r="J438" i="2"/>
  <c r="J291" i="2"/>
  <c r="J196" i="2"/>
  <c r="J556" i="2"/>
  <c r="J511" i="2"/>
  <c r="J359" i="2"/>
  <c r="J414" i="2"/>
  <c r="J364" i="2"/>
  <c r="J479" i="2"/>
  <c r="J159" i="2"/>
  <c r="J275" i="2"/>
  <c r="J576" i="2"/>
  <c r="J533" i="2"/>
  <c r="J495" i="2"/>
  <c r="J455" i="2"/>
  <c r="J53" i="2"/>
  <c r="J41" i="2"/>
  <c r="J340" i="2"/>
  <c r="J216" i="2"/>
  <c r="J277" i="2"/>
  <c r="J25" i="2"/>
  <c r="J92" i="2"/>
  <c r="J473" i="2"/>
  <c r="J679" i="2"/>
  <c r="J145" i="2"/>
  <c r="J412" i="2"/>
  <c r="J360" i="2"/>
  <c r="J704" i="2"/>
  <c r="J128" i="2"/>
  <c r="J674" i="2"/>
  <c r="J241" i="2"/>
  <c r="J731" i="2"/>
  <c r="J334" i="2"/>
  <c r="J593" i="2"/>
  <c r="J125" i="2"/>
  <c r="J503" i="2"/>
  <c r="J185" i="2"/>
  <c r="J722" i="2"/>
  <c r="J480" i="2"/>
  <c r="J183" i="2"/>
  <c r="J391" i="2"/>
  <c r="J15" i="2"/>
  <c r="J560" i="2"/>
  <c r="J378" i="2"/>
  <c r="J509" i="2"/>
  <c r="J301" i="2"/>
  <c r="J207" i="2"/>
  <c r="J627" i="2"/>
  <c r="J330" i="2"/>
  <c r="J32" i="2"/>
  <c r="J682" i="2"/>
  <c r="J636" i="2"/>
  <c r="J43" i="2"/>
  <c r="J16" i="2"/>
  <c r="J418" i="2"/>
  <c r="J181" i="2"/>
  <c r="J40" i="2"/>
  <c r="J411" i="2"/>
  <c r="J486" i="2"/>
  <c r="J589" i="2"/>
  <c r="J297" i="2"/>
  <c r="J64" i="2"/>
  <c r="J192" i="2"/>
  <c r="J639" i="2"/>
  <c r="J403" i="2"/>
  <c r="J555" i="2"/>
  <c r="J599" i="2"/>
  <c r="J397" i="2"/>
  <c r="J525" i="2"/>
  <c r="J705" i="2"/>
  <c r="J413" i="2"/>
  <c r="J735" i="2"/>
  <c r="J585" i="2"/>
  <c r="J507" i="2"/>
  <c r="J393" i="2"/>
  <c r="J357" i="2"/>
  <c r="J520" i="2"/>
  <c r="J646" i="2"/>
  <c r="J22" i="2"/>
  <c r="J733" i="2"/>
  <c r="J65" i="2"/>
  <c r="J489" i="2"/>
  <c r="J626" i="2"/>
  <c r="J189" i="2"/>
  <c r="J552" i="2"/>
  <c r="J218" i="2"/>
  <c r="J466" i="2"/>
  <c r="J66" i="2"/>
  <c r="J48" i="2"/>
  <c r="J631" i="2"/>
  <c r="J407" i="2"/>
  <c r="J109" i="2"/>
  <c r="J117" i="2"/>
  <c r="J314" i="2"/>
  <c r="J178" i="2"/>
  <c r="J460" i="2"/>
  <c r="J268" i="2"/>
  <c r="J31" i="2"/>
  <c r="J322" i="2"/>
  <c r="J621" i="2"/>
  <c r="J567" i="2"/>
  <c r="J156" i="2"/>
  <c r="J214" i="2"/>
  <c r="J35" i="2"/>
  <c r="J144" i="2"/>
  <c r="J199" i="2"/>
  <c r="J204" i="2"/>
  <c r="J721" i="2"/>
  <c r="J351" i="2"/>
  <c r="J123" i="2"/>
  <c r="J437" i="2"/>
  <c r="J443" i="2"/>
  <c r="J24" i="2"/>
  <c r="J78" i="2"/>
  <c r="J577" i="2"/>
  <c r="J653" i="2"/>
  <c r="J728" i="2"/>
  <c r="J596" i="2"/>
  <c r="J693" i="2"/>
  <c r="J696" i="2"/>
  <c r="J476" i="2"/>
  <c r="J505" i="2"/>
  <c r="J270" i="2"/>
  <c r="J396" i="2"/>
  <c r="J96" i="2"/>
  <c r="J76" i="2"/>
  <c r="J420" i="2"/>
  <c r="J690" i="2"/>
  <c r="J711" i="2"/>
  <c r="J362" i="2"/>
  <c r="J684" i="2"/>
  <c r="J423" i="2"/>
  <c r="J619" i="2"/>
  <c r="J205" i="2"/>
  <c r="J350" i="2"/>
  <c r="J38" i="2"/>
  <c r="J602" i="2"/>
  <c r="J150" i="2"/>
  <c r="J97" i="2"/>
  <c r="J121" i="2"/>
  <c r="J326" i="2"/>
  <c r="J581" i="2"/>
  <c r="J445" i="2"/>
  <c r="J370" i="2"/>
  <c r="J538" i="2"/>
  <c r="J113" i="2"/>
  <c r="J652" i="2"/>
  <c r="J352" i="2"/>
  <c r="J683" i="2"/>
  <c r="J661" i="2"/>
  <c r="J209" i="2"/>
  <c r="J546" i="2"/>
  <c r="J712" i="2"/>
  <c r="J238" i="2"/>
  <c r="J726" i="2"/>
  <c r="J75" i="2"/>
  <c r="J502" i="2"/>
  <c r="J226" i="2"/>
  <c r="J307" i="2"/>
  <c r="J300" i="2"/>
  <c r="J200" i="2"/>
  <c r="J101" i="2"/>
  <c r="J245" i="2"/>
  <c r="J147" i="2"/>
  <c r="J132" i="2"/>
  <c r="J481" i="2"/>
  <c r="J689" i="2"/>
  <c r="J582" i="2"/>
  <c r="J453" i="2"/>
  <c r="J676" i="2"/>
  <c r="J659" i="2"/>
  <c r="J193" i="2"/>
  <c r="J709" i="2"/>
  <c r="J448" i="2"/>
  <c r="J611" i="2"/>
  <c r="J87" i="2"/>
  <c r="J710" i="2"/>
  <c r="J667" i="2"/>
  <c r="J400" i="2"/>
  <c r="J572" i="2"/>
  <c r="J609" i="2"/>
  <c r="J424" i="2"/>
  <c r="J677" i="2"/>
  <c r="J739" i="2"/>
  <c r="J294" i="2"/>
  <c r="J616" i="2"/>
  <c r="J543" i="2"/>
  <c r="J643" i="2"/>
  <c r="J136" i="2"/>
  <c r="J614" i="2"/>
  <c r="J163" i="2"/>
  <c r="J376" i="2"/>
  <c r="J623" i="2"/>
  <c r="J580" i="2"/>
  <c r="J82" i="2"/>
  <c r="J282" i="2"/>
  <c r="J316" i="2"/>
  <c r="J215" i="2"/>
  <c r="J472" i="2"/>
  <c r="J235" i="2"/>
  <c r="J383" i="2"/>
  <c r="J526" i="2"/>
  <c r="J194" i="2"/>
  <c r="J501" i="2"/>
  <c r="J421" i="2"/>
  <c r="J463" i="2"/>
  <c r="J276" i="2"/>
  <c r="J107" i="2"/>
  <c r="J730" i="2"/>
  <c r="J260" i="2"/>
  <c r="J273" i="2"/>
  <c r="J435" i="2"/>
  <c r="J529" i="2"/>
  <c r="J490" i="2"/>
  <c r="J184" i="2"/>
  <c r="J671" i="2"/>
  <c r="J454" i="2"/>
  <c r="J620" i="2"/>
  <c r="J569" i="2"/>
  <c r="J173" i="2"/>
  <c r="J293" i="2"/>
  <c r="J615" i="2"/>
  <c r="J179" i="2"/>
  <c r="J515" i="2"/>
  <c r="J588" i="2"/>
  <c r="J637" i="2"/>
  <c r="J517" i="2"/>
  <c r="J648" i="2"/>
  <c r="J461" i="2"/>
  <c r="J257" i="2"/>
  <c r="J366" i="2"/>
  <c r="J612" i="2"/>
  <c r="J591" i="2"/>
  <c r="J355" i="2"/>
  <c r="J456" i="2"/>
  <c r="J353" i="2"/>
  <c r="J670" i="2"/>
  <c r="J468" i="2"/>
  <c r="J610" i="2"/>
  <c r="J729" i="2"/>
  <c r="J604" i="2"/>
  <c r="J377" i="2"/>
  <c r="J668" i="2"/>
  <c r="J331" i="2"/>
  <c r="J638" i="2"/>
  <c r="J487" i="2"/>
  <c r="J470" i="2"/>
  <c r="J469" i="2"/>
  <c r="J451" i="2"/>
  <c r="J315" i="2"/>
  <c r="J645" i="2"/>
  <c r="J629" i="2"/>
  <c r="J725" i="2"/>
  <c r="J426" i="2"/>
  <c r="J688" i="2"/>
  <c r="J499" i="2"/>
  <c r="J697" i="2"/>
  <c r="J700" i="2"/>
  <c r="J624" i="2"/>
  <c r="J701" i="2"/>
  <c r="J573" i="2"/>
  <c r="J738" i="2"/>
  <c r="J562" i="2"/>
  <c r="J618" i="2"/>
  <c r="J660" i="2"/>
  <c r="J734" i="2"/>
  <c r="J718" i="2"/>
  <c r="J717" i="2"/>
  <c r="J716" i="2"/>
  <c r="J736" i="2"/>
  <c r="J714" i="2"/>
  <c r="J678" i="2"/>
  <c r="J719" i="2"/>
  <c r="J544" i="2"/>
  <c r="J644" i="2"/>
  <c r="J713" i="2"/>
  <c r="J673" i="2"/>
  <c r="J692" i="2"/>
  <c r="J708" i="2"/>
  <c r="J715" i="2"/>
  <c r="J732" i="2"/>
  <c r="H598" i="2"/>
  <c r="H566" i="2"/>
  <c r="H641" i="2"/>
  <c r="H139" i="2"/>
  <c r="H390" i="2"/>
  <c r="H523" i="2"/>
  <c r="H464" i="2"/>
  <c r="H583" i="2"/>
  <c r="H537" i="2"/>
  <c r="H336" i="2"/>
  <c r="H428" i="2"/>
  <c r="H477" i="2"/>
  <c r="H647" i="2"/>
  <c r="H229" i="2"/>
  <c r="H497" i="2"/>
  <c r="H201" i="2"/>
  <c r="H279" i="2"/>
  <c r="H310" i="2"/>
  <c r="H531" i="2"/>
  <c r="H699" i="2"/>
  <c r="H361" i="2"/>
  <c r="H553" i="2"/>
  <c r="H415" i="2"/>
  <c r="H516" i="2"/>
  <c r="H81" i="2"/>
  <c r="H634" i="2"/>
  <c r="H347" i="2"/>
  <c r="H44" i="2"/>
  <c r="H227" i="2"/>
  <c r="H93" i="2"/>
  <c r="H233" i="2"/>
  <c r="H398" i="2"/>
  <c r="H590" i="2"/>
  <c r="H650" i="2"/>
  <c r="H6" i="2"/>
  <c r="H296" i="2"/>
  <c r="H223" i="2"/>
  <c r="H651" i="2"/>
  <c r="H116" i="2"/>
  <c r="H86" i="2"/>
  <c r="H540" i="2"/>
  <c r="H550" i="2"/>
  <c r="H137" i="2"/>
  <c r="H73" i="2"/>
  <c r="H243" i="2"/>
  <c r="H367" i="2"/>
  <c r="H219" i="2"/>
  <c r="H535" i="2"/>
  <c r="H103" i="2"/>
  <c r="H654" i="2"/>
  <c r="H394" i="2"/>
  <c r="H337" i="2"/>
  <c r="H175" i="2"/>
  <c r="H127" i="2"/>
  <c r="H506" i="2"/>
  <c r="H140" i="2"/>
  <c r="H494" i="2"/>
  <c r="H475" i="2"/>
  <c r="H402" i="2"/>
  <c r="H124" i="2"/>
  <c r="H632" i="2"/>
  <c r="H338" i="2"/>
  <c r="H406" i="2"/>
  <c r="H251" i="2"/>
  <c r="H356" i="2"/>
  <c r="H439" i="2"/>
  <c r="H261" i="2"/>
  <c r="H458" i="2"/>
  <c r="H119" i="2"/>
  <c r="H354" i="2"/>
  <c r="H151" i="2"/>
  <c r="H164" i="2"/>
  <c r="H239" i="2"/>
  <c r="H176" i="2"/>
  <c r="H482" i="2"/>
  <c r="H657" i="2"/>
  <c r="H373" i="2"/>
  <c r="H433" i="2"/>
  <c r="H514" i="2"/>
  <c r="H388" i="2"/>
  <c r="H557" i="2"/>
  <c r="H4" i="2"/>
  <c r="H182" i="2"/>
  <c r="H290" i="2"/>
  <c r="H232" i="2"/>
  <c r="H126" i="2"/>
  <c r="H288" i="2"/>
  <c r="H662" i="2"/>
  <c r="H574" i="2"/>
  <c r="H368" i="2"/>
  <c r="H269" i="2"/>
  <c r="H500" i="2"/>
  <c r="H344" i="2"/>
  <c r="H5" i="2"/>
  <c r="H70" i="2"/>
  <c r="H110" i="2"/>
  <c r="H138" i="2"/>
  <c r="H230" i="2"/>
  <c r="H130" i="2"/>
  <c r="H471" i="2"/>
  <c r="H45" i="2"/>
  <c r="H157" i="2"/>
  <c r="H224" i="2"/>
  <c r="H488" i="2"/>
  <c r="H55" i="2"/>
  <c r="H286" i="2"/>
  <c r="H104" i="2"/>
  <c r="H324" i="2"/>
  <c r="H306" i="2"/>
  <c r="H246" i="2"/>
  <c r="H449" i="2"/>
  <c r="H578" i="2"/>
  <c r="H380" i="2"/>
  <c r="H381" i="2"/>
  <c r="H695" i="2"/>
  <c r="H434" i="2"/>
  <c r="H220" i="2"/>
  <c r="H174" i="2"/>
  <c r="H655" i="2"/>
  <c r="H18" i="2"/>
  <c r="H166" i="2"/>
  <c r="H483" i="2"/>
  <c r="H342" i="2"/>
  <c r="H57" i="2"/>
  <c r="H146" i="2"/>
  <c r="H298" i="2"/>
  <c r="H161" i="2"/>
  <c r="H36" i="2"/>
  <c r="H327" i="2"/>
  <c r="H446" i="2"/>
  <c r="H287" i="2"/>
  <c r="H680" i="2"/>
  <c r="H656" i="2"/>
  <c r="H42" i="2"/>
  <c r="H564" i="2"/>
  <c r="H237" i="2"/>
  <c r="H228" i="2"/>
  <c r="H524" i="2"/>
  <c r="H427" i="2"/>
  <c r="H289" i="2"/>
  <c r="H685" i="2"/>
  <c r="H384" i="2"/>
  <c r="H252" i="2"/>
  <c r="H312" i="2"/>
  <c r="H283" i="2"/>
  <c r="H20" i="2"/>
  <c r="H317" i="2"/>
  <c r="H80" i="2"/>
  <c r="H236" i="2"/>
  <c r="H94" i="2"/>
  <c r="H496" i="2"/>
  <c r="H452" i="2"/>
  <c r="H425" i="2"/>
  <c r="H292" i="2"/>
  <c r="H148" i="2"/>
  <c r="H549" i="2"/>
  <c r="H341" i="2"/>
  <c r="H429" i="2"/>
  <c r="H102" i="2"/>
  <c r="H440" i="2"/>
  <c r="H518" i="2"/>
  <c r="H541" i="2"/>
  <c r="H565" i="2"/>
  <c r="H607" i="2"/>
  <c r="H419" i="2"/>
  <c r="H474" i="2"/>
  <c r="H675" i="2"/>
  <c r="H545" i="2"/>
  <c r="H608" i="2"/>
  <c r="H687" i="2"/>
  <c r="H191" i="2"/>
  <c r="H663" i="2"/>
  <c r="H278" i="2"/>
  <c r="H594" i="2"/>
  <c r="H386" i="2"/>
  <c r="H422" i="2"/>
  <c r="H72" i="2"/>
  <c r="H26" i="2"/>
  <c r="H149" i="2"/>
  <c r="H271" i="2"/>
  <c r="H601" i="2"/>
  <c r="H37" i="2"/>
  <c r="H7" i="2"/>
  <c r="H167" i="2"/>
  <c r="H203" i="2"/>
  <c r="H649" i="2"/>
  <c r="H600" i="2"/>
  <c r="H404" i="2"/>
  <c r="H658" i="2"/>
  <c r="H59" i="2"/>
  <c r="H349" i="2"/>
  <c r="H536" i="2"/>
  <c r="H628" i="2"/>
  <c r="H512" i="2"/>
  <c r="H447" i="2"/>
  <c r="H586" i="2"/>
  <c r="H27" i="2"/>
  <c r="H462" i="2"/>
  <c r="H382" i="2"/>
  <c r="H85" i="2"/>
  <c r="H401" i="2"/>
  <c r="H212" i="2"/>
  <c r="H186" i="2"/>
  <c r="H385" i="2"/>
  <c r="H530" i="2"/>
  <c r="H416" i="2"/>
  <c r="H410" i="2"/>
  <c r="H99" i="2"/>
  <c r="H299" i="2"/>
  <c r="H105" i="2"/>
  <c r="H392" i="2"/>
  <c r="H484" i="2"/>
  <c r="H522" i="2"/>
  <c r="H106" i="2"/>
  <c r="H436" i="2"/>
  <c r="H669" i="2"/>
  <c r="H579" i="2"/>
  <c r="H79" i="2"/>
  <c r="H89" i="2"/>
  <c r="H551" i="2"/>
  <c r="H405" i="2"/>
  <c r="H258" i="2"/>
  <c r="H165" i="2"/>
  <c r="H47" i="2"/>
  <c r="H441" i="2"/>
  <c r="H67" i="2"/>
  <c r="H430" i="2"/>
  <c r="H672" i="2"/>
  <c r="H459" i="2"/>
  <c r="H240" i="2"/>
  <c r="H263" i="2"/>
  <c r="H720" i="2"/>
  <c r="H13" i="2"/>
  <c r="H280" i="2"/>
  <c r="H95" i="2"/>
  <c r="H295" i="2"/>
  <c r="H395" i="2"/>
  <c r="H305" i="2"/>
  <c r="H584" i="2"/>
  <c r="H379" i="2"/>
  <c r="H50" i="2"/>
  <c r="H329" i="2"/>
  <c r="H707" i="2"/>
  <c r="H56" i="2"/>
  <c r="H431" i="2"/>
  <c r="H345" i="2"/>
  <c r="H642" i="2"/>
  <c r="H21" i="2"/>
  <c r="H8" i="2"/>
  <c r="H571" i="2"/>
  <c r="H492" i="2"/>
  <c r="H723" i="2"/>
  <c r="H170" i="2"/>
  <c r="H595" i="2"/>
  <c r="H60" i="2"/>
  <c r="H267" i="2"/>
  <c r="H532" i="2"/>
  <c r="H217" i="2"/>
  <c r="H348" i="2"/>
  <c r="H39" i="2"/>
  <c r="H74" i="2"/>
  <c r="H328" i="2"/>
  <c r="H211" i="2"/>
  <c r="H284" i="2"/>
  <c r="H519" i="2"/>
  <c r="H504" i="2"/>
  <c r="H308" i="2"/>
  <c r="H457" i="2"/>
  <c r="H248" i="2"/>
  <c r="H131" i="2"/>
  <c r="H346" i="2"/>
  <c r="H309" i="2"/>
  <c r="H19" i="2"/>
  <c r="H171" i="2"/>
  <c r="H442" i="2"/>
  <c r="H49" i="2"/>
  <c r="H369" i="2"/>
  <c r="H539" i="2"/>
  <c r="H195" i="2"/>
  <c r="H554" i="2"/>
  <c r="H374" i="2"/>
  <c r="H665" i="2"/>
  <c r="H208" i="2"/>
  <c r="H197" i="2"/>
  <c r="H54" i="2"/>
  <c r="H83" i="2"/>
  <c r="H467" i="2"/>
  <c r="H100" i="2"/>
  <c r="H90" i="2"/>
  <c r="H253" i="2"/>
  <c r="H254" i="2"/>
  <c r="H686" i="2"/>
  <c r="H335" i="2"/>
  <c r="H387" i="2"/>
  <c r="H304" i="2"/>
  <c r="H172" i="2"/>
  <c r="H68" i="2"/>
  <c r="H630" i="2"/>
  <c r="H570" i="2"/>
  <c r="H249" i="2"/>
  <c r="H168" i="2"/>
  <c r="H303" i="2"/>
  <c r="H521" i="2"/>
  <c r="H575" i="2"/>
  <c r="H343" i="2"/>
  <c r="H142" i="2"/>
  <c r="H114" i="2"/>
  <c r="H61" i="2"/>
  <c r="H118" i="2"/>
  <c r="H534" i="2"/>
  <c r="H513" i="2"/>
  <c r="H281" i="2"/>
  <c r="H141" i="2"/>
  <c r="H605" i="2"/>
  <c r="H134" i="2"/>
  <c r="H255" i="2"/>
  <c r="H694" i="2"/>
  <c r="H225" i="2"/>
  <c r="H333" i="2"/>
  <c r="H372" i="2"/>
  <c r="H321" i="2"/>
  <c r="H11" i="2"/>
  <c r="H180" i="2"/>
  <c r="H363" i="2"/>
  <c r="H23" i="2"/>
  <c r="H213" i="2"/>
  <c r="H244" i="2"/>
  <c r="H169" i="2"/>
  <c r="H478" i="2"/>
  <c r="H563" i="2"/>
  <c r="H129" i="2"/>
  <c r="H510" i="2"/>
  <c r="H703" i="2"/>
  <c r="H256" i="2"/>
  <c r="H111" i="2"/>
  <c r="H302" i="2"/>
  <c r="H177" i="2"/>
  <c r="H162" i="2"/>
  <c r="H408" i="2"/>
  <c r="H120" i="2"/>
  <c r="H633" i="2"/>
  <c r="H323" i="2"/>
  <c r="H325" i="2"/>
  <c r="H9" i="2"/>
  <c r="H30" i="2"/>
  <c r="H88" i="2"/>
  <c r="H62" i="2"/>
  <c r="H622" i="2"/>
  <c r="H635" i="2"/>
  <c r="H542" i="2"/>
  <c r="H152" i="2"/>
  <c r="H187" i="2"/>
  <c r="H29" i="2"/>
  <c r="H724" i="2"/>
  <c r="H143" i="2"/>
  <c r="H527" i="2"/>
  <c r="H135" i="2"/>
  <c r="H28" i="2"/>
  <c r="H133" i="2"/>
  <c r="H313" i="2"/>
  <c r="H399" i="2"/>
  <c r="H508" i="2"/>
  <c r="H365" i="2"/>
  <c r="H587" i="2"/>
  <c r="H603" i="2"/>
  <c r="H568" i="2"/>
  <c r="H311" i="2"/>
  <c r="H547" i="2"/>
  <c r="H188" i="2"/>
  <c r="H432" i="2"/>
  <c r="H250" i="2"/>
  <c r="H339" i="2"/>
  <c r="H221" i="2"/>
  <c r="H202" i="2"/>
  <c r="H222" i="2"/>
  <c r="H52" i="2"/>
  <c r="H91" i="2"/>
  <c r="H613" i="2"/>
  <c r="H691" i="2"/>
  <c r="H450" i="2"/>
  <c r="H318" i="2"/>
  <c r="H491" i="2"/>
  <c r="H2" i="2"/>
  <c r="H247" i="2"/>
  <c r="H153" i="2"/>
  <c r="H112" i="2"/>
  <c r="H664" i="2"/>
  <c r="H155" i="2"/>
  <c r="H10" i="2"/>
  <c r="H444" i="2"/>
  <c r="H51" i="2"/>
  <c r="H115" i="2"/>
  <c r="H625" i="2"/>
  <c r="H3" i="2"/>
  <c r="H702" i="2"/>
  <c r="H190" i="2"/>
  <c r="H375" i="2"/>
  <c r="H98" i="2"/>
  <c r="H198" i="2"/>
  <c r="H154" i="2"/>
  <c r="H592" i="2"/>
  <c r="H320" i="2"/>
  <c r="H371" i="2"/>
  <c r="H264" i="2"/>
  <c r="H63" i="2"/>
  <c r="H210" i="2"/>
  <c r="H33" i="2"/>
  <c r="H561" i="2"/>
  <c r="H14" i="2"/>
  <c r="H262" i="2"/>
  <c r="H485" i="2"/>
  <c r="H409" i="2"/>
  <c r="H122" i="2"/>
  <c r="H206" i="2"/>
  <c r="H493" i="2"/>
  <c r="H12" i="2"/>
  <c r="H17" i="2"/>
  <c r="H528" i="2"/>
  <c r="H46" i="2"/>
  <c r="H108" i="2"/>
  <c r="H234" i="2"/>
  <c r="H231" i="2"/>
  <c r="H737" i="2"/>
  <c r="H332" i="2"/>
  <c r="H274" i="2"/>
  <c r="H597" i="2"/>
  <c r="H77" i="2"/>
  <c r="H58" i="2"/>
  <c r="H681" i="2"/>
  <c r="H71" i="2"/>
  <c r="H358" i="2"/>
  <c r="H465" i="2"/>
  <c r="H160" i="2"/>
  <c r="H666" i="2"/>
  <c r="H640" i="2"/>
  <c r="H548" i="2"/>
  <c r="H498" i="2"/>
  <c r="H617" i="2"/>
  <c r="H69" i="2"/>
  <c r="H242" i="2"/>
  <c r="H606" i="2"/>
  <c r="H259" i="2"/>
  <c r="H158" i="2"/>
  <c r="H727" i="2"/>
  <c r="H272" i="2"/>
  <c r="H265" i="2"/>
  <c r="H319" i="2"/>
  <c r="H285" i="2"/>
  <c r="H34" i="2"/>
  <c r="H417" i="2"/>
  <c r="H84" i="2"/>
  <c r="H389" i="2"/>
  <c r="H266" i="2"/>
  <c r="H706" i="2"/>
  <c r="H698" i="2"/>
  <c r="H559" i="2"/>
  <c r="H558" i="2"/>
  <c r="H438" i="2"/>
  <c r="H291" i="2"/>
  <c r="H196" i="2"/>
  <c r="H556" i="2"/>
  <c r="H511" i="2"/>
  <c r="H359" i="2"/>
  <c r="H414" i="2"/>
  <c r="H364" i="2"/>
  <c r="H479" i="2"/>
  <c r="H159" i="2"/>
  <c r="H275" i="2"/>
  <c r="H576" i="2"/>
  <c r="H533" i="2"/>
  <c r="H495" i="2"/>
  <c r="H455" i="2"/>
  <c r="H53" i="2"/>
  <c r="H41" i="2"/>
  <c r="H340" i="2"/>
  <c r="H216" i="2"/>
  <c r="H277" i="2"/>
  <c r="H25" i="2"/>
  <c r="H92" i="2"/>
  <c r="H473" i="2"/>
  <c r="H679" i="2"/>
  <c r="H145" i="2"/>
  <c r="H412" i="2"/>
  <c r="H360" i="2"/>
  <c r="H704" i="2"/>
  <c r="H128" i="2"/>
  <c r="H674" i="2"/>
  <c r="H241" i="2"/>
  <c r="H731" i="2"/>
  <c r="H334" i="2"/>
  <c r="H593" i="2"/>
  <c r="H125" i="2"/>
  <c r="H503" i="2"/>
  <c r="H185" i="2"/>
  <c r="H722" i="2"/>
  <c r="H480" i="2"/>
  <c r="H183" i="2"/>
  <c r="H391" i="2"/>
  <c r="H15" i="2"/>
  <c r="H560" i="2"/>
  <c r="H378" i="2"/>
  <c r="H509" i="2"/>
  <c r="H301" i="2"/>
  <c r="H207" i="2"/>
  <c r="H627" i="2"/>
  <c r="H330" i="2"/>
  <c r="H32" i="2"/>
  <c r="H682" i="2"/>
  <c r="H636" i="2"/>
  <c r="H43" i="2"/>
  <c r="H16" i="2"/>
  <c r="H418" i="2"/>
  <c r="H181" i="2"/>
  <c r="H40" i="2"/>
  <c r="H411" i="2"/>
  <c r="H486" i="2"/>
  <c r="H589" i="2"/>
  <c r="H297" i="2"/>
  <c r="H64" i="2"/>
  <c r="H192" i="2"/>
  <c r="H639" i="2"/>
  <c r="H403" i="2"/>
  <c r="H555" i="2"/>
  <c r="H599" i="2"/>
  <c r="H397" i="2"/>
  <c r="H525" i="2"/>
  <c r="H705" i="2"/>
  <c r="H413" i="2"/>
  <c r="H735" i="2"/>
  <c r="H585" i="2"/>
  <c r="H507" i="2"/>
  <c r="H393" i="2"/>
  <c r="H357" i="2"/>
  <c r="H520" i="2"/>
  <c r="H646" i="2"/>
  <c r="H22" i="2"/>
  <c r="H733" i="2"/>
  <c r="H65" i="2"/>
  <c r="H489" i="2"/>
  <c r="H626" i="2"/>
  <c r="H189" i="2"/>
  <c r="H552" i="2"/>
  <c r="H218" i="2"/>
  <c r="H466" i="2"/>
  <c r="H66" i="2"/>
  <c r="H48" i="2"/>
  <c r="H631" i="2"/>
  <c r="H407" i="2"/>
  <c r="H109" i="2"/>
  <c r="H117" i="2"/>
  <c r="H314" i="2"/>
  <c r="H178" i="2"/>
  <c r="H460" i="2"/>
  <c r="H268" i="2"/>
  <c r="H31" i="2"/>
  <c r="H322" i="2"/>
  <c r="H621" i="2"/>
  <c r="H567" i="2"/>
  <c r="H156" i="2"/>
  <c r="H214" i="2"/>
  <c r="H35" i="2"/>
  <c r="H144" i="2"/>
  <c r="H199" i="2"/>
  <c r="H204" i="2"/>
  <c r="H721" i="2"/>
  <c r="H351" i="2"/>
  <c r="H123" i="2"/>
  <c r="H437" i="2"/>
  <c r="H443" i="2"/>
  <c r="H24" i="2"/>
  <c r="H78" i="2"/>
  <c r="H577" i="2"/>
  <c r="H653" i="2"/>
  <c r="H728" i="2"/>
  <c r="H596" i="2"/>
  <c r="H693" i="2"/>
  <c r="H696" i="2"/>
  <c r="H476" i="2"/>
  <c r="H505" i="2"/>
  <c r="H270" i="2"/>
  <c r="H396" i="2"/>
  <c r="H96" i="2"/>
  <c r="H76" i="2"/>
  <c r="H420" i="2"/>
  <c r="H690" i="2"/>
  <c r="H711" i="2"/>
  <c r="H362" i="2"/>
  <c r="H684" i="2"/>
  <c r="H423" i="2"/>
  <c r="H619" i="2"/>
  <c r="H205" i="2"/>
  <c r="H350" i="2"/>
  <c r="H38" i="2"/>
  <c r="H602" i="2"/>
  <c r="H150" i="2"/>
  <c r="H97" i="2"/>
  <c r="H121" i="2"/>
  <c r="H326" i="2"/>
  <c r="H581" i="2"/>
  <c r="H445" i="2"/>
  <c r="H370" i="2"/>
  <c r="H538" i="2"/>
  <c r="H113" i="2"/>
  <c r="H652" i="2"/>
  <c r="H352" i="2"/>
  <c r="H683" i="2"/>
  <c r="H661" i="2"/>
  <c r="H209" i="2"/>
  <c r="H546" i="2"/>
  <c r="H712" i="2"/>
  <c r="H238" i="2"/>
  <c r="H726" i="2"/>
  <c r="H75" i="2"/>
  <c r="H502" i="2"/>
  <c r="H226" i="2"/>
  <c r="H307" i="2"/>
  <c r="H300" i="2"/>
  <c r="H200" i="2"/>
  <c r="H101" i="2"/>
  <c r="H245" i="2"/>
  <c r="H147" i="2"/>
  <c r="H132" i="2"/>
  <c r="H481" i="2"/>
  <c r="H689" i="2"/>
  <c r="H582" i="2"/>
  <c r="H453" i="2"/>
  <c r="H676" i="2"/>
  <c r="H659" i="2"/>
  <c r="H193" i="2"/>
  <c r="H709" i="2"/>
  <c r="H448" i="2"/>
  <c r="H611" i="2"/>
  <c r="H87" i="2"/>
  <c r="H710" i="2"/>
  <c r="H667" i="2"/>
  <c r="H400" i="2"/>
  <c r="H572" i="2"/>
  <c r="H609" i="2"/>
  <c r="H424" i="2"/>
  <c r="H677" i="2"/>
  <c r="H739" i="2"/>
  <c r="H294" i="2"/>
  <c r="H616" i="2"/>
  <c r="H543" i="2"/>
  <c r="H643" i="2"/>
  <c r="H136" i="2"/>
  <c r="H614" i="2"/>
  <c r="H163" i="2"/>
  <c r="H376" i="2"/>
  <c r="H623" i="2"/>
  <c r="H580" i="2"/>
  <c r="H82" i="2"/>
  <c r="H282" i="2"/>
  <c r="H316" i="2"/>
  <c r="H215" i="2"/>
  <c r="H472" i="2"/>
  <c r="H235" i="2"/>
  <c r="H383" i="2"/>
  <c r="H526" i="2"/>
  <c r="H194" i="2"/>
  <c r="H501" i="2"/>
  <c r="H421" i="2"/>
  <c r="H463" i="2"/>
  <c r="H276" i="2"/>
  <c r="H107" i="2"/>
  <c r="H730" i="2"/>
  <c r="H260" i="2"/>
  <c r="H273" i="2"/>
  <c r="H435" i="2"/>
  <c r="H529" i="2"/>
  <c r="H490" i="2"/>
  <c r="H184" i="2"/>
  <c r="H671" i="2"/>
  <c r="H454" i="2"/>
  <c r="H620" i="2"/>
  <c r="H569" i="2"/>
  <c r="H173" i="2"/>
  <c r="H293" i="2"/>
  <c r="H615" i="2"/>
  <c r="H179" i="2"/>
  <c r="H515" i="2"/>
  <c r="H588" i="2"/>
  <c r="H637" i="2"/>
  <c r="H517" i="2"/>
  <c r="H648" i="2"/>
  <c r="H461" i="2"/>
  <c r="H257" i="2"/>
  <c r="H366" i="2"/>
  <c r="H612" i="2"/>
  <c r="H591" i="2"/>
  <c r="H355" i="2"/>
  <c r="H456" i="2"/>
  <c r="H353" i="2"/>
  <c r="H670" i="2"/>
  <c r="H468" i="2"/>
  <c r="H610" i="2"/>
  <c r="H729" i="2"/>
  <c r="H604" i="2"/>
  <c r="H377" i="2"/>
  <c r="H668" i="2"/>
  <c r="H331" i="2"/>
  <c r="H638" i="2"/>
  <c r="H487" i="2"/>
  <c r="H470" i="2"/>
  <c r="H469" i="2"/>
  <c r="H451" i="2"/>
  <c r="H315" i="2"/>
  <c r="H645" i="2"/>
  <c r="H629" i="2"/>
  <c r="H725" i="2"/>
  <c r="H426" i="2"/>
  <c r="H688" i="2"/>
  <c r="H499" i="2"/>
  <c r="H697" i="2"/>
  <c r="H700" i="2"/>
  <c r="H624" i="2"/>
  <c r="H701" i="2"/>
  <c r="H573" i="2"/>
  <c r="H738" i="2"/>
  <c r="H562" i="2"/>
  <c r="H618" i="2"/>
  <c r="H660" i="2"/>
  <c r="H734" i="2"/>
  <c r="H718" i="2"/>
  <c r="H717" i="2"/>
  <c r="H716" i="2"/>
  <c r="H736" i="2"/>
  <c r="H714" i="2"/>
  <c r="H678" i="2"/>
  <c r="H719" i="2"/>
  <c r="H544" i="2"/>
  <c r="H644" i="2"/>
  <c r="H713" i="2"/>
  <c r="H673" i="2"/>
  <c r="H692" i="2"/>
  <c r="H708" i="2"/>
  <c r="H715" i="2"/>
  <c r="H732" i="2"/>
  <c r="I120" i="3" l="1"/>
  <c r="I72" i="3"/>
  <c r="I71" i="3"/>
  <c r="I35" i="3"/>
  <c r="I57" i="3"/>
  <c r="I101" i="3"/>
  <c r="I31" i="3"/>
  <c r="I27" i="3"/>
  <c r="I16" i="3"/>
  <c r="I21" i="3"/>
  <c r="I15" i="3"/>
  <c r="I6" i="3"/>
  <c r="I113" i="3"/>
  <c r="I85" i="3"/>
  <c r="I36" i="3"/>
  <c r="I94" i="3"/>
  <c r="I96" i="3"/>
  <c r="I65" i="3"/>
  <c r="I63" i="3"/>
  <c r="I4" i="3"/>
  <c r="I95" i="3"/>
  <c r="I105" i="3"/>
  <c r="I89" i="3"/>
  <c r="I99" i="3"/>
  <c r="I25" i="3"/>
  <c r="I116" i="3"/>
  <c r="I80" i="3"/>
  <c r="I28" i="3"/>
  <c r="I118" i="3"/>
  <c r="I90" i="3"/>
  <c r="I24" i="3"/>
  <c r="I5" i="3"/>
  <c r="I3" i="3"/>
  <c r="I122" i="3"/>
  <c r="I53" i="3"/>
  <c r="I29" i="3"/>
  <c r="I18" i="3"/>
  <c r="I2" i="3"/>
  <c r="E35" i="3"/>
  <c r="AS544" i="2"/>
  <c r="AS738" i="2"/>
  <c r="L29" i="3"/>
  <c r="AT728" i="2"/>
  <c r="AT736" i="2"/>
  <c r="AU736" i="2"/>
  <c r="E16" i="3"/>
  <c r="E82" i="3"/>
  <c r="F48" i="3"/>
  <c r="G65" i="3"/>
  <c r="AS670" i="2"/>
  <c r="AS728" i="2"/>
  <c r="AS706" i="2"/>
  <c r="AS256" i="2"/>
  <c r="AS106" i="2"/>
  <c r="AS174" i="2"/>
  <c r="AS615" i="2"/>
  <c r="AS76" i="2"/>
  <c r="AS674" i="2"/>
  <c r="AS51" i="2"/>
  <c r="AS304" i="2"/>
  <c r="AS382" i="2"/>
  <c r="AS224" i="2"/>
  <c r="AS464" i="2"/>
  <c r="AS673" i="2"/>
  <c r="AS461" i="2"/>
  <c r="AS618" i="2"/>
  <c r="AS729" i="2"/>
  <c r="AS671" i="2"/>
  <c r="AS376" i="2"/>
  <c r="AS582" i="2"/>
  <c r="AS370" i="2"/>
  <c r="AS696" i="2"/>
  <c r="AS460" i="2"/>
  <c r="AS735" i="2"/>
  <c r="AS627" i="2"/>
  <c r="AS679" i="2"/>
  <c r="AS558" i="2"/>
  <c r="AS160" i="2"/>
  <c r="AS14" i="2"/>
  <c r="AS153" i="2"/>
  <c r="AS177" i="2"/>
  <c r="AS315" i="2"/>
  <c r="AS468" i="2"/>
  <c r="AS637" i="2"/>
  <c r="AS490" i="2"/>
  <c r="AS526" i="2"/>
  <c r="AS614" i="2"/>
  <c r="AS667" i="2"/>
  <c r="AS481" i="2"/>
  <c r="AS238" i="2"/>
  <c r="AS581" i="2"/>
  <c r="AS362" i="2"/>
  <c r="AS596" i="2"/>
  <c r="AS199" i="2"/>
  <c r="AS314" i="2"/>
  <c r="AS489" i="2"/>
  <c r="AS705" i="2"/>
  <c r="AS411" i="2"/>
  <c r="AS301" i="2"/>
  <c r="AS593" i="2"/>
  <c r="AS92" i="2"/>
  <c r="AS159" i="2"/>
  <c r="AS698" i="2"/>
  <c r="AS158" i="2"/>
  <c r="AS358" i="2"/>
  <c r="AS46" i="2"/>
  <c r="AS33" i="2"/>
  <c r="AS702" i="2"/>
  <c r="AS2" i="2"/>
  <c r="AS250" i="2"/>
  <c r="AS133" i="2"/>
  <c r="AS62" i="2"/>
  <c r="AS111" i="2"/>
  <c r="AS180" i="2"/>
  <c r="AS513" i="2"/>
  <c r="AS570" i="2"/>
  <c r="AS467" i="2"/>
  <c r="AS442" i="2"/>
  <c r="AS211" i="2"/>
  <c r="AS492" i="2"/>
  <c r="AS584" i="2"/>
  <c r="AS430" i="2"/>
  <c r="AS436" i="2"/>
  <c r="AS186" i="2"/>
  <c r="AS349" i="2"/>
  <c r="AS149" i="2"/>
  <c r="AS675" i="2"/>
  <c r="AS148" i="2"/>
  <c r="AS252" i="2"/>
  <c r="AS287" i="2"/>
  <c r="AS655" i="2"/>
  <c r="AS104" i="2"/>
  <c r="AS70" i="2"/>
  <c r="AS182" i="2"/>
  <c r="AS151" i="2"/>
  <c r="AS402" i="2"/>
  <c r="AS219" i="2"/>
  <c r="AS6" i="2"/>
  <c r="AS132" i="2"/>
  <c r="AS509" i="2"/>
  <c r="AS491" i="2"/>
  <c r="AS171" i="2"/>
  <c r="AS292" i="2"/>
  <c r="AS367" i="2"/>
  <c r="AS553" i="2"/>
  <c r="AT573" i="2"/>
  <c r="AT670" i="2"/>
  <c r="AT529" i="2"/>
  <c r="AT136" i="2"/>
  <c r="AT132" i="2"/>
  <c r="AT326" i="2"/>
  <c r="AT144" i="2"/>
  <c r="AS136" i="2"/>
  <c r="AS525" i="2"/>
  <c r="AS210" i="2"/>
  <c r="AR210" i="2"/>
  <c r="AS83" i="2"/>
  <c r="AS474" i="2"/>
  <c r="AS4" i="2"/>
  <c r="AS650" i="2"/>
  <c r="AT719" i="2"/>
  <c r="AT451" i="2"/>
  <c r="AT588" i="2"/>
  <c r="AT383" i="2"/>
  <c r="AT710" i="2"/>
  <c r="AT712" i="2"/>
  <c r="AT711" i="2"/>
  <c r="AT117" i="2"/>
  <c r="AS714" i="2"/>
  <c r="AS710" i="2"/>
  <c r="AS40" i="2"/>
  <c r="AS3" i="2"/>
  <c r="AS328" i="2"/>
  <c r="AS384" i="2"/>
  <c r="AS616" i="2"/>
  <c r="AS631" i="2"/>
  <c r="AS84" i="2"/>
  <c r="AS325" i="2"/>
  <c r="AS642" i="2"/>
  <c r="AS427" i="2"/>
  <c r="AS531" i="2"/>
  <c r="AT700" i="2"/>
  <c r="AT615" i="2"/>
  <c r="AT616" i="2"/>
  <c r="AT661" i="2"/>
  <c r="AT150" i="2"/>
  <c r="AT76" i="2"/>
  <c r="AT78" i="2"/>
  <c r="AT156" i="2"/>
  <c r="AT631" i="2"/>
  <c r="AT646" i="2"/>
  <c r="AT555" i="2"/>
  <c r="AT16" i="2"/>
  <c r="AT15" i="2"/>
  <c r="AT674" i="2"/>
  <c r="AT340" i="2"/>
  <c r="AT359" i="2"/>
  <c r="AT84" i="2"/>
  <c r="AT69" i="2"/>
  <c r="AT77" i="2"/>
  <c r="AT493" i="2"/>
  <c r="AT371" i="2"/>
  <c r="AT51" i="2"/>
  <c r="AT691" i="2"/>
  <c r="AS529" i="2"/>
  <c r="AS117" i="2"/>
  <c r="AS71" i="2"/>
  <c r="AS534" i="2"/>
  <c r="AS26" i="2"/>
  <c r="AS475" i="2"/>
  <c r="AS487" i="2"/>
  <c r="AS661" i="2"/>
  <c r="AS16" i="2"/>
  <c r="AS493" i="2"/>
  <c r="AS333" i="2"/>
  <c r="AS165" i="2"/>
  <c r="AS161" i="2"/>
  <c r="AS137" i="2"/>
  <c r="AT355" i="2"/>
  <c r="AT101" i="2"/>
  <c r="AS716" i="2"/>
  <c r="AS638" i="2"/>
  <c r="AS591" i="2"/>
  <c r="AS293" i="2"/>
  <c r="AS730" i="2"/>
  <c r="AS316" i="2"/>
  <c r="AR316" i="2"/>
  <c r="AS294" i="2"/>
  <c r="AS709" i="2"/>
  <c r="AS200" i="2"/>
  <c r="AS683" i="2"/>
  <c r="AS602" i="2"/>
  <c r="AS96" i="2"/>
  <c r="AS24" i="2"/>
  <c r="AS567" i="2"/>
  <c r="AS48" i="2"/>
  <c r="AS520" i="2"/>
  <c r="AS403" i="2"/>
  <c r="AS43" i="2"/>
  <c r="AS391" i="2"/>
  <c r="AS128" i="2"/>
  <c r="AS451" i="2"/>
  <c r="AS711" i="2"/>
  <c r="AS479" i="2"/>
  <c r="AS88" i="2"/>
  <c r="AS67" i="2"/>
  <c r="AS5" i="2"/>
  <c r="AS700" i="2"/>
  <c r="AS101" i="2"/>
  <c r="AS555" i="2"/>
  <c r="AS77" i="2"/>
  <c r="AS129" i="2"/>
  <c r="AS95" i="2"/>
  <c r="AS496" i="2"/>
  <c r="AS506" i="2"/>
  <c r="AT260" i="2"/>
  <c r="AS732" i="2"/>
  <c r="AS715" i="2"/>
  <c r="AS499" i="2"/>
  <c r="AS612" i="2"/>
  <c r="AS107" i="2"/>
  <c r="AS739" i="2"/>
  <c r="AS300" i="2"/>
  <c r="AS38" i="2"/>
  <c r="AS443" i="2"/>
  <c r="AS621" i="2"/>
  <c r="AS66" i="2"/>
  <c r="AS639" i="2"/>
  <c r="AS636" i="2"/>
  <c r="AS183" i="2"/>
  <c r="AS704" i="2"/>
  <c r="AS53" i="2"/>
  <c r="AS556" i="2"/>
  <c r="AS588" i="2"/>
  <c r="AS144" i="2"/>
  <c r="AS259" i="2"/>
  <c r="AS11" i="2"/>
  <c r="AS212" i="2"/>
  <c r="AS336" i="2"/>
  <c r="AS736" i="2"/>
  <c r="AV736" i="2" s="1"/>
  <c r="AS448" i="2"/>
  <c r="AS646" i="2"/>
  <c r="AS69" i="2"/>
  <c r="AS143" i="2"/>
  <c r="AS348" i="2"/>
  <c r="AS565" i="2"/>
  <c r="AS261" i="2"/>
  <c r="AT215" i="2"/>
  <c r="AS697" i="2"/>
  <c r="AS717" i="2"/>
  <c r="AS331" i="2"/>
  <c r="AS173" i="2"/>
  <c r="AS282" i="2"/>
  <c r="AS193" i="2"/>
  <c r="AS352" i="2"/>
  <c r="AS396" i="2"/>
  <c r="AS357" i="2"/>
  <c r="AS383" i="2"/>
  <c r="AS65" i="2"/>
  <c r="AS528" i="2"/>
  <c r="AS630" i="2"/>
  <c r="AS59" i="2"/>
  <c r="AS354" i="2"/>
  <c r="AS260" i="2"/>
  <c r="AS78" i="2"/>
  <c r="AS340" i="2"/>
  <c r="AS691" i="2"/>
  <c r="AS208" i="2"/>
  <c r="AS600" i="2"/>
  <c r="AS269" i="2"/>
  <c r="AT487" i="2"/>
  <c r="AT448" i="2"/>
  <c r="AS692" i="2"/>
  <c r="AS734" i="2"/>
  <c r="AS426" i="2"/>
  <c r="AS377" i="2"/>
  <c r="AS257" i="2"/>
  <c r="AS620" i="2"/>
  <c r="AS463" i="2"/>
  <c r="AS580" i="2"/>
  <c r="AS424" i="2"/>
  <c r="AS676" i="2"/>
  <c r="AS226" i="2"/>
  <c r="AS113" i="2"/>
  <c r="AS205" i="2"/>
  <c r="AS505" i="2"/>
  <c r="AS123" i="2"/>
  <c r="AS31" i="2"/>
  <c r="AS218" i="2"/>
  <c r="AS507" i="2"/>
  <c r="AS64" i="2"/>
  <c r="AS573" i="2"/>
  <c r="AS326" i="2"/>
  <c r="AS25" i="2"/>
  <c r="AS432" i="2"/>
  <c r="AS571" i="2"/>
  <c r="AS446" i="2"/>
  <c r="AS355" i="2"/>
  <c r="AS150" i="2"/>
  <c r="AS15" i="2"/>
  <c r="AS371" i="2"/>
  <c r="AS114" i="2"/>
  <c r="AS392" i="2"/>
  <c r="AS695" i="2"/>
  <c r="AS233" i="2"/>
  <c r="AS660" i="2"/>
  <c r="AS725" i="2"/>
  <c r="AS454" i="2"/>
  <c r="AS421" i="2"/>
  <c r="AS623" i="2"/>
  <c r="AS609" i="2"/>
  <c r="AS453" i="2"/>
  <c r="AS502" i="2"/>
  <c r="AS538" i="2"/>
  <c r="AS619" i="2"/>
  <c r="AS476" i="2"/>
  <c r="AS351" i="2"/>
  <c r="AS268" i="2"/>
  <c r="AS552" i="2"/>
  <c r="AS585" i="2"/>
  <c r="AS297" i="2"/>
  <c r="AS330" i="2"/>
  <c r="AS185" i="2"/>
  <c r="AS145" i="2"/>
  <c r="AS533" i="2"/>
  <c r="AS438" i="2"/>
  <c r="AS265" i="2"/>
  <c r="AS666" i="2"/>
  <c r="AS231" i="2"/>
  <c r="AS262" i="2"/>
  <c r="AS98" i="2"/>
  <c r="AS112" i="2"/>
  <c r="AS202" i="2"/>
  <c r="AS508" i="2"/>
  <c r="AS542" i="2"/>
  <c r="AS719" i="2"/>
  <c r="AS712" i="2"/>
  <c r="AS334" i="2"/>
  <c r="AS28" i="2"/>
  <c r="AS305" i="2"/>
  <c r="AS286" i="2"/>
  <c r="AS215" i="2"/>
  <c r="AS156" i="2"/>
  <c r="AS359" i="2"/>
  <c r="AS311" i="2"/>
  <c r="AS346" i="2"/>
  <c r="AS386" i="2"/>
  <c r="AS514" i="2"/>
  <c r="AS604" i="2"/>
  <c r="AS713" i="2"/>
  <c r="AS629" i="2"/>
  <c r="AS648" i="2"/>
  <c r="AS501" i="2"/>
  <c r="AS572" i="2"/>
  <c r="AS75" i="2"/>
  <c r="AS423" i="2"/>
  <c r="AS721" i="2"/>
  <c r="AS189" i="2"/>
  <c r="AS589" i="2"/>
  <c r="AS503" i="2"/>
  <c r="AS576" i="2"/>
  <c r="AS272" i="2"/>
  <c r="AS234" i="2"/>
  <c r="AS375" i="2"/>
  <c r="AS221" i="2"/>
  <c r="AS399" i="2"/>
  <c r="AS635" i="2"/>
  <c r="AS23" i="2"/>
  <c r="AS141" i="2"/>
  <c r="AS168" i="2"/>
  <c r="AS90" i="2"/>
  <c r="AS369" i="2"/>
  <c r="AS519" i="2"/>
  <c r="AS170" i="2"/>
  <c r="AS678" i="2"/>
  <c r="AS701" i="2"/>
  <c r="AS469" i="2"/>
  <c r="AS353" i="2"/>
  <c r="AS515" i="2"/>
  <c r="AS435" i="2"/>
  <c r="AS235" i="2"/>
  <c r="AS643" i="2"/>
  <c r="AS87" i="2"/>
  <c r="AS147" i="2"/>
  <c r="AS546" i="2"/>
  <c r="AS121" i="2"/>
  <c r="AS690" i="2"/>
  <c r="AS653" i="2"/>
  <c r="AS35" i="2"/>
  <c r="AS109" i="2"/>
  <c r="AS733" i="2"/>
  <c r="AS397" i="2"/>
  <c r="AS181" i="2"/>
  <c r="AS378" i="2"/>
  <c r="AS731" i="2"/>
  <c r="AS277" i="2"/>
  <c r="AS364" i="2"/>
  <c r="AS266" i="2"/>
  <c r="AS606" i="2"/>
  <c r="AS681" i="2"/>
  <c r="AS17" i="2"/>
  <c r="AS63" i="2"/>
  <c r="AS625" i="2"/>
  <c r="AS318" i="2"/>
  <c r="AS188" i="2"/>
  <c r="AS135" i="2"/>
  <c r="AS30" i="2"/>
  <c r="AS703" i="2"/>
  <c r="AS321" i="2"/>
  <c r="AS118" i="2"/>
  <c r="AS68" i="2"/>
  <c r="AS54" i="2"/>
  <c r="AS19" i="2"/>
  <c r="AS74" i="2"/>
  <c r="AS8" i="2"/>
  <c r="AS395" i="2"/>
  <c r="AS441" i="2"/>
  <c r="AS522" i="2"/>
  <c r="AS401" i="2"/>
  <c r="AS658" i="2"/>
  <c r="AS72" i="2"/>
  <c r="AS419" i="2"/>
  <c r="AS425" i="2"/>
  <c r="AS685" i="2"/>
  <c r="AS327" i="2"/>
  <c r="AS220" i="2"/>
  <c r="AS55" i="2"/>
  <c r="AS344" i="2"/>
  <c r="AS557" i="2"/>
  <c r="AS119" i="2"/>
  <c r="AS494" i="2"/>
  <c r="AS243" i="2"/>
  <c r="AS590" i="2"/>
  <c r="AS361" i="2"/>
  <c r="AS537" i="2"/>
  <c r="AT678" i="2"/>
  <c r="AT701" i="2"/>
  <c r="AT469" i="2"/>
  <c r="AT353" i="2"/>
  <c r="AT515" i="2"/>
  <c r="AT435" i="2"/>
  <c r="AT235" i="2"/>
  <c r="AT643" i="2"/>
  <c r="AT87" i="2"/>
  <c r="AT147" i="2"/>
  <c r="AT546" i="2"/>
  <c r="AT121" i="2"/>
  <c r="AT690" i="2"/>
  <c r="AT653" i="2"/>
  <c r="AT35" i="2"/>
  <c r="AT109" i="2"/>
  <c r="AT733" i="2"/>
  <c r="AT397" i="2"/>
  <c r="AS624" i="2"/>
  <c r="AS470" i="2"/>
  <c r="AS456" i="2"/>
  <c r="AS179" i="2"/>
  <c r="AS273" i="2"/>
  <c r="AS472" i="2"/>
  <c r="AS543" i="2"/>
  <c r="AS611" i="2"/>
  <c r="AS245" i="2"/>
  <c r="AS209" i="2"/>
  <c r="AS97" i="2"/>
  <c r="AS420" i="2"/>
  <c r="AS577" i="2"/>
  <c r="AS214" i="2"/>
  <c r="AS407" i="2"/>
  <c r="AS22" i="2"/>
  <c r="AS599" i="2"/>
  <c r="AS418" i="2"/>
  <c r="AS560" i="2"/>
  <c r="AS241" i="2"/>
  <c r="AS216" i="2"/>
  <c r="AS414" i="2"/>
  <c r="AS389" i="2"/>
  <c r="AS242" i="2"/>
  <c r="AS58" i="2"/>
  <c r="AS12" i="2"/>
  <c r="AS264" i="2"/>
  <c r="AS115" i="2"/>
  <c r="AS450" i="2"/>
  <c r="AS547" i="2"/>
  <c r="AS527" i="2"/>
  <c r="AS9" i="2"/>
  <c r="AS510" i="2"/>
  <c r="AS372" i="2"/>
  <c r="AS61" i="2"/>
  <c r="AS172" i="2"/>
  <c r="AS197" i="2"/>
  <c r="AS309" i="2"/>
  <c r="AS39" i="2"/>
  <c r="AS21" i="2"/>
  <c r="AS295" i="2"/>
  <c r="AS47" i="2"/>
  <c r="AS484" i="2"/>
  <c r="AS85" i="2"/>
  <c r="AS404" i="2"/>
  <c r="AS422" i="2"/>
  <c r="AS607" i="2"/>
  <c r="AS452" i="2"/>
  <c r="AS289" i="2"/>
  <c r="AS36" i="2"/>
  <c r="AS434" i="2"/>
  <c r="AS488" i="2"/>
  <c r="AS500" i="2"/>
  <c r="AS388" i="2"/>
  <c r="AS458" i="2"/>
  <c r="AS140" i="2"/>
  <c r="AS73" i="2"/>
  <c r="AS398" i="2"/>
  <c r="AS699" i="2"/>
  <c r="AS583" i="2"/>
  <c r="AT714" i="2"/>
  <c r="AT624" i="2"/>
  <c r="AT470" i="2"/>
  <c r="AT456" i="2"/>
  <c r="AT179" i="2"/>
  <c r="AT273" i="2"/>
  <c r="AT472" i="2"/>
  <c r="AT543" i="2"/>
  <c r="AT611" i="2"/>
  <c r="AT245" i="2"/>
  <c r="AT209" i="2"/>
  <c r="AT97" i="2"/>
  <c r="AT420" i="2"/>
  <c r="AT577" i="2"/>
  <c r="AT214" i="2"/>
  <c r="AT407" i="2"/>
  <c r="AT22" i="2"/>
  <c r="AR330" i="2"/>
  <c r="AT311" i="2"/>
  <c r="AT143" i="2"/>
  <c r="AT325" i="2"/>
  <c r="AT129" i="2"/>
  <c r="AT333" i="2"/>
  <c r="AT114" i="2"/>
  <c r="AT304" i="2"/>
  <c r="AT208" i="2"/>
  <c r="AT346" i="2"/>
  <c r="AT348" i="2"/>
  <c r="AT642" i="2"/>
  <c r="AT95" i="2"/>
  <c r="AT165" i="2"/>
  <c r="AT392" i="2"/>
  <c r="AT382" i="2"/>
  <c r="AT600" i="2"/>
  <c r="AT386" i="2"/>
  <c r="AT565" i="2"/>
  <c r="AT496" i="2"/>
  <c r="AT427" i="2"/>
  <c r="AT161" i="2"/>
  <c r="AT695" i="2"/>
  <c r="AT224" i="2"/>
  <c r="AT269" i="2"/>
  <c r="AT514" i="2"/>
  <c r="AT261" i="2"/>
  <c r="AT506" i="2"/>
  <c r="AT137" i="2"/>
  <c r="AT233" i="2"/>
  <c r="AT531" i="2"/>
  <c r="AT464" i="2"/>
  <c r="AR629" i="2"/>
  <c r="AR501" i="2"/>
  <c r="AR582" i="2"/>
  <c r="AR75" i="2"/>
  <c r="AR370" i="2"/>
  <c r="AR423" i="2"/>
  <c r="AR460" i="2"/>
  <c r="C102" i="3"/>
  <c r="AR189" i="2"/>
  <c r="AR589" i="2"/>
  <c r="AR503" i="2"/>
  <c r="AR576" i="2"/>
  <c r="AR272" i="2"/>
  <c r="AR160" i="2"/>
  <c r="AR14" i="2"/>
  <c r="AR153" i="2"/>
  <c r="AR221" i="2"/>
  <c r="AR399" i="2"/>
  <c r="AR177" i="2"/>
  <c r="AR141" i="2"/>
  <c r="AR168" i="2"/>
  <c r="C38" i="3"/>
  <c r="AR90" i="2"/>
  <c r="AR369" i="2"/>
  <c r="AR519" i="2"/>
  <c r="AR170" i="2"/>
  <c r="AR50" i="2"/>
  <c r="AR459" i="2"/>
  <c r="AR579" i="2"/>
  <c r="AR530" i="2"/>
  <c r="AR628" i="2"/>
  <c r="AR656" i="2"/>
  <c r="AR166" i="2"/>
  <c r="AR306" i="2"/>
  <c r="AR138" i="2"/>
  <c r="AR232" i="2"/>
  <c r="AR239" i="2"/>
  <c r="AR632" i="2"/>
  <c r="C2" i="3"/>
  <c r="AR103" i="2"/>
  <c r="C82" i="3"/>
  <c r="AR81" i="2"/>
  <c r="AU700" i="2"/>
  <c r="AU487" i="2"/>
  <c r="AU355" i="2"/>
  <c r="AU615" i="2"/>
  <c r="AU260" i="2"/>
  <c r="AU215" i="2"/>
  <c r="AU616" i="2"/>
  <c r="AU448" i="2"/>
  <c r="AS41" i="2"/>
  <c r="AS511" i="2"/>
  <c r="AS417" i="2"/>
  <c r="AS617" i="2"/>
  <c r="AS597" i="2"/>
  <c r="AS206" i="2"/>
  <c r="AS320" i="2"/>
  <c r="AS444" i="2"/>
  <c r="AS613" i="2"/>
  <c r="AS568" i="2"/>
  <c r="AS724" i="2"/>
  <c r="AS323" i="2"/>
  <c r="AS563" i="2"/>
  <c r="AS225" i="2"/>
  <c r="AS142" i="2"/>
  <c r="AS387" i="2"/>
  <c r="AS665" i="2"/>
  <c r="AS131" i="2"/>
  <c r="AS217" i="2"/>
  <c r="AS345" i="2"/>
  <c r="AS280" i="2"/>
  <c r="AS258" i="2"/>
  <c r="AS105" i="2"/>
  <c r="AS462" i="2"/>
  <c r="AS649" i="2"/>
  <c r="AS594" i="2"/>
  <c r="AS541" i="2"/>
  <c r="AS94" i="2"/>
  <c r="AS524" i="2"/>
  <c r="AS298" i="2"/>
  <c r="AS381" i="2"/>
  <c r="AS157" i="2"/>
  <c r="AS368" i="2"/>
  <c r="AS433" i="2"/>
  <c r="AS439" i="2"/>
  <c r="AS127" i="2"/>
  <c r="AS550" i="2"/>
  <c r="AS93" i="2"/>
  <c r="AS310" i="2"/>
  <c r="AS523" i="2"/>
  <c r="AT732" i="2"/>
  <c r="AT716" i="2"/>
  <c r="AT697" i="2"/>
  <c r="AT638" i="2"/>
  <c r="AT591" i="2"/>
  <c r="AT293" i="2"/>
  <c r="AT730" i="2"/>
  <c r="AT316" i="2"/>
  <c r="AT294" i="2"/>
  <c r="AT709" i="2"/>
  <c r="AT200" i="2"/>
  <c r="AT683" i="2"/>
  <c r="AT602" i="2"/>
  <c r="AT96" i="2"/>
  <c r="AT24" i="2"/>
  <c r="AT567" i="2"/>
  <c r="AT48" i="2"/>
  <c r="AT520" i="2"/>
  <c r="AT403" i="2"/>
  <c r="AT43" i="2"/>
  <c r="AT391" i="2"/>
  <c r="AT128" i="2"/>
  <c r="AT41" i="2"/>
  <c r="AT511" i="2"/>
  <c r="AT417" i="2"/>
  <c r="AT617" i="2"/>
  <c r="AS34" i="2"/>
  <c r="AS498" i="2"/>
  <c r="AS274" i="2"/>
  <c r="AS122" i="2"/>
  <c r="AS592" i="2"/>
  <c r="AS10" i="2"/>
  <c r="AS91" i="2"/>
  <c r="AS603" i="2"/>
  <c r="AS29" i="2"/>
  <c r="AS633" i="2"/>
  <c r="AS478" i="2"/>
  <c r="AS694" i="2"/>
  <c r="AS343" i="2"/>
  <c r="AS335" i="2"/>
  <c r="AS374" i="2"/>
  <c r="AS248" i="2"/>
  <c r="AS532" i="2"/>
  <c r="AS431" i="2"/>
  <c r="AS13" i="2"/>
  <c r="AS405" i="2"/>
  <c r="AS299" i="2"/>
  <c r="AS27" i="2"/>
  <c r="AS203" i="2"/>
  <c r="AS278" i="2"/>
  <c r="AS518" i="2"/>
  <c r="AS236" i="2"/>
  <c r="AS228" i="2"/>
  <c r="AS146" i="2"/>
  <c r="AS380" i="2"/>
  <c r="AS45" i="2"/>
  <c r="AS574" i="2"/>
  <c r="AS373" i="2"/>
  <c r="AS356" i="2"/>
  <c r="AS175" i="2"/>
  <c r="AS540" i="2"/>
  <c r="AS227" i="2"/>
  <c r="AS279" i="2"/>
  <c r="AS390" i="2"/>
  <c r="AT715" i="2"/>
  <c r="AT717" i="2"/>
  <c r="AT499" i="2"/>
  <c r="AT331" i="2"/>
  <c r="AT612" i="2"/>
  <c r="AT173" i="2"/>
  <c r="AT107" i="2"/>
  <c r="AT282" i="2"/>
  <c r="AT739" i="2"/>
  <c r="AT193" i="2"/>
  <c r="AT300" i="2"/>
  <c r="AT352" i="2"/>
  <c r="AT38" i="2"/>
  <c r="AT396" i="2"/>
  <c r="AT443" i="2"/>
  <c r="AT621" i="2"/>
  <c r="AT66" i="2"/>
  <c r="AT357" i="2"/>
  <c r="AT639" i="2"/>
  <c r="AT636" i="2"/>
  <c r="AT183" i="2"/>
  <c r="AT704" i="2"/>
  <c r="AT53" i="2"/>
  <c r="AT556" i="2"/>
  <c r="AT34" i="2"/>
  <c r="AT498" i="2"/>
  <c r="AT274" i="2"/>
  <c r="AT122" i="2"/>
  <c r="AT592" i="2"/>
  <c r="AT10" i="2"/>
  <c r="AT91" i="2"/>
  <c r="AT603" i="2"/>
  <c r="AT29" i="2"/>
  <c r="AT633" i="2"/>
  <c r="AT478" i="2"/>
  <c r="AT694" i="2"/>
  <c r="AT343" i="2"/>
  <c r="AT335" i="2"/>
  <c r="AT374" i="2"/>
  <c r="AT248" i="2"/>
  <c r="AT532" i="2"/>
  <c r="AT431" i="2"/>
  <c r="AT13" i="2"/>
  <c r="AT405" i="2"/>
  <c r="AT299" i="2"/>
  <c r="AT27" i="2"/>
  <c r="AT203" i="2"/>
  <c r="AS708" i="2"/>
  <c r="AS718" i="2"/>
  <c r="AS688" i="2"/>
  <c r="AS668" i="2"/>
  <c r="AS366" i="2"/>
  <c r="AS569" i="2"/>
  <c r="AS276" i="2"/>
  <c r="AS82" i="2"/>
  <c r="AS677" i="2"/>
  <c r="AS659" i="2"/>
  <c r="AS307" i="2"/>
  <c r="AS652" i="2"/>
  <c r="AS350" i="2"/>
  <c r="AS270" i="2"/>
  <c r="AS437" i="2"/>
  <c r="AS322" i="2"/>
  <c r="AS466" i="2"/>
  <c r="AS393" i="2"/>
  <c r="AS192" i="2"/>
  <c r="AS682" i="2"/>
  <c r="AS480" i="2"/>
  <c r="AS360" i="2"/>
  <c r="AS455" i="2"/>
  <c r="AS196" i="2"/>
  <c r="AS285" i="2"/>
  <c r="AS548" i="2"/>
  <c r="AS332" i="2"/>
  <c r="AS409" i="2"/>
  <c r="AS154" i="2"/>
  <c r="AS155" i="2"/>
  <c r="AS52" i="2"/>
  <c r="AS587" i="2"/>
  <c r="AS187" i="2"/>
  <c r="AS120" i="2"/>
  <c r="AS169" i="2"/>
  <c r="AS255" i="2"/>
  <c r="AS575" i="2"/>
  <c r="AS686" i="2"/>
  <c r="AS554" i="2"/>
  <c r="AS457" i="2"/>
  <c r="AS267" i="2"/>
  <c r="AS56" i="2"/>
  <c r="AS720" i="2"/>
  <c r="AS551" i="2"/>
  <c r="AS99" i="2"/>
  <c r="AS586" i="2"/>
  <c r="AS167" i="2"/>
  <c r="AS663" i="2"/>
  <c r="AS440" i="2"/>
  <c r="AS80" i="2"/>
  <c r="AS237" i="2"/>
  <c r="AS57" i="2"/>
  <c r="AS578" i="2"/>
  <c r="AS471" i="2"/>
  <c r="AS662" i="2"/>
  <c r="AS657" i="2"/>
  <c r="AS251" i="2"/>
  <c r="AS337" i="2"/>
  <c r="AS86" i="2"/>
  <c r="AS44" i="2"/>
  <c r="AS201" i="2"/>
  <c r="AS139" i="2"/>
  <c r="AT708" i="2"/>
  <c r="AT718" i="2"/>
  <c r="AT688" i="2"/>
  <c r="AT668" i="2"/>
  <c r="AT366" i="2"/>
  <c r="AT569" i="2"/>
  <c r="AT276" i="2"/>
  <c r="AT82" i="2"/>
  <c r="AT677" i="2"/>
  <c r="AT659" i="2"/>
  <c r="AT307" i="2"/>
  <c r="AT652" i="2"/>
  <c r="AT350" i="2"/>
  <c r="AT270" i="2"/>
  <c r="AT437" i="2"/>
  <c r="AT322" i="2"/>
  <c r="AT466" i="2"/>
  <c r="AR326" i="2"/>
  <c r="AR259" i="2"/>
  <c r="AR630" i="2"/>
  <c r="AR67" i="2"/>
  <c r="AR336" i="2"/>
  <c r="AS32" i="2"/>
  <c r="AS722" i="2"/>
  <c r="AS412" i="2"/>
  <c r="AS495" i="2"/>
  <c r="AS291" i="2"/>
  <c r="AS319" i="2"/>
  <c r="AS640" i="2"/>
  <c r="AS737" i="2"/>
  <c r="AS485" i="2"/>
  <c r="AS198" i="2"/>
  <c r="AS664" i="2"/>
  <c r="AS222" i="2"/>
  <c r="AS365" i="2"/>
  <c r="AS152" i="2"/>
  <c r="AS408" i="2"/>
  <c r="AS244" i="2"/>
  <c r="AS134" i="2"/>
  <c r="AS521" i="2"/>
  <c r="AS254" i="2"/>
  <c r="AS195" i="2"/>
  <c r="AS308" i="2"/>
  <c r="AS60" i="2"/>
  <c r="AS707" i="2"/>
  <c r="AS263" i="2"/>
  <c r="AS89" i="2"/>
  <c r="AS410" i="2"/>
  <c r="AS447" i="2"/>
  <c r="AS7" i="2"/>
  <c r="AS191" i="2"/>
  <c r="AS102" i="2"/>
  <c r="AS317" i="2"/>
  <c r="AS564" i="2"/>
  <c r="AS342" i="2"/>
  <c r="AS449" i="2"/>
  <c r="AS130" i="2"/>
  <c r="AS288" i="2"/>
  <c r="AS482" i="2"/>
  <c r="AS406" i="2"/>
  <c r="AS394" i="2"/>
  <c r="AS116" i="2"/>
  <c r="AS347" i="2"/>
  <c r="AS497" i="2"/>
  <c r="AS641" i="2"/>
  <c r="AT692" i="2"/>
  <c r="AT734" i="2"/>
  <c r="AT426" i="2"/>
  <c r="AT377" i="2"/>
  <c r="AT257" i="2"/>
  <c r="AT620" i="2"/>
  <c r="AT463" i="2"/>
  <c r="AT580" i="2"/>
  <c r="AT424" i="2"/>
  <c r="AT676" i="2"/>
  <c r="AT226" i="2"/>
  <c r="AT113" i="2"/>
  <c r="AT205" i="2"/>
  <c r="AT505" i="2"/>
  <c r="AT123" i="2"/>
  <c r="AT31" i="2"/>
  <c r="AT218" i="2"/>
  <c r="AT507" i="2"/>
  <c r="AT64" i="2"/>
  <c r="AT32" i="2"/>
  <c r="AT722" i="2"/>
  <c r="AT412" i="2"/>
  <c r="AT495" i="2"/>
  <c r="AT291" i="2"/>
  <c r="AR188" i="2"/>
  <c r="AS162" i="2"/>
  <c r="AS213" i="2"/>
  <c r="AS605" i="2"/>
  <c r="AS303" i="2"/>
  <c r="AS253" i="2"/>
  <c r="AS539" i="2"/>
  <c r="AS504" i="2"/>
  <c r="AS595" i="2"/>
  <c r="AS329" i="2"/>
  <c r="AS240" i="2"/>
  <c r="AS79" i="2"/>
  <c r="AS416" i="2"/>
  <c r="AS512" i="2"/>
  <c r="AS37" i="2"/>
  <c r="AS687" i="2"/>
  <c r="AS429" i="2"/>
  <c r="AS20" i="2"/>
  <c r="AS42" i="2"/>
  <c r="AS483" i="2"/>
  <c r="AS246" i="2"/>
  <c r="AS230" i="2"/>
  <c r="AS126" i="2"/>
  <c r="AS176" i="2"/>
  <c r="AS338" i="2"/>
  <c r="AS654" i="2"/>
  <c r="AS651" i="2"/>
  <c r="AS634" i="2"/>
  <c r="AS229" i="2"/>
  <c r="AS566" i="2"/>
  <c r="AT673" i="2"/>
  <c r="AT660" i="2"/>
  <c r="AT725" i="2"/>
  <c r="AT604" i="2"/>
  <c r="AT461" i="2"/>
  <c r="AT454" i="2"/>
  <c r="AT421" i="2"/>
  <c r="AT623" i="2"/>
  <c r="AT609" i="2"/>
  <c r="AT453" i="2"/>
  <c r="AT502" i="2"/>
  <c r="AT538" i="2"/>
  <c r="AT619" i="2"/>
  <c r="AT476" i="2"/>
  <c r="AT351" i="2"/>
  <c r="AT268" i="2"/>
  <c r="AT552" i="2"/>
  <c r="AT585" i="2"/>
  <c r="AT297" i="2"/>
  <c r="AT330" i="2"/>
  <c r="AT185" i="2"/>
  <c r="AT145" i="2"/>
  <c r="AT533" i="2"/>
  <c r="AT438" i="2"/>
  <c r="AT265" i="2"/>
  <c r="AT666" i="2"/>
  <c r="AT231" i="2"/>
  <c r="AT262" i="2"/>
  <c r="AT98" i="2"/>
  <c r="AT112" i="2"/>
  <c r="AT202" i="2"/>
  <c r="AT508" i="2"/>
  <c r="AT542" i="2"/>
  <c r="AT162" i="2"/>
  <c r="AT213" i="2"/>
  <c r="AT605" i="2"/>
  <c r="AT303" i="2"/>
  <c r="AT253" i="2"/>
  <c r="AT539" i="2"/>
  <c r="AT504" i="2"/>
  <c r="AT595" i="2"/>
  <c r="AT329" i="2"/>
  <c r="AT240" i="2"/>
  <c r="AT79" i="2"/>
  <c r="AT416" i="2"/>
  <c r="AT512" i="2"/>
  <c r="AT37" i="2"/>
  <c r="AT687" i="2"/>
  <c r="AT429" i="2"/>
  <c r="AT20" i="2"/>
  <c r="AT42" i="2"/>
  <c r="AT483" i="2"/>
  <c r="AT246" i="2"/>
  <c r="AT230" i="2"/>
  <c r="AT126" i="2"/>
  <c r="AT176" i="2"/>
  <c r="AT338" i="2"/>
  <c r="AS50" i="2"/>
  <c r="AS459" i="2"/>
  <c r="AS579" i="2"/>
  <c r="AS530" i="2"/>
  <c r="AS628" i="2"/>
  <c r="AS601" i="2"/>
  <c r="AS608" i="2"/>
  <c r="AS341" i="2"/>
  <c r="AS283" i="2"/>
  <c r="AS656" i="2"/>
  <c r="AS166" i="2"/>
  <c r="AS306" i="2"/>
  <c r="AS138" i="2"/>
  <c r="AS232" i="2"/>
  <c r="AS239" i="2"/>
  <c r="AS632" i="2"/>
  <c r="AS103" i="2"/>
  <c r="AS223" i="2"/>
  <c r="AS81" i="2"/>
  <c r="AS647" i="2"/>
  <c r="AS598" i="2"/>
  <c r="AT713" i="2"/>
  <c r="AT618" i="2"/>
  <c r="AT629" i="2"/>
  <c r="AT729" i="2"/>
  <c r="AT648" i="2"/>
  <c r="AT671" i="2"/>
  <c r="AT501" i="2"/>
  <c r="AT376" i="2"/>
  <c r="AT572" i="2"/>
  <c r="AT582" i="2"/>
  <c r="AT75" i="2"/>
  <c r="AT370" i="2"/>
  <c r="AT423" i="2"/>
  <c r="AT696" i="2"/>
  <c r="AT721" i="2"/>
  <c r="AT460" i="2"/>
  <c r="AT189" i="2"/>
  <c r="AT735" i="2"/>
  <c r="AT589" i="2"/>
  <c r="AT627" i="2"/>
  <c r="AT503" i="2"/>
  <c r="AT679" i="2"/>
  <c r="AT576" i="2"/>
  <c r="AT558" i="2"/>
  <c r="AT272" i="2"/>
  <c r="AT160" i="2"/>
  <c r="AT234" i="2"/>
  <c r="AT14" i="2"/>
  <c r="AT375" i="2"/>
  <c r="AT153" i="2"/>
  <c r="AT221" i="2"/>
  <c r="AT399" i="2"/>
  <c r="AT635" i="2"/>
  <c r="AT177" i="2"/>
  <c r="AT23" i="2"/>
  <c r="AT141" i="2"/>
  <c r="AT168" i="2"/>
  <c r="AT90" i="2"/>
  <c r="AT369" i="2"/>
  <c r="AT519" i="2"/>
  <c r="AT170" i="2"/>
  <c r="AT50" i="2"/>
  <c r="AT459" i="2"/>
  <c r="AT579" i="2"/>
  <c r="AT530" i="2"/>
  <c r="AT628" i="2"/>
  <c r="AT601" i="2"/>
  <c r="AT608" i="2"/>
  <c r="AT341" i="2"/>
  <c r="AT283" i="2"/>
  <c r="AT656" i="2"/>
  <c r="AT166" i="2"/>
  <c r="AT306" i="2"/>
  <c r="AT138" i="2"/>
  <c r="AT232" i="2"/>
  <c r="AS644" i="2"/>
  <c r="AS562" i="2"/>
  <c r="AS645" i="2"/>
  <c r="AS610" i="2"/>
  <c r="AS517" i="2"/>
  <c r="AS184" i="2"/>
  <c r="AS194" i="2"/>
  <c r="AS163" i="2"/>
  <c r="AS400" i="2"/>
  <c r="AS689" i="2"/>
  <c r="AS726" i="2"/>
  <c r="AS445" i="2"/>
  <c r="AS684" i="2"/>
  <c r="AS693" i="2"/>
  <c r="AS204" i="2"/>
  <c r="AS178" i="2"/>
  <c r="AS626" i="2"/>
  <c r="AS413" i="2"/>
  <c r="AS486" i="2"/>
  <c r="AS207" i="2"/>
  <c r="AS125" i="2"/>
  <c r="AS473" i="2"/>
  <c r="AS275" i="2"/>
  <c r="AS559" i="2"/>
  <c r="AS727" i="2"/>
  <c r="AS465" i="2"/>
  <c r="AS108" i="2"/>
  <c r="AS561" i="2"/>
  <c r="AS190" i="2"/>
  <c r="AS247" i="2"/>
  <c r="AS339" i="2"/>
  <c r="AS313" i="2"/>
  <c r="AS622" i="2"/>
  <c r="AS302" i="2"/>
  <c r="AS363" i="2"/>
  <c r="AS281" i="2"/>
  <c r="AS249" i="2"/>
  <c r="AS100" i="2"/>
  <c r="AS49" i="2"/>
  <c r="AS284" i="2"/>
  <c r="AS723" i="2"/>
  <c r="AS379" i="2"/>
  <c r="AS672" i="2"/>
  <c r="AS669" i="2"/>
  <c r="AS385" i="2"/>
  <c r="AS536" i="2"/>
  <c r="AS271" i="2"/>
  <c r="AS545" i="2"/>
  <c r="AS549" i="2"/>
  <c r="AS312" i="2"/>
  <c r="AS680" i="2"/>
  <c r="AS18" i="2"/>
  <c r="AS324" i="2"/>
  <c r="AS110" i="2"/>
  <c r="AS290" i="2"/>
  <c r="AS164" i="2"/>
  <c r="AS124" i="2"/>
  <c r="AS535" i="2"/>
  <c r="AS296" i="2"/>
  <c r="AS516" i="2"/>
  <c r="AS477" i="2"/>
  <c r="AT644" i="2"/>
  <c r="AT562" i="2"/>
  <c r="AT645" i="2"/>
  <c r="AT610" i="2"/>
  <c r="AT517" i="2"/>
  <c r="AT184" i="2"/>
  <c r="AT194" i="2"/>
  <c r="AT163" i="2"/>
  <c r="AT400" i="2"/>
  <c r="AT689" i="2"/>
  <c r="AT726" i="2"/>
  <c r="AT445" i="2"/>
  <c r="AT684" i="2"/>
  <c r="AT693" i="2"/>
  <c r="AT204" i="2"/>
  <c r="AT178" i="2"/>
  <c r="AT626" i="2"/>
  <c r="AR200" i="2"/>
  <c r="AR48" i="2"/>
  <c r="AS415" i="2"/>
  <c r="AS428" i="2"/>
  <c r="AT544" i="2"/>
  <c r="AT738" i="2"/>
  <c r="AT315" i="2"/>
  <c r="AT468" i="2"/>
  <c r="AT637" i="2"/>
  <c r="AT490" i="2"/>
  <c r="AT526" i="2"/>
  <c r="AT614" i="2"/>
  <c r="AT667" i="2"/>
  <c r="AT481" i="2"/>
  <c r="AT238" i="2"/>
  <c r="AT581" i="2"/>
  <c r="AT362" i="2"/>
  <c r="AT596" i="2"/>
  <c r="AT199" i="2"/>
  <c r="AT314" i="2"/>
  <c r="AT489" i="2"/>
  <c r="AT705" i="2"/>
  <c r="AT411" i="2"/>
  <c r="AT301" i="2"/>
  <c r="AT593" i="2"/>
  <c r="AT92" i="2"/>
  <c r="AT159" i="2"/>
  <c r="AT698" i="2"/>
  <c r="AT158" i="2"/>
  <c r="AT358" i="2"/>
  <c r="AT46" i="2"/>
  <c r="AT33" i="2"/>
  <c r="AT702" i="2"/>
  <c r="AT2" i="2"/>
  <c r="AT250" i="2"/>
  <c r="AT133" i="2"/>
  <c r="AT62" i="2"/>
  <c r="AT111" i="2"/>
  <c r="AT180" i="2"/>
  <c r="AT513" i="2"/>
  <c r="AT570" i="2"/>
  <c r="AT467" i="2"/>
  <c r="AT442" i="2"/>
  <c r="AT211" i="2"/>
  <c r="AT492" i="2"/>
  <c r="AT584" i="2"/>
  <c r="AT430" i="2"/>
  <c r="AT436" i="2"/>
  <c r="AT186" i="2"/>
  <c r="AT349" i="2"/>
  <c r="AT149" i="2"/>
  <c r="AT675" i="2"/>
  <c r="AT148" i="2"/>
  <c r="AT252" i="2"/>
  <c r="AT287" i="2"/>
  <c r="AT655" i="2"/>
  <c r="AT104" i="2"/>
  <c r="AT70" i="2"/>
  <c r="AT182" i="2"/>
  <c r="AT151" i="2"/>
  <c r="AT402" i="2"/>
  <c r="AT219" i="2"/>
  <c r="AT6" i="2"/>
  <c r="AT415" i="2"/>
  <c r="AT428" i="2"/>
  <c r="AT597" i="2"/>
  <c r="AT206" i="2"/>
  <c r="AT320" i="2"/>
  <c r="AT444" i="2"/>
  <c r="AT613" i="2"/>
  <c r="AT568" i="2"/>
  <c r="AT724" i="2"/>
  <c r="AT323" i="2"/>
  <c r="AT563" i="2"/>
  <c r="AT225" i="2"/>
  <c r="AT142" i="2"/>
  <c r="AT387" i="2"/>
  <c r="AT665" i="2"/>
  <c r="AT131" i="2"/>
  <c r="AT217" i="2"/>
  <c r="AT345" i="2"/>
  <c r="AT280" i="2"/>
  <c r="AT258" i="2"/>
  <c r="AT105" i="2"/>
  <c r="AT462" i="2"/>
  <c r="AT649" i="2"/>
  <c r="AT594" i="2"/>
  <c r="AT541" i="2"/>
  <c r="AT94" i="2"/>
  <c r="AT524" i="2"/>
  <c r="AT298" i="2"/>
  <c r="AT381" i="2"/>
  <c r="AT157" i="2"/>
  <c r="AT368" i="2"/>
  <c r="AT433" i="2"/>
  <c r="AT439" i="2"/>
  <c r="AT127" i="2"/>
  <c r="AT550" i="2"/>
  <c r="AT93" i="2"/>
  <c r="AT310" i="2"/>
  <c r="AT523" i="2"/>
  <c r="C117" i="3"/>
  <c r="AR644" i="2"/>
  <c r="AR562" i="2"/>
  <c r="AR610" i="2"/>
  <c r="AR184" i="2"/>
  <c r="AR194" i="2"/>
  <c r="AR163" i="2"/>
  <c r="AR689" i="2"/>
  <c r="AR445" i="2"/>
  <c r="AR204" i="2"/>
  <c r="AR626" i="2"/>
  <c r="AR413" i="2"/>
  <c r="AR207" i="2"/>
  <c r="C21" i="3"/>
  <c r="AR125" i="2"/>
  <c r="AR275" i="2"/>
  <c r="AR108" i="2"/>
  <c r="AR561" i="2"/>
  <c r="AR339" i="2"/>
  <c r="AR313" i="2"/>
  <c r="AR622" i="2"/>
  <c r="AR302" i="2"/>
  <c r="AR363" i="2"/>
  <c r="C55" i="3"/>
  <c r="AR281" i="2"/>
  <c r="AR100" i="2"/>
  <c r="AR49" i="2"/>
  <c r="AR284" i="2"/>
  <c r="AR672" i="2"/>
  <c r="AR536" i="2"/>
  <c r="AR549" i="2"/>
  <c r="AR18" i="2"/>
  <c r="AR110" i="2"/>
  <c r="AR290" i="2"/>
  <c r="AR164" i="2"/>
  <c r="AR124" i="2"/>
  <c r="AR535" i="2"/>
  <c r="AR296" i="2"/>
  <c r="AR516" i="2"/>
  <c r="AR477" i="2"/>
  <c r="AU732" i="2"/>
  <c r="AU716" i="2"/>
  <c r="AU697" i="2"/>
  <c r="AU638" i="2"/>
  <c r="AU591" i="2"/>
  <c r="AU293" i="2"/>
  <c r="AU730" i="2"/>
  <c r="AU316" i="2"/>
  <c r="AU294" i="2"/>
  <c r="AU709" i="2"/>
  <c r="AU200" i="2"/>
  <c r="AU683" i="2"/>
  <c r="AT278" i="2"/>
  <c r="AT518" i="2"/>
  <c r="AT236" i="2"/>
  <c r="AT228" i="2"/>
  <c r="AT146" i="2"/>
  <c r="AT380" i="2"/>
  <c r="AT45" i="2"/>
  <c r="AT574" i="2"/>
  <c r="AT373" i="2"/>
  <c r="AT356" i="2"/>
  <c r="AT175" i="2"/>
  <c r="AT540" i="2"/>
  <c r="AT227" i="2"/>
  <c r="AT279" i="2"/>
  <c r="AT390" i="2"/>
  <c r="K27" i="3"/>
  <c r="AR544" i="2"/>
  <c r="AR315" i="2"/>
  <c r="AR526" i="2"/>
  <c r="AR614" i="2"/>
  <c r="AR481" i="2"/>
  <c r="AR238" i="2"/>
  <c r="AR362" i="2"/>
  <c r="C110" i="3"/>
  <c r="AR596" i="2"/>
  <c r="AR199" i="2"/>
  <c r="AR314" i="2"/>
  <c r="AR411" i="2"/>
  <c r="AR301" i="2"/>
  <c r="AR593" i="2"/>
  <c r="AR92" i="2"/>
  <c r="AR158" i="2"/>
  <c r="AR358" i="2"/>
  <c r="AR46" i="2"/>
  <c r="AR33" i="2"/>
  <c r="AR2" i="2"/>
  <c r="AR250" i="2"/>
  <c r="AR133" i="2"/>
  <c r="AR111" i="2"/>
  <c r="AR180" i="2"/>
  <c r="AR570" i="2"/>
  <c r="AR211" i="2"/>
  <c r="AR492" i="2"/>
  <c r="AR584" i="2"/>
  <c r="AR430" i="2"/>
  <c r="AR436" i="2"/>
  <c r="AR186" i="2"/>
  <c r="AR349" i="2"/>
  <c r="AR149" i="2"/>
  <c r="AR148" i="2"/>
  <c r="C56" i="3"/>
  <c r="AR252" i="2"/>
  <c r="AR287" i="2"/>
  <c r="AR104" i="2"/>
  <c r="AR70" i="2"/>
  <c r="AR182" i="2"/>
  <c r="AR151" i="2"/>
  <c r="AR402" i="2"/>
  <c r="C17" i="3"/>
  <c r="AR6" i="2"/>
  <c r="AR415" i="2"/>
  <c r="AR428" i="2"/>
  <c r="AU715" i="2"/>
  <c r="AU717" i="2"/>
  <c r="AU499" i="2"/>
  <c r="AU331" i="2"/>
  <c r="AU612" i="2"/>
  <c r="AT393" i="2"/>
  <c r="AT192" i="2"/>
  <c r="AT682" i="2"/>
  <c r="AT480" i="2"/>
  <c r="AT360" i="2"/>
  <c r="AT455" i="2"/>
  <c r="AT196" i="2"/>
  <c r="AT285" i="2"/>
  <c r="AT548" i="2"/>
  <c r="AT332" i="2"/>
  <c r="AT409" i="2"/>
  <c r="AT154" i="2"/>
  <c r="AT155" i="2"/>
  <c r="AT52" i="2"/>
  <c r="AT587" i="2"/>
  <c r="AT187" i="2"/>
  <c r="AT120" i="2"/>
  <c r="AT169" i="2"/>
  <c r="AT255" i="2"/>
  <c r="AT575" i="2"/>
  <c r="AT686" i="2"/>
  <c r="AT554" i="2"/>
  <c r="AT457" i="2"/>
  <c r="AT267" i="2"/>
  <c r="AT56" i="2"/>
  <c r="AT720" i="2"/>
  <c r="AT551" i="2"/>
  <c r="AT99" i="2"/>
  <c r="AT586" i="2"/>
  <c r="AT167" i="2"/>
  <c r="AT663" i="2"/>
  <c r="AT440" i="2"/>
  <c r="AT80" i="2"/>
  <c r="AT237" i="2"/>
  <c r="AT57" i="2"/>
  <c r="AT578" i="2"/>
  <c r="AT471" i="2"/>
  <c r="AT662" i="2"/>
  <c r="AT657" i="2"/>
  <c r="AT251" i="2"/>
  <c r="AT337" i="2"/>
  <c r="AT86" i="2"/>
  <c r="AT44" i="2"/>
  <c r="AT201" i="2"/>
  <c r="AT139" i="2"/>
  <c r="J76" i="3"/>
  <c r="M80" i="3"/>
  <c r="AR573" i="2"/>
  <c r="AR588" i="2"/>
  <c r="C112" i="3"/>
  <c r="AR136" i="2"/>
  <c r="AR132" i="2"/>
  <c r="AR117" i="2"/>
  <c r="AR40" i="2"/>
  <c r="AR509" i="2"/>
  <c r="AR25" i="2"/>
  <c r="AR71" i="2"/>
  <c r="AR3" i="2"/>
  <c r="AR432" i="2"/>
  <c r="AR28" i="2"/>
  <c r="C16" i="3"/>
  <c r="AR88" i="2"/>
  <c r="C44" i="3"/>
  <c r="AR11" i="2"/>
  <c r="AR534" i="2"/>
  <c r="AR83" i="2"/>
  <c r="AR171" i="2"/>
  <c r="AR328" i="2"/>
  <c r="AR305" i="2"/>
  <c r="AR106" i="2"/>
  <c r="AR212" i="2"/>
  <c r="AR26" i="2"/>
  <c r="AR474" i="2"/>
  <c r="C120" i="3"/>
  <c r="AR446" i="2"/>
  <c r="AR174" i="2"/>
  <c r="AR5" i="2"/>
  <c r="C76" i="3"/>
  <c r="AR354" i="2"/>
  <c r="AR650" i="2"/>
  <c r="AU708" i="2"/>
  <c r="AU718" i="2"/>
  <c r="AU688" i="2"/>
  <c r="AU668" i="2"/>
  <c r="AU332" i="2"/>
  <c r="AU409" i="2"/>
  <c r="AT319" i="2"/>
  <c r="AT640" i="2"/>
  <c r="AT737" i="2"/>
  <c r="AT485" i="2"/>
  <c r="AT198" i="2"/>
  <c r="AT664" i="2"/>
  <c r="AT222" i="2"/>
  <c r="AT365" i="2"/>
  <c r="AT152" i="2"/>
  <c r="AT408" i="2"/>
  <c r="AT244" i="2"/>
  <c r="AT134" i="2"/>
  <c r="AT521" i="2"/>
  <c r="AT254" i="2"/>
  <c r="AT195" i="2"/>
  <c r="AT308" i="2"/>
  <c r="AT60" i="2"/>
  <c r="AT707" i="2"/>
  <c r="AT263" i="2"/>
  <c r="AT89" i="2"/>
  <c r="AT410" i="2"/>
  <c r="AT447" i="2"/>
  <c r="AT7" i="2"/>
  <c r="AT191" i="2"/>
  <c r="AT102" i="2"/>
  <c r="AT317" i="2"/>
  <c r="AT564" i="2"/>
  <c r="AT342" i="2"/>
  <c r="AT449" i="2"/>
  <c r="AT130" i="2"/>
  <c r="AT288" i="2"/>
  <c r="AT482" i="2"/>
  <c r="AT406" i="2"/>
  <c r="AT394" i="2"/>
  <c r="AT116" i="2"/>
  <c r="AT347" i="2"/>
  <c r="AT497" i="2"/>
  <c r="AT641" i="2"/>
  <c r="AR469" i="2"/>
  <c r="AR353" i="2"/>
  <c r="AR515" i="2"/>
  <c r="AR435" i="2"/>
  <c r="AR235" i="2"/>
  <c r="AR643" i="2"/>
  <c r="AR87" i="2"/>
  <c r="AR121" i="2"/>
  <c r="AR690" i="2"/>
  <c r="AR35" i="2"/>
  <c r="AR109" i="2"/>
  <c r="AR378" i="2"/>
  <c r="AR277" i="2"/>
  <c r="AR17" i="2"/>
  <c r="AR63" i="2"/>
  <c r="C109" i="3"/>
  <c r="AR625" i="2"/>
  <c r="AR318" i="2"/>
  <c r="AR135" i="2"/>
  <c r="C78" i="3"/>
  <c r="AR30" i="2"/>
  <c r="AR321" i="2"/>
  <c r="C70" i="3"/>
  <c r="AR118" i="2"/>
  <c r="AR68" i="2"/>
  <c r="AR54" i="2"/>
  <c r="AR19" i="2"/>
  <c r="C32" i="3"/>
  <c r="AR74" i="2"/>
  <c r="AR8" i="2"/>
  <c r="AR395" i="2"/>
  <c r="AR441" i="2"/>
  <c r="C51" i="3"/>
  <c r="AR425" i="2"/>
  <c r="AR685" i="2"/>
  <c r="AR327" i="2"/>
  <c r="AR55" i="2"/>
  <c r="AR344" i="2"/>
  <c r="AR557" i="2"/>
  <c r="AR119" i="2"/>
  <c r="AR494" i="2"/>
  <c r="AR590" i="2"/>
  <c r="AR361" i="2"/>
  <c r="AU692" i="2"/>
  <c r="AU734" i="2"/>
  <c r="AU426" i="2"/>
  <c r="AU377" i="2"/>
  <c r="AU257" i="2"/>
  <c r="AU620" i="2"/>
  <c r="AU463" i="2"/>
  <c r="AU580" i="2"/>
  <c r="AU424" i="2"/>
  <c r="AU676" i="2"/>
  <c r="AU226" i="2"/>
  <c r="AU113" i="2"/>
  <c r="AU205" i="2"/>
  <c r="AT654" i="2"/>
  <c r="AT651" i="2"/>
  <c r="AT634" i="2"/>
  <c r="AT229" i="2"/>
  <c r="AT566" i="2"/>
  <c r="AR179" i="2"/>
  <c r="AR273" i="2"/>
  <c r="AR543" i="2"/>
  <c r="AR611" i="2"/>
  <c r="AR245" i="2"/>
  <c r="AR209" i="2"/>
  <c r="AR97" i="2"/>
  <c r="AR420" i="2"/>
  <c r="AR214" i="2"/>
  <c r="AR22" i="2"/>
  <c r="AR599" i="2"/>
  <c r="AR241" i="2"/>
  <c r="AR216" i="2"/>
  <c r="AR414" i="2"/>
  <c r="AR58" i="2"/>
  <c r="AR12" i="2"/>
  <c r="AR115" i="2"/>
  <c r="AR450" i="2"/>
  <c r="AR547" i="2"/>
  <c r="AR527" i="2"/>
  <c r="AR9" i="2"/>
  <c r="AR372" i="2"/>
  <c r="AR61" i="2"/>
  <c r="AR172" i="2"/>
  <c r="AR197" i="2"/>
  <c r="C37" i="3"/>
  <c r="AR39" i="2"/>
  <c r="AR21" i="2"/>
  <c r="AR47" i="2"/>
  <c r="AR484" i="2"/>
  <c r="AR85" i="2"/>
  <c r="AR404" i="2"/>
  <c r="AR607" i="2"/>
  <c r="AR289" i="2"/>
  <c r="AR36" i="2"/>
  <c r="AR488" i="2"/>
  <c r="AR500" i="2"/>
  <c r="AR458" i="2"/>
  <c r="AR398" i="2"/>
  <c r="AR699" i="2"/>
  <c r="AR583" i="2"/>
  <c r="AU673" i="2"/>
  <c r="AU660" i="2"/>
  <c r="AU725" i="2"/>
  <c r="AU604" i="2"/>
  <c r="AU461" i="2"/>
  <c r="AU454" i="2"/>
  <c r="AU421" i="2"/>
  <c r="AU623" i="2"/>
  <c r="AU609" i="2"/>
  <c r="AU453" i="2"/>
  <c r="AU502" i="2"/>
  <c r="AU538" i="2"/>
  <c r="AU619" i="2"/>
  <c r="AR4" i="2"/>
  <c r="AT239" i="2"/>
  <c r="AT632" i="2"/>
  <c r="AT103" i="2"/>
  <c r="AT223" i="2"/>
  <c r="AT81" i="2"/>
  <c r="AT647" i="2"/>
  <c r="AT598" i="2"/>
  <c r="AR487" i="2"/>
  <c r="AR355" i="2"/>
  <c r="AR260" i="2"/>
  <c r="AR215" i="2"/>
  <c r="C13" i="3"/>
  <c r="AR101" i="2"/>
  <c r="AR150" i="2"/>
  <c r="AR76" i="2"/>
  <c r="AR78" i="2"/>
  <c r="AR156" i="2"/>
  <c r="AR646" i="2"/>
  <c r="AR555" i="2"/>
  <c r="C41" i="3"/>
  <c r="AR16" i="2"/>
  <c r="AR15" i="2"/>
  <c r="AR340" i="2"/>
  <c r="AR84" i="2"/>
  <c r="AR69" i="2"/>
  <c r="AR493" i="2"/>
  <c r="AR371" i="2"/>
  <c r="AR51" i="2"/>
  <c r="AR311" i="2"/>
  <c r="AR143" i="2"/>
  <c r="C23" i="3"/>
  <c r="AR325" i="2"/>
  <c r="AR129" i="2"/>
  <c r="AR333" i="2"/>
  <c r="C99" i="3"/>
  <c r="AR114" i="2"/>
  <c r="AR304" i="2"/>
  <c r="AR208" i="2"/>
  <c r="AR346" i="2"/>
  <c r="AR348" i="2"/>
  <c r="AR95" i="2"/>
  <c r="AR165" i="2"/>
  <c r="AR392" i="2"/>
  <c r="AR382" i="2"/>
  <c r="AR600" i="2"/>
  <c r="AR386" i="2"/>
  <c r="AR496" i="2"/>
  <c r="AR427" i="2"/>
  <c r="AR161" i="2"/>
  <c r="AR269" i="2"/>
  <c r="AR514" i="2"/>
  <c r="AR506" i="2"/>
  <c r="C57" i="3"/>
  <c r="AR233" i="2"/>
  <c r="AU713" i="2"/>
  <c r="AU618" i="2"/>
  <c r="AU629" i="2"/>
  <c r="AU729" i="2"/>
  <c r="AU648" i="2"/>
  <c r="AU671" i="2"/>
  <c r="AU501" i="2"/>
  <c r="AU376" i="2"/>
  <c r="AT413" i="2"/>
  <c r="AT486" i="2"/>
  <c r="AT207" i="2"/>
  <c r="AT125" i="2"/>
  <c r="AT473" i="2"/>
  <c r="AT275" i="2"/>
  <c r="AT559" i="2"/>
  <c r="AT727" i="2"/>
  <c r="AT465" i="2"/>
  <c r="AT108" i="2"/>
  <c r="AT561" i="2"/>
  <c r="AT190" i="2"/>
  <c r="AT247" i="2"/>
  <c r="AT339" i="2"/>
  <c r="AT313" i="2"/>
  <c r="AT622" i="2"/>
  <c r="AT302" i="2"/>
  <c r="AT363" i="2"/>
  <c r="AT281" i="2"/>
  <c r="AT249" i="2"/>
  <c r="AT100" i="2"/>
  <c r="AT49" i="2"/>
  <c r="AT284" i="2"/>
  <c r="AT723" i="2"/>
  <c r="AT379" i="2"/>
  <c r="AT672" i="2"/>
  <c r="AT669" i="2"/>
  <c r="AT385" i="2"/>
  <c r="AT536" i="2"/>
  <c r="AT271" i="2"/>
  <c r="AT545" i="2"/>
  <c r="AT549" i="2"/>
  <c r="AT312" i="2"/>
  <c r="AT680" i="2"/>
  <c r="AT18" i="2"/>
  <c r="AT324" i="2"/>
  <c r="AT110" i="2"/>
  <c r="AT290" i="2"/>
  <c r="AT164" i="2"/>
  <c r="AT124" i="2"/>
  <c r="AT535" i="2"/>
  <c r="AT296" i="2"/>
  <c r="AT516" i="2"/>
  <c r="AT477" i="2"/>
  <c r="J65" i="3"/>
  <c r="AR591" i="2"/>
  <c r="AR293" i="2"/>
  <c r="AR294" i="2"/>
  <c r="AR683" i="2"/>
  <c r="C61" i="3"/>
  <c r="AR602" i="2"/>
  <c r="C65" i="3"/>
  <c r="AR24" i="2"/>
  <c r="AR403" i="2"/>
  <c r="AR43" i="2"/>
  <c r="AR391" i="2"/>
  <c r="C98" i="3"/>
  <c r="AR41" i="2"/>
  <c r="AR511" i="2"/>
  <c r="AR597" i="2"/>
  <c r="AR206" i="2"/>
  <c r="AR320" i="2"/>
  <c r="AR613" i="2"/>
  <c r="AR142" i="2"/>
  <c r="AR387" i="2"/>
  <c r="AR131" i="2"/>
  <c r="C45" i="3"/>
  <c r="AR345" i="2"/>
  <c r="AR280" i="2"/>
  <c r="AR105" i="2"/>
  <c r="AR462" i="2"/>
  <c r="AR649" i="2"/>
  <c r="AR541" i="2"/>
  <c r="AR94" i="2"/>
  <c r="AR381" i="2"/>
  <c r="C62" i="3"/>
  <c r="AR157" i="2"/>
  <c r="C115" i="3"/>
  <c r="AR368" i="2"/>
  <c r="AR433" i="2"/>
  <c r="AR439" i="2"/>
  <c r="AR127" i="2"/>
  <c r="AR93" i="2"/>
  <c r="AR310" i="2"/>
  <c r="AR523" i="2"/>
  <c r="AU644" i="2"/>
  <c r="AU562" i="2"/>
  <c r="AU645" i="2"/>
  <c r="AU610" i="2"/>
  <c r="AU517" i="2"/>
  <c r="AU184" i="2"/>
  <c r="AU194" i="2"/>
  <c r="AU163" i="2"/>
  <c r="AU400" i="2"/>
  <c r="L77" i="3"/>
  <c r="C122" i="3"/>
  <c r="AR717" i="2"/>
  <c r="AR499" i="2"/>
  <c r="AR331" i="2"/>
  <c r="AR173" i="2"/>
  <c r="AR107" i="2"/>
  <c r="AR282" i="2"/>
  <c r="AR193" i="2"/>
  <c r="AR300" i="2"/>
  <c r="AR352" i="2"/>
  <c r="AR38" i="2"/>
  <c r="AR443" i="2"/>
  <c r="AR66" i="2"/>
  <c r="AR357" i="2"/>
  <c r="AR183" i="2"/>
  <c r="AR53" i="2"/>
  <c r="AR556" i="2"/>
  <c r="AR34" i="2"/>
  <c r="AR498" i="2"/>
  <c r="AR274" i="2"/>
  <c r="AR122" i="2"/>
  <c r="AR10" i="2"/>
  <c r="AR91" i="2"/>
  <c r="AR29" i="2"/>
  <c r="AR478" i="2"/>
  <c r="AR343" i="2"/>
  <c r="AR374" i="2"/>
  <c r="AR431" i="2"/>
  <c r="AR13" i="2"/>
  <c r="C88" i="3"/>
  <c r="AR299" i="2"/>
  <c r="C29" i="3"/>
  <c r="AR27" i="2"/>
  <c r="AR203" i="2"/>
  <c r="AR278" i="2"/>
  <c r="AR518" i="2"/>
  <c r="AR236" i="2"/>
  <c r="AR228" i="2"/>
  <c r="AR146" i="2"/>
  <c r="C33" i="3"/>
  <c r="AR45" i="2"/>
  <c r="AR574" i="2"/>
  <c r="AR356" i="2"/>
  <c r="AR175" i="2"/>
  <c r="AR540" i="2"/>
  <c r="AR227" i="2"/>
  <c r="AR279" i="2"/>
  <c r="AR390" i="2"/>
  <c r="AU544" i="2"/>
  <c r="AU738" i="2"/>
  <c r="AU315" i="2"/>
  <c r="AU468" i="2"/>
  <c r="AU637" i="2"/>
  <c r="AU490" i="2"/>
  <c r="AU526" i="2"/>
  <c r="AU614" i="2"/>
  <c r="AU667" i="2"/>
  <c r="AU481" i="2"/>
  <c r="AU238" i="2"/>
  <c r="AU581" i="2"/>
  <c r="AU362" i="2"/>
  <c r="AU596" i="2"/>
  <c r="AU199" i="2"/>
  <c r="AU314" i="2"/>
  <c r="AU489" i="2"/>
  <c r="AU705" i="2"/>
  <c r="AU411" i="2"/>
  <c r="AU301" i="2"/>
  <c r="AU593" i="2"/>
  <c r="AU92" i="2"/>
  <c r="AU159" i="2"/>
  <c r="AU698" i="2"/>
  <c r="AU158" i="2"/>
  <c r="AU358" i="2"/>
  <c r="AU46" i="2"/>
  <c r="AU33" i="2"/>
  <c r="AU702" i="2"/>
  <c r="AU2" i="2"/>
  <c r="AU250" i="2"/>
  <c r="AU133" i="2"/>
  <c r="AU62" i="2"/>
  <c r="AU111" i="2"/>
  <c r="AU180" i="2"/>
  <c r="AU513" i="2"/>
  <c r="AU570" i="2"/>
  <c r="AU467" i="2"/>
  <c r="AU442" i="2"/>
  <c r="AU211" i="2"/>
  <c r="AU492" i="2"/>
  <c r="AU584" i="2"/>
  <c r="AU430" i="2"/>
  <c r="AU436" i="2"/>
  <c r="AU186" i="2"/>
  <c r="AU349" i="2"/>
  <c r="AU149" i="2"/>
  <c r="AU675" i="2"/>
  <c r="AU148" i="2"/>
  <c r="AU252" i="2"/>
  <c r="AU287" i="2"/>
  <c r="AU655" i="2"/>
  <c r="AU104" i="2"/>
  <c r="AU70" i="2"/>
  <c r="AU182" i="2"/>
  <c r="AU151" i="2"/>
  <c r="AU402" i="2"/>
  <c r="AU219" i="2"/>
  <c r="AU6" i="2"/>
  <c r="AU415" i="2"/>
  <c r="AU428" i="2"/>
  <c r="AT65" i="2"/>
  <c r="AT525" i="2"/>
  <c r="AT40" i="2"/>
  <c r="AT509" i="2"/>
  <c r="AT334" i="2"/>
  <c r="AT25" i="2"/>
  <c r="AT479" i="2"/>
  <c r="AT706" i="2"/>
  <c r="AT259" i="2"/>
  <c r="AT71" i="2"/>
  <c r="AT528" i="2"/>
  <c r="AT210" i="2"/>
  <c r="AT3" i="2"/>
  <c r="AT491" i="2"/>
  <c r="AT432" i="2"/>
  <c r="AT28" i="2"/>
  <c r="AT88" i="2"/>
  <c r="AT256" i="2"/>
  <c r="AT11" i="2"/>
  <c r="AT534" i="2"/>
  <c r="AT630" i="2"/>
  <c r="AT83" i="2"/>
  <c r="AT171" i="2"/>
  <c r="AT328" i="2"/>
  <c r="AT571" i="2"/>
  <c r="AT305" i="2"/>
  <c r="AT67" i="2"/>
  <c r="AT106" i="2"/>
  <c r="AT212" i="2"/>
  <c r="AT59" i="2"/>
  <c r="AT26" i="2"/>
  <c r="AT474" i="2"/>
  <c r="AT292" i="2"/>
  <c r="AT384" i="2"/>
  <c r="AT446" i="2"/>
  <c r="AT174" i="2"/>
  <c r="AT286" i="2"/>
  <c r="AT5" i="2"/>
  <c r="AT4" i="2"/>
  <c r="AT354" i="2"/>
  <c r="AT475" i="2"/>
  <c r="AT367" i="2"/>
  <c r="AT650" i="2"/>
  <c r="AT553" i="2"/>
  <c r="AT336" i="2"/>
  <c r="L19" i="3"/>
  <c r="AR668" i="2"/>
  <c r="AR366" i="2"/>
  <c r="AR276" i="2"/>
  <c r="AR82" i="2"/>
  <c r="C7" i="3"/>
  <c r="AR307" i="2"/>
  <c r="AR350" i="2"/>
  <c r="AR270" i="2"/>
  <c r="AR393" i="2"/>
  <c r="AR192" i="2"/>
  <c r="C100" i="3"/>
  <c r="AR196" i="2"/>
  <c r="AR285" i="2"/>
  <c r="AR548" i="2"/>
  <c r="AR332" i="2"/>
  <c r="AR409" i="2"/>
  <c r="AR154" i="2"/>
  <c r="AR155" i="2"/>
  <c r="AR52" i="2"/>
  <c r="AR187" i="2"/>
  <c r="AR120" i="2"/>
  <c r="AR169" i="2"/>
  <c r="AR255" i="2"/>
  <c r="AR575" i="2"/>
  <c r="AR554" i="2"/>
  <c r="AR457" i="2"/>
  <c r="AR267" i="2"/>
  <c r="AR56" i="2"/>
  <c r="AR551" i="2"/>
  <c r="AR586" i="2"/>
  <c r="AR167" i="2"/>
  <c r="C46" i="3"/>
  <c r="AR80" i="2"/>
  <c r="C19" i="3"/>
  <c r="AR57" i="2"/>
  <c r="AR471" i="2"/>
  <c r="AR251" i="2"/>
  <c r="AR337" i="2"/>
  <c r="C20" i="3"/>
  <c r="AR86" i="2"/>
  <c r="AR201" i="2"/>
  <c r="AR139" i="2"/>
  <c r="AU719" i="2"/>
  <c r="AU573" i="2"/>
  <c r="AU451" i="2"/>
  <c r="AU670" i="2"/>
  <c r="AT181" i="2"/>
  <c r="AT378" i="2"/>
  <c r="AT731" i="2"/>
  <c r="AT277" i="2"/>
  <c r="AT364" i="2"/>
  <c r="AT266" i="2"/>
  <c r="AT606" i="2"/>
  <c r="AT681" i="2"/>
  <c r="AT17" i="2"/>
  <c r="AT63" i="2"/>
  <c r="AT625" i="2"/>
  <c r="AT318" i="2"/>
  <c r="AT188" i="2"/>
  <c r="AT135" i="2"/>
  <c r="AT30" i="2"/>
  <c r="AT703" i="2"/>
  <c r="AT321" i="2"/>
  <c r="AT118" i="2"/>
  <c r="AT68" i="2"/>
  <c r="AT54" i="2"/>
  <c r="AT19" i="2"/>
  <c r="AT74" i="2"/>
  <c r="AT8" i="2"/>
  <c r="AT395" i="2"/>
  <c r="AT441" i="2"/>
  <c r="AT522" i="2"/>
  <c r="AT401" i="2"/>
  <c r="AT658" i="2"/>
  <c r="AT72" i="2"/>
  <c r="AT419" i="2"/>
  <c r="AT425" i="2"/>
  <c r="AT685" i="2"/>
  <c r="AT327" i="2"/>
  <c r="AT220" i="2"/>
  <c r="AT55" i="2"/>
  <c r="AT344" i="2"/>
  <c r="AT557" i="2"/>
  <c r="AT119" i="2"/>
  <c r="AT494" i="2"/>
  <c r="AT243" i="2"/>
  <c r="AT590" i="2"/>
  <c r="AT361" i="2"/>
  <c r="AT537" i="2"/>
  <c r="AR257" i="2"/>
  <c r="AR463" i="2"/>
  <c r="AR580" i="2"/>
  <c r="AR424" i="2"/>
  <c r="AR226" i="2"/>
  <c r="AR113" i="2"/>
  <c r="AR505" i="2"/>
  <c r="AR123" i="2"/>
  <c r="AR31" i="2"/>
  <c r="AR507" i="2"/>
  <c r="AR64" i="2"/>
  <c r="AR32" i="2"/>
  <c r="AR412" i="2"/>
  <c r="AR495" i="2"/>
  <c r="AR291" i="2"/>
  <c r="AR319" i="2"/>
  <c r="AR198" i="2"/>
  <c r="AR222" i="2"/>
  <c r="AR365" i="2"/>
  <c r="AR152" i="2"/>
  <c r="AR408" i="2"/>
  <c r="AR244" i="2"/>
  <c r="AR521" i="2"/>
  <c r="AR254" i="2"/>
  <c r="C49" i="3"/>
  <c r="AR195" i="2"/>
  <c r="AR60" i="2"/>
  <c r="AR263" i="2"/>
  <c r="AR89" i="2"/>
  <c r="AR410" i="2"/>
  <c r="AR102" i="2"/>
  <c r="AR317" i="2"/>
  <c r="C119" i="3"/>
  <c r="AR449" i="2"/>
  <c r="AR130" i="2"/>
  <c r="AR406" i="2"/>
  <c r="AR394" i="2"/>
  <c r="AR347" i="2"/>
  <c r="AR641" i="2"/>
  <c r="AU678" i="2"/>
  <c r="AU701" i="2"/>
  <c r="AU469" i="2"/>
  <c r="AU353" i="2"/>
  <c r="AU515" i="2"/>
  <c r="AU435" i="2"/>
  <c r="AT599" i="2"/>
  <c r="AT418" i="2"/>
  <c r="AT560" i="2"/>
  <c r="AT241" i="2"/>
  <c r="AT216" i="2"/>
  <c r="AT414" i="2"/>
  <c r="AT389" i="2"/>
  <c r="AT242" i="2"/>
  <c r="AT58" i="2"/>
  <c r="AT12" i="2"/>
  <c r="AT264" i="2"/>
  <c r="AT115" i="2"/>
  <c r="AT450" i="2"/>
  <c r="AT547" i="2"/>
  <c r="AT527" i="2"/>
  <c r="AT9" i="2"/>
  <c r="AT510" i="2"/>
  <c r="AT372" i="2"/>
  <c r="AT61" i="2"/>
  <c r="AT172" i="2"/>
  <c r="AT197" i="2"/>
  <c r="AT309" i="2"/>
  <c r="AT39" i="2"/>
  <c r="AT21" i="2"/>
  <c r="AT295" i="2"/>
  <c r="AT47" i="2"/>
  <c r="AT484" i="2"/>
  <c r="AT85" i="2"/>
  <c r="AT404" i="2"/>
  <c r="AT422" i="2"/>
  <c r="AT607" i="2"/>
  <c r="AT452" i="2"/>
  <c r="AT289" i="2"/>
  <c r="AT36" i="2"/>
  <c r="AT434" i="2"/>
  <c r="AT488" i="2"/>
  <c r="AT500" i="2"/>
  <c r="AT388" i="2"/>
  <c r="AT458" i="2"/>
  <c r="AT140" i="2"/>
  <c r="AT73" i="2"/>
  <c r="AT398" i="2"/>
  <c r="AT699" i="2"/>
  <c r="AT583" i="2"/>
  <c r="K43" i="3"/>
  <c r="AR461" i="2"/>
  <c r="AR454" i="2"/>
  <c r="AR421" i="2"/>
  <c r="AR609" i="2"/>
  <c r="AR502" i="2"/>
  <c r="AR476" i="2"/>
  <c r="AR351" i="2"/>
  <c r="AR268" i="2"/>
  <c r="AR297" i="2"/>
  <c r="C87" i="3"/>
  <c r="AR185" i="2"/>
  <c r="AR145" i="2"/>
  <c r="AR533" i="2"/>
  <c r="AR438" i="2"/>
  <c r="AR666" i="2"/>
  <c r="AR262" i="2"/>
  <c r="AR98" i="2"/>
  <c r="AR112" i="2"/>
  <c r="C31" i="3"/>
  <c r="AR202" i="2"/>
  <c r="AR542" i="2"/>
  <c r="AR213" i="2"/>
  <c r="AR253" i="2"/>
  <c r="AR539" i="2"/>
  <c r="C91" i="3"/>
  <c r="AR329" i="2"/>
  <c r="AR240" i="2"/>
  <c r="AR79" i="2"/>
  <c r="AR416" i="2"/>
  <c r="AR512" i="2"/>
  <c r="AR37" i="2"/>
  <c r="AR20" i="2"/>
  <c r="C10" i="3"/>
  <c r="AR42" i="2"/>
  <c r="AR483" i="2"/>
  <c r="AR230" i="2"/>
  <c r="C54" i="3"/>
  <c r="AR126" i="2"/>
  <c r="C48" i="3"/>
  <c r="AR176" i="2"/>
  <c r="AR338" i="2"/>
  <c r="C92" i="3"/>
  <c r="AR634" i="2"/>
  <c r="AR229" i="2"/>
  <c r="AR566" i="2"/>
  <c r="AU714" i="2"/>
  <c r="AU624" i="2"/>
  <c r="AU470" i="2"/>
  <c r="AU456" i="2"/>
  <c r="AU179" i="2"/>
  <c r="AU273" i="2"/>
  <c r="AU472" i="2"/>
  <c r="AU543" i="2"/>
  <c r="AU611" i="2"/>
  <c r="AU572" i="2"/>
  <c r="AU582" i="2"/>
  <c r="AU75" i="2"/>
  <c r="AU370" i="2"/>
  <c r="AU423" i="2"/>
  <c r="AU696" i="2"/>
  <c r="AU721" i="2"/>
  <c r="AU460" i="2"/>
  <c r="AU189" i="2"/>
  <c r="AU735" i="2"/>
  <c r="AU589" i="2"/>
  <c r="AU627" i="2"/>
  <c r="AU503" i="2"/>
  <c r="AU679" i="2"/>
  <c r="AU576" i="2"/>
  <c r="AU558" i="2"/>
  <c r="AU272" i="2"/>
  <c r="AU160" i="2"/>
  <c r="AU234" i="2"/>
  <c r="AU14" i="2"/>
  <c r="AU375" i="2"/>
  <c r="AU153" i="2"/>
  <c r="AU221" i="2"/>
  <c r="AU399" i="2"/>
  <c r="AU635" i="2"/>
  <c r="AU177" i="2"/>
  <c r="AU23" i="2"/>
  <c r="AU141" i="2"/>
  <c r="AU168" i="2"/>
  <c r="AU90" i="2"/>
  <c r="AU369" i="2"/>
  <c r="AU519" i="2"/>
  <c r="AU170" i="2"/>
  <c r="AU50" i="2"/>
  <c r="AU459" i="2"/>
  <c r="AU579" i="2"/>
  <c r="AU530" i="2"/>
  <c r="AU628" i="2"/>
  <c r="AU601" i="2"/>
  <c r="AU608" i="2"/>
  <c r="AU341" i="2"/>
  <c r="AU283" i="2"/>
  <c r="AU656" i="2"/>
  <c r="AU166" i="2"/>
  <c r="AU306" i="2"/>
  <c r="AU138" i="2"/>
  <c r="AU232" i="2"/>
  <c r="AU239" i="2"/>
  <c r="AU632" i="2"/>
  <c r="AU103" i="2"/>
  <c r="AU223" i="2"/>
  <c r="AU81" i="2"/>
  <c r="AU647" i="2"/>
  <c r="AU598" i="2"/>
  <c r="J102" i="3"/>
  <c r="G102" i="3"/>
  <c r="E102" i="3"/>
  <c r="M109" i="3"/>
  <c r="E109" i="3"/>
  <c r="G109" i="3"/>
  <c r="J45" i="3"/>
  <c r="G45" i="3"/>
  <c r="E45" i="3"/>
  <c r="H98" i="3"/>
  <c r="G98" i="3"/>
  <c r="E98" i="3"/>
  <c r="AU689" i="2"/>
  <c r="AU726" i="2"/>
  <c r="AU445" i="2"/>
  <c r="AU684" i="2"/>
  <c r="AU693" i="2"/>
  <c r="AU204" i="2"/>
  <c r="AU178" i="2"/>
  <c r="AU626" i="2"/>
  <c r="AU413" i="2"/>
  <c r="AU486" i="2"/>
  <c r="AU207" i="2"/>
  <c r="AU125" i="2"/>
  <c r="AU473" i="2"/>
  <c r="AU275" i="2"/>
  <c r="AU559" i="2"/>
  <c r="AU727" i="2"/>
  <c r="AU465" i="2"/>
  <c r="AU108" i="2"/>
  <c r="AU561" i="2"/>
  <c r="AU190" i="2"/>
  <c r="AU247" i="2"/>
  <c r="AU339" i="2"/>
  <c r="AU313" i="2"/>
  <c r="AU622" i="2"/>
  <c r="AU302" i="2"/>
  <c r="AU363" i="2"/>
  <c r="AU281" i="2"/>
  <c r="AU249" i="2"/>
  <c r="AU100" i="2"/>
  <c r="AU49" i="2"/>
  <c r="AU284" i="2"/>
  <c r="AU723" i="2"/>
  <c r="AU379" i="2"/>
  <c r="AU672" i="2"/>
  <c r="AU669" i="2"/>
  <c r="AU385" i="2"/>
  <c r="AU536" i="2"/>
  <c r="AU271" i="2"/>
  <c r="AU545" i="2"/>
  <c r="AU549" i="2"/>
  <c r="AU312" i="2"/>
  <c r="AU680" i="2"/>
  <c r="AU18" i="2"/>
  <c r="AU324" i="2"/>
  <c r="AU110" i="2"/>
  <c r="AU290" i="2"/>
  <c r="AU164" i="2"/>
  <c r="AU124" i="2"/>
  <c r="AU535" i="2"/>
  <c r="AU296" i="2"/>
  <c r="AU516" i="2"/>
  <c r="AU477" i="2"/>
  <c r="AU588" i="2"/>
  <c r="AU529" i="2"/>
  <c r="AU383" i="2"/>
  <c r="AU136" i="2"/>
  <c r="AU710" i="2"/>
  <c r="AU132" i="2"/>
  <c r="AU712" i="2"/>
  <c r="AU326" i="2"/>
  <c r="AU711" i="2"/>
  <c r="AU728" i="2"/>
  <c r="AU144" i="2"/>
  <c r="AU117" i="2"/>
  <c r="AU65" i="2"/>
  <c r="AU525" i="2"/>
  <c r="AU40" i="2"/>
  <c r="AU509" i="2"/>
  <c r="AU334" i="2"/>
  <c r="AU25" i="2"/>
  <c r="AU479" i="2"/>
  <c r="AU706" i="2"/>
  <c r="AU259" i="2"/>
  <c r="AU71" i="2"/>
  <c r="AU528" i="2"/>
  <c r="AU210" i="2"/>
  <c r="AU3" i="2"/>
  <c r="AU491" i="2"/>
  <c r="AU432" i="2"/>
  <c r="AU28" i="2"/>
  <c r="AU88" i="2"/>
  <c r="AU256" i="2"/>
  <c r="AU11" i="2"/>
  <c r="AU534" i="2"/>
  <c r="AU630" i="2"/>
  <c r="AU83" i="2"/>
  <c r="AU171" i="2"/>
  <c r="AU328" i="2"/>
  <c r="AU571" i="2"/>
  <c r="AU305" i="2"/>
  <c r="AU67" i="2"/>
  <c r="AU106" i="2"/>
  <c r="AU212" i="2"/>
  <c r="AU59" i="2"/>
  <c r="AU26" i="2"/>
  <c r="AU474" i="2"/>
  <c r="AU292" i="2"/>
  <c r="AU384" i="2"/>
  <c r="AU446" i="2"/>
  <c r="AU174" i="2"/>
  <c r="AU286" i="2"/>
  <c r="AU5" i="2"/>
  <c r="AU4" i="2"/>
  <c r="AU354" i="2"/>
  <c r="AU475" i="2"/>
  <c r="AU367" i="2"/>
  <c r="AU650" i="2"/>
  <c r="AU553" i="2"/>
  <c r="AU336" i="2"/>
  <c r="AU235" i="2"/>
  <c r="AU643" i="2"/>
  <c r="AU87" i="2"/>
  <c r="AU147" i="2"/>
  <c r="AU546" i="2"/>
  <c r="AU121" i="2"/>
  <c r="AU690" i="2"/>
  <c r="AU653" i="2"/>
  <c r="AU35" i="2"/>
  <c r="AU109" i="2"/>
  <c r="AU733" i="2"/>
  <c r="AU397" i="2"/>
  <c r="AU181" i="2"/>
  <c r="AU378" i="2"/>
  <c r="AU731" i="2"/>
  <c r="AU277" i="2"/>
  <c r="AU364" i="2"/>
  <c r="AU266" i="2"/>
  <c r="AU606" i="2"/>
  <c r="AU681" i="2"/>
  <c r="AU17" i="2"/>
  <c r="AU63" i="2"/>
  <c r="AU625" i="2"/>
  <c r="AU318" i="2"/>
  <c r="AU188" i="2"/>
  <c r="AU135" i="2"/>
  <c r="AU30" i="2"/>
  <c r="AU703" i="2"/>
  <c r="AU321" i="2"/>
  <c r="AU118" i="2"/>
  <c r="AU68" i="2"/>
  <c r="AU54" i="2"/>
  <c r="AU19" i="2"/>
  <c r="AU74" i="2"/>
  <c r="AU8" i="2"/>
  <c r="AU395" i="2"/>
  <c r="AU441" i="2"/>
  <c r="AU522" i="2"/>
  <c r="AU401" i="2"/>
  <c r="AU658" i="2"/>
  <c r="AU72" i="2"/>
  <c r="AU419" i="2"/>
  <c r="AU425" i="2"/>
  <c r="AU685" i="2"/>
  <c r="AU327" i="2"/>
  <c r="AU220" i="2"/>
  <c r="AU55" i="2"/>
  <c r="AU344" i="2"/>
  <c r="AU557" i="2"/>
  <c r="AU119" i="2"/>
  <c r="AU494" i="2"/>
  <c r="AU243" i="2"/>
  <c r="AU590" i="2"/>
  <c r="AU361" i="2"/>
  <c r="AU537" i="2"/>
  <c r="AU245" i="2"/>
  <c r="AU209" i="2"/>
  <c r="AU97" i="2"/>
  <c r="AU420" i="2"/>
  <c r="AU577" i="2"/>
  <c r="AU214" i="2"/>
  <c r="AU407" i="2"/>
  <c r="AU22" i="2"/>
  <c r="AU599" i="2"/>
  <c r="AU418" i="2"/>
  <c r="AU560" i="2"/>
  <c r="AU241" i="2"/>
  <c r="AU216" i="2"/>
  <c r="AU414" i="2"/>
  <c r="AU389" i="2"/>
  <c r="AU242" i="2"/>
  <c r="AU58" i="2"/>
  <c r="AU12" i="2"/>
  <c r="AU264" i="2"/>
  <c r="AU115" i="2"/>
  <c r="AU450" i="2"/>
  <c r="AU547" i="2"/>
  <c r="AU527" i="2"/>
  <c r="AU9" i="2"/>
  <c r="AU510" i="2"/>
  <c r="AU372" i="2"/>
  <c r="AU61" i="2"/>
  <c r="AU172" i="2"/>
  <c r="AU197" i="2"/>
  <c r="AU309" i="2"/>
  <c r="AU39" i="2"/>
  <c r="AU21" i="2"/>
  <c r="AU295" i="2"/>
  <c r="AU47" i="2"/>
  <c r="AU484" i="2"/>
  <c r="AU85" i="2"/>
  <c r="AU404" i="2"/>
  <c r="AU422" i="2"/>
  <c r="AU607" i="2"/>
  <c r="AU452" i="2"/>
  <c r="AU289" i="2"/>
  <c r="AU36" i="2"/>
  <c r="AU434" i="2"/>
  <c r="AU488" i="2"/>
  <c r="AU500" i="2"/>
  <c r="AU388" i="2"/>
  <c r="AU458" i="2"/>
  <c r="AU140" i="2"/>
  <c r="AU73" i="2"/>
  <c r="AU398" i="2"/>
  <c r="AU699" i="2"/>
  <c r="AU583" i="2"/>
  <c r="AU101" i="2"/>
  <c r="AU661" i="2"/>
  <c r="AU150" i="2"/>
  <c r="AU76" i="2"/>
  <c r="AU78" i="2"/>
  <c r="AU156" i="2"/>
  <c r="AU631" i="2"/>
  <c r="AU646" i="2"/>
  <c r="AU555" i="2"/>
  <c r="AU16" i="2"/>
  <c r="AU15" i="2"/>
  <c r="AU674" i="2"/>
  <c r="AU340" i="2"/>
  <c r="AU359" i="2"/>
  <c r="AU84" i="2"/>
  <c r="AU69" i="2"/>
  <c r="AU77" i="2"/>
  <c r="AU493" i="2"/>
  <c r="AU371" i="2"/>
  <c r="AU51" i="2"/>
  <c r="AU691" i="2"/>
  <c r="AU311" i="2"/>
  <c r="AU143" i="2"/>
  <c r="AU325" i="2"/>
  <c r="AU129" i="2"/>
  <c r="AU333" i="2"/>
  <c r="AU114" i="2"/>
  <c r="AU304" i="2"/>
  <c r="AU208" i="2"/>
  <c r="AU346" i="2"/>
  <c r="AU348" i="2"/>
  <c r="AU642" i="2"/>
  <c r="AU95" i="2"/>
  <c r="AU165" i="2"/>
  <c r="AU392" i="2"/>
  <c r="AU382" i="2"/>
  <c r="AU600" i="2"/>
  <c r="AU386" i="2"/>
  <c r="AU565" i="2"/>
  <c r="AU496" i="2"/>
  <c r="AU427" i="2"/>
  <c r="AU161" i="2"/>
  <c r="AU695" i="2"/>
  <c r="AU224" i="2"/>
  <c r="AU269" i="2"/>
  <c r="AU514" i="2"/>
  <c r="AU261" i="2"/>
  <c r="AU506" i="2"/>
  <c r="AU137" i="2"/>
  <c r="AU233" i="2"/>
  <c r="AU531" i="2"/>
  <c r="AU464" i="2"/>
  <c r="AU602" i="2"/>
  <c r="AU96" i="2"/>
  <c r="AU24" i="2"/>
  <c r="AU567" i="2"/>
  <c r="AU48" i="2"/>
  <c r="AU520" i="2"/>
  <c r="AU403" i="2"/>
  <c r="AU43" i="2"/>
  <c r="AU391" i="2"/>
  <c r="AU128" i="2"/>
  <c r="AU41" i="2"/>
  <c r="AU511" i="2"/>
  <c r="AU417" i="2"/>
  <c r="AU617" i="2"/>
  <c r="AU597" i="2"/>
  <c r="AU206" i="2"/>
  <c r="AU320" i="2"/>
  <c r="AU444" i="2"/>
  <c r="AU613" i="2"/>
  <c r="AU568" i="2"/>
  <c r="AU724" i="2"/>
  <c r="AU323" i="2"/>
  <c r="AU563" i="2"/>
  <c r="AU225" i="2"/>
  <c r="AU142" i="2"/>
  <c r="AU387" i="2"/>
  <c r="AU665" i="2"/>
  <c r="AU131" i="2"/>
  <c r="AU217" i="2"/>
  <c r="AU345" i="2"/>
  <c r="AU280" i="2"/>
  <c r="AU258" i="2"/>
  <c r="AU105" i="2"/>
  <c r="AU462" i="2"/>
  <c r="AU649" i="2"/>
  <c r="AU594" i="2"/>
  <c r="AU541" i="2"/>
  <c r="AU94" i="2"/>
  <c r="AU524" i="2"/>
  <c r="AU298" i="2"/>
  <c r="AU381" i="2"/>
  <c r="AU157" i="2"/>
  <c r="AU368" i="2"/>
  <c r="AU433" i="2"/>
  <c r="AU439" i="2"/>
  <c r="AU127" i="2"/>
  <c r="AU550" i="2"/>
  <c r="AU93" i="2"/>
  <c r="AU310" i="2"/>
  <c r="AU523" i="2"/>
  <c r="AU173" i="2"/>
  <c r="AU107" i="2"/>
  <c r="AU282" i="2"/>
  <c r="AU739" i="2"/>
  <c r="AU193" i="2"/>
  <c r="AU300" i="2"/>
  <c r="AU352" i="2"/>
  <c r="AU38" i="2"/>
  <c r="AU396" i="2"/>
  <c r="AU443" i="2"/>
  <c r="AU621" i="2"/>
  <c r="AU66" i="2"/>
  <c r="AU357" i="2"/>
  <c r="AU639" i="2"/>
  <c r="AU636" i="2"/>
  <c r="AU183" i="2"/>
  <c r="AU704" i="2"/>
  <c r="AU53" i="2"/>
  <c r="AU556" i="2"/>
  <c r="AU34" i="2"/>
  <c r="AU498" i="2"/>
  <c r="AU274" i="2"/>
  <c r="AU122" i="2"/>
  <c r="AU592" i="2"/>
  <c r="AU10" i="2"/>
  <c r="AU91" i="2"/>
  <c r="AU603" i="2"/>
  <c r="AU29" i="2"/>
  <c r="AU633" i="2"/>
  <c r="AU478" i="2"/>
  <c r="AU694" i="2"/>
  <c r="AU343" i="2"/>
  <c r="AU335" i="2"/>
  <c r="AU374" i="2"/>
  <c r="AU248" i="2"/>
  <c r="AU532" i="2"/>
  <c r="AU431" i="2"/>
  <c r="AU13" i="2"/>
  <c r="AU405" i="2"/>
  <c r="AU299" i="2"/>
  <c r="AU27" i="2"/>
  <c r="AU203" i="2"/>
  <c r="AU278" i="2"/>
  <c r="AU518" i="2"/>
  <c r="AU236" i="2"/>
  <c r="AU228" i="2"/>
  <c r="AU146" i="2"/>
  <c r="AU380" i="2"/>
  <c r="AU45" i="2"/>
  <c r="AU574" i="2"/>
  <c r="AU373" i="2"/>
  <c r="AU356" i="2"/>
  <c r="AU175" i="2"/>
  <c r="AU540" i="2"/>
  <c r="AU227" i="2"/>
  <c r="AU279" i="2"/>
  <c r="AU390" i="2"/>
  <c r="AU366" i="2"/>
  <c r="AU569" i="2"/>
  <c r="AU276" i="2"/>
  <c r="AU82" i="2"/>
  <c r="AU677" i="2"/>
  <c r="AU659" i="2"/>
  <c r="AU307" i="2"/>
  <c r="AU652" i="2"/>
  <c r="AU350" i="2"/>
  <c r="AU270" i="2"/>
  <c r="AU437" i="2"/>
  <c r="AU322" i="2"/>
  <c r="AU466" i="2"/>
  <c r="AU393" i="2"/>
  <c r="AU192" i="2"/>
  <c r="AU682" i="2"/>
  <c r="AU480" i="2"/>
  <c r="AU360" i="2"/>
  <c r="AU455" i="2"/>
  <c r="AU196" i="2"/>
  <c r="AU285" i="2"/>
  <c r="AU548" i="2"/>
  <c r="AU154" i="2"/>
  <c r="AU155" i="2"/>
  <c r="AU52" i="2"/>
  <c r="AU587" i="2"/>
  <c r="AU187" i="2"/>
  <c r="AU120" i="2"/>
  <c r="AU169" i="2"/>
  <c r="AU255" i="2"/>
  <c r="AU575" i="2"/>
  <c r="AU686" i="2"/>
  <c r="AU554" i="2"/>
  <c r="AU457" i="2"/>
  <c r="AU267" i="2"/>
  <c r="AU56" i="2"/>
  <c r="AU720" i="2"/>
  <c r="AU551" i="2"/>
  <c r="AU99" i="2"/>
  <c r="AU586" i="2"/>
  <c r="AU167" i="2"/>
  <c r="AU663" i="2"/>
  <c r="AU440" i="2"/>
  <c r="AU80" i="2"/>
  <c r="AU237" i="2"/>
  <c r="AU57" i="2"/>
  <c r="AU578" i="2"/>
  <c r="AU471" i="2"/>
  <c r="AU662" i="2"/>
  <c r="AU657" i="2"/>
  <c r="AU251" i="2"/>
  <c r="AU337" i="2"/>
  <c r="AU86" i="2"/>
  <c r="AU44" i="2"/>
  <c r="AU201" i="2"/>
  <c r="AU139" i="2"/>
  <c r="AU505" i="2"/>
  <c r="AU123" i="2"/>
  <c r="AU31" i="2"/>
  <c r="AU218" i="2"/>
  <c r="AU507" i="2"/>
  <c r="AU64" i="2"/>
  <c r="AU32" i="2"/>
  <c r="AU722" i="2"/>
  <c r="AU412" i="2"/>
  <c r="AU495" i="2"/>
  <c r="AU291" i="2"/>
  <c r="AU319" i="2"/>
  <c r="AU640" i="2"/>
  <c r="AU737" i="2"/>
  <c r="AU485" i="2"/>
  <c r="AU198" i="2"/>
  <c r="AU664" i="2"/>
  <c r="AU222" i="2"/>
  <c r="AU365" i="2"/>
  <c r="AU152" i="2"/>
  <c r="AU408" i="2"/>
  <c r="AU244" i="2"/>
  <c r="AU134" i="2"/>
  <c r="AU521" i="2"/>
  <c r="AU254" i="2"/>
  <c r="AU195" i="2"/>
  <c r="AU308" i="2"/>
  <c r="AU60" i="2"/>
  <c r="AU707" i="2"/>
  <c r="AU263" i="2"/>
  <c r="AU89" i="2"/>
  <c r="AU410" i="2"/>
  <c r="AU447" i="2"/>
  <c r="AU7" i="2"/>
  <c r="AU191" i="2"/>
  <c r="AU102" i="2"/>
  <c r="AU317" i="2"/>
  <c r="AU564" i="2"/>
  <c r="AU342" i="2"/>
  <c r="AU449" i="2"/>
  <c r="AU130" i="2"/>
  <c r="AU288" i="2"/>
  <c r="AU482" i="2"/>
  <c r="AU406" i="2"/>
  <c r="AU394" i="2"/>
  <c r="AU116" i="2"/>
  <c r="AU347" i="2"/>
  <c r="AU497" i="2"/>
  <c r="AU641" i="2"/>
  <c r="AU476" i="2"/>
  <c r="AU351" i="2"/>
  <c r="AU268" i="2"/>
  <c r="AU552" i="2"/>
  <c r="AU585" i="2"/>
  <c r="AU297" i="2"/>
  <c r="AU330" i="2"/>
  <c r="AU185" i="2"/>
  <c r="AU145" i="2"/>
  <c r="AU533" i="2"/>
  <c r="AU438" i="2"/>
  <c r="AU265" i="2"/>
  <c r="AU666" i="2"/>
  <c r="AU231" i="2"/>
  <c r="AU262" i="2"/>
  <c r="AU98" i="2"/>
  <c r="AU112" i="2"/>
  <c r="AU202" i="2"/>
  <c r="AU508" i="2"/>
  <c r="AU542" i="2"/>
  <c r="AU162" i="2"/>
  <c r="AU213" i="2"/>
  <c r="AU605" i="2"/>
  <c r="AU303" i="2"/>
  <c r="AU253" i="2"/>
  <c r="AU539" i="2"/>
  <c r="AU504" i="2"/>
  <c r="AU595" i="2"/>
  <c r="AU329" i="2"/>
  <c r="AU240" i="2"/>
  <c r="AU79" i="2"/>
  <c r="AU416" i="2"/>
  <c r="AU512" i="2"/>
  <c r="AU37" i="2"/>
  <c r="AU687" i="2"/>
  <c r="AU429" i="2"/>
  <c r="AU20" i="2"/>
  <c r="AU42" i="2"/>
  <c r="AU483" i="2"/>
  <c r="AU246" i="2"/>
  <c r="AU230" i="2"/>
  <c r="AU126" i="2"/>
  <c r="AU176" i="2"/>
  <c r="AU338" i="2"/>
  <c r="AU654" i="2"/>
  <c r="AU651" i="2"/>
  <c r="AU634" i="2"/>
  <c r="AU229" i="2"/>
  <c r="AU566" i="2"/>
  <c r="C86" i="3"/>
  <c r="F103" i="3"/>
  <c r="G103" i="3"/>
  <c r="J52" i="3"/>
  <c r="D52" i="3"/>
  <c r="F52" i="3"/>
  <c r="M11" i="3"/>
  <c r="D11" i="3"/>
  <c r="F11" i="3"/>
  <c r="F81" i="3"/>
  <c r="D81" i="3"/>
  <c r="G10" i="3"/>
  <c r="E10" i="3"/>
  <c r="G54" i="3"/>
  <c r="E54" i="3"/>
  <c r="E32" i="3"/>
  <c r="J17" i="3"/>
  <c r="E17" i="3"/>
  <c r="F84" i="3"/>
  <c r="G84" i="3"/>
  <c r="F50" i="3"/>
  <c r="G50" i="3"/>
  <c r="F69" i="3"/>
  <c r="G69" i="3"/>
  <c r="M64" i="3"/>
  <c r="G64" i="3"/>
  <c r="F34" i="3"/>
  <c r="G34" i="3"/>
  <c r="F83" i="3"/>
  <c r="G83" i="3"/>
  <c r="K13" i="3"/>
  <c r="D13" i="3"/>
  <c r="F13" i="3"/>
  <c r="C90" i="3"/>
  <c r="G75" i="3"/>
  <c r="D75" i="3"/>
  <c r="M114" i="3"/>
  <c r="F122" i="3"/>
  <c r="E23" i="3"/>
  <c r="H117" i="3"/>
  <c r="E117" i="3"/>
  <c r="G21" i="3"/>
  <c r="H21" i="3"/>
  <c r="M49" i="3"/>
  <c r="K122" i="3"/>
  <c r="L55" i="3"/>
  <c r="D55" i="3"/>
  <c r="K41" i="3"/>
  <c r="F41" i="3"/>
  <c r="N29" i="3"/>
  <c r="F29" i="3"/>
  <c r="L119" i="3"/>
  <c r="F119" i="3"/>
  <c r="L99" i="3"/>
  <c r="E44" i="3"/>
  <c r="F44" i="3"/>
  <c r="D44" i="3"/>
  <c r="E19" i="3"/>
  <c r="F19" i="3"/>
  <c r="C8" i="3"/>
  <c r="D41" i="3"/>
  <c r="G100" i="3"/>
  <c r="D119" i="3"/>
  <c r="D99" i="3"/>
  <c r="N20" i="3"/>
  <c r="D19" i="3"/>
  <c r="E2" i="3"/>
  <c r="M37" i="3"/>
  <c r="E57" i="3"/>
  <c r="J97" i="3"/>
  <c r="J66" i="3"/>
  <c r="E37" i="3"/>
  <c r="E33" i="3"/>
  <c r="H120" i="3"/>
  <c r="D48" i="3"/>
  <c r="E66" i="3"/>
  <c r="H56" i="3"/>
  <c r="E120" i="3"/>
  <c r="V68" i="3"/>
  <c r="M68" i="3"/>
  <c r="T68" i="3"/>
  <c r="S68" i="3"/>
  <c r="R68" i="3"/>
  <c r="U68" i="3"/>
  <c r="Q68" i="3"/>
  <c r="P68" i="3"/>
  <c r="N68" i="3"/>
  <c r="L68" i="3"/>
  <c r="K68" i="3"/>
  <c r="H68" i="3"/>
  <c r="G68" i="3"/>
  <c r="F68" i="3"/>
  <c r="E68" i="3"/>
  <c r="D68" i="3"/>
  <c r="C68" i="3"/>
  <c r="V39" i="3"/>
  <c r="M39" i="3"/>
  <c r="U39" i="3"/>
  <c r="R39" i="3"/>
  <c r="S39" i="3"/>
  <c r="Q39" i="3"/>
  <c r="T39" i="3"/>
  <c r="N39" i="3"/>
  <c r="L39" i="3"/>
  <c r="P39" i="3"/>
  <c r="K39" i="3"/>
  <c r="J39" i="3"/>
  <c r="G39" i="3"/>
  <c r="F39" i="3"/>
  <c r="H39" i="3"/>
  <c r="E39" i="3"/>
  <c r="D39" i="3"/>
  <c r="C39" i="3"/>
  <c r="V71" i="3"/>
  <c r="U71" i="3"/>
  <c r="M71" i="3"/>
  <c r="T71" i="3"/>
  <c r="R71" i="3"/>
  <c r="Q71" i="3"/>
  <c r="S71" i="3"/>
  <c r="N71" i="3"/>
  <c r="P71" i="3"/>
  <c r="L71" i="3"/>
  <c r="K71" i="3"/>
  <c r="G71" i="3"/>
  <c r="F71" i="3"/>
  <c r="E71" i="3"/>
  <c r="D71" i="3"/>
  <c r="C71" i="3"/>
  <c r="V67" i="3"/>
  <c r="M67" i="3"/>
  <c r="S67" i="3"/>
  <c r="R67" i="3"/>
  <c r="U67" i="3"/>
  <c r="Q67" i="3"/>
  <c r="T67" i="3"/>
  <c r="N67" i="3"/>
  <c r="L67" i="3"/>
  <c r="P67" i="3"/>
  <c r="K67" i="3"/>
  <c r="H67" i="3"/>
  <c r="J67" i="3"/>
  <c r="G67" i="3"/>
  <c r="F67" i="3"/>
  <c r="E67" i="3"/>
  <c r="D67" i="3"/>
  <c r="C67" i="3"/>
  <c r="V108" i="3"/>
  <c r="M108" i="3"/>
  <c r="T108" i="3"/>
  <c r="U108" i="3"/>
  <c r="S108" i="3"/>
  <c r="R108" i="3"/>
  <c r="Q108" i="3"/>
  <c r="P108" i="3"/>
  <c r="N108" i="3"/>
  <c r="L108" i="3"/>
  <c r="K108" i="3"/>
  <c r="H108" i="3"/>
  <c r="G108" i="3"/>
  <c r="F108" i="3"/>
  <c r="E108" i="3"/>
  <c r="D108" i="3"/>
  <c r="C108" i="3"/>
  <c r="J108" i="3"/>
  <c r="V47" i="3"/>
  <c r="U47" i="3"/>
  <c r="M47" i="3"/>
  <c r="R47" i="3"/>
  <c r="Q47" i="3"/>
  <c r="T47" i="3"/>
  <c r="S47" i="3"/>
  <c r="N47" i="3"/>
  <c r="L47" i="3"/>
  <c r="K47" i="3"/>
  <c r="P47" i="3"/>
  <c r="G47" i="3"/>
  <c r="F47" i="3"/>
  <c r="J47" i="3"/>
  <c r="H47" i="3"/>
  <c r="E47" i="3"/>
  <c r="D47" i="3"/>
  <c r="C47" i="3"/>
  <c r="V40" i="3"/>
  <c r="M40" i="3"/>
  <c r="T40" i="3"/>
  <c r="S40" i="3"/>
  <c r="R40" i="3"/>
  <c r="Q40" i="3"/>
  <c r="U40" i="3"/>
  <c r="P40" i="3"/>
  <c r="N40" i="3"/>
  <c r="L40" i="3"/>
  <c r="K40" i="3"/>
  <c r="J40" i="3"/>
  <c r="G40" i="3"/>
  <c r="F40" i="3"/>
  <c r="E40" i="3"/>
  <c r="D40" i="3"/>
  <c r="C40" i="3"/>
  <c r="V93" i="3"/>
  <c r="M93" i="3"/>
  <c r="U93" i="3"/>
  <c r="Q93" i="3"/>
  <c r="S93" i="3"/>
  <c r="R93" i="3"/>
  <c r="T93" i="3"/>
  <c r="P93" i="3"/>
  <c r="L93" i="3"/>
  <c r="K93" i="3"/>
  <c r="H93" i="3"/>
  <c r="F93" i="3"/>
  <c r="E93" i="3"/>
  <c r="G93" i="3"/>
  <c r="D93" i="3"/>
  <c r="J93" i="3"/>
  <c r="C93" i="3"/>
  <c r="N93" i="3"/>
  <c r="V22" i="3"/>
  <c r="R22" i="3"/>
  <c r="M22" i="3"/>
  <c r="U22" i="3"/>
  <c r="S22" i="3"/>
  <c r="T22" i="3"/>
  <c r="Q22" i="3"/>
  <c r="N22" i="3"/>
  <c r="P22" i="3"/>
  <c r="L22" i="3"/>
  <c r="K22" i="3"/>
  <c r="J22" i="3"/>
  <c r="H22" i="3"/>
  <c r="F22" i="3"/>
  <c r="E22" i="3"/>
  <c r="D22" i="3"/>
  <c r="C22" i="3"/>
  <c r="G22" i="3"/>
  <c r="V73" i="3"/>
  <c r="U73" i="3"/>
  <c r="M73" i="3"/>
  <c r="T73" i="3"/>
  <c r="R73" i="3"/>
  <c r="Q73" i="3"/>
  <c r="S73" i="3"/>
  <c r="P73" i="3"/>
  <c r="K73" i="3"/>
  <c r="G73" i="3"/>
  <c r="L73" i="3"/>
  <c r="F73" i="3"/>
  <c r="E73" i="3"/>
  <c r="D73" i="3"/>
  <c r="H73" i="3"/>
  <c r="C73" i="3"/>
  <c r="N73" i="3"/>
  <c r="J73" i="3"/>
  <c r="J79" i="3"/>
  <c r="C36" i="3"/>
  <c r="H40" i="3"/>
  <c r="K8" i="3"/>
  <c r="E8" i="3"/>
  <c r="T90" i="3"/>
  <c r="P90" i="3"/>
  <c r="S90" i="3"/>
  <c r="Q90" i="3"/>
  <c r="M90" i="3"/>
  <c r="H90" i="3"/>
  <c r="R90" i="3"/>
  <c r="N90" i="3"/>
  <c r="V90" i="3"/>
  <c r="J90" i="3"/>
  <c r="U90" i="3"/>
  <c r="K90" i="3"/>
  <c r="G90" i="3"/>
  <c r="F90" i="3"/>
  <c r="D90" i="3"/>
  <c r="L90" i="3"/>
  <c r="T36" i="3"/>
  <c r="P36" i="3"/>
  <c r="U36" i="3"/>
  <c r="V36" i="3"/>
  <c r="R36" i="3"/>
  <c r="S36" i="3"/>
  <c r="H36" i="3"/>
  <c r="M36" i="3"/>
  <c r="Q36" i="3"/>
  <c r="K36" i="3"/>
  <c r="N36" i="3"/>
  <c r="J36" i="3"/>
  <c r="L36" i="3"/>
  <c r="G36" i="3"/>
  <c r="F36" i="3"/>
  <c r="D36" i="3"/>
  <c r="T8" i="3"/>
  <c r="P8" i="3"/>
  <c r="S8" i="3"/>
  <c r="U8" i="3"/>
  <c r="V8" i="3"/>
  <c r="N8" i="3"/>
  <c r="H8" i="3"/>
  <c r="Q8" i="3"/>
  <c r="M8" i="3"/>
  <c r="J8" i="3"/>
  <c r="L8" i="3"/>
  <c r="R8" i="3"/>
  <c r="G8" i="3"/>
  <c r="F8" i="3"/>
  <c r="D8" i="3"/>
  <c r="T113" i="3"/>
  <c r="P113" i="3"/>
  <c r="V113" i="3"/>
  <c r="S113" i="3"/>
  <c r="Q113" i="3"/>
  <c r="H113" i="3"/>
  <c r="N113" i="3"/>
  <c r="R113" i="3"/>
  <c r="M113" i="3"/>
  <c r="U113" i="3"/>
  <c r="K113" i="3"/>
  <c r="J113" i="3"/>
  <c r="G113" i="3"/>
  <c r="F113" i="3"/>
  <c r="D113" i="3"/>
  <c r="L113" i="3"/>
  <c r="C113" i="3"/>
  <c r="T94" i="3"/>
  <c r="P94" i="3"/>
  <c r="U94" i="3"/>
  <c r="S94" i="3"/>
  <c r="H94" i="3"/>
  <c r="R94" i="3"/>
  <c r="V94" i="3"/>
  <c r="K94" i="3"/>
  <c r="N94" i="3"/>
  <c r="J94" i="3"/>
  <c r="M94" i="3"/>
  <c r="G94" i="3"/>
  <c r="L94" i="3"/>
  <c r="F94" i="3"/>
  <c r="D94" i="3"/>
  <c r="C94" i="3"/>
  <c r="Q94" i="3"/>
  <c r="T79" i="3"/>
  <c r="S79" i="3"/>
  <c r="P79" i="3"/>
  <c r="U79" i="3"/>
  <c r="V79" i="3"/>
  <c r="M79" i="3"/>
  <c r="R79" i="3"/>
  <c r="N79" i="3"/>
  <c r="H79" i="3"/>
  <c r="Q79" i="3"/>
  <c r="L79" i="3"/>
  <c r="G79" i="3"/>
  <c r="K79" i="3"/>
  <c r="F79" i="3"/>
  <c r="D79" i="3"/>
  <c r="C79" i="3"/>
  <c r="U63" i="3"/>
  <c r="T63" i="3"/>
  <c r="P63" i="3"/>
  <c r="N63" i="3"/>
  <c r="V63" i="3"/>
  <c r="S63" i="3"/>
  <c r="M63" i="3"/>
  <c r="H63" i="3"/>
  <c r="Q63" i="3"/>
  <c r="L63" i="3"/>
  <c r="K63" i="3"/>
  <c r="J63" i="3"/>
  <c r="R63" i="3"/>
  <c r="G63" i="3"/>
  <c r="F63" i="3"/>
  <c r="D63" i="3"/>
  <c r="C63" i="3"/>
  <c r="T95" i="3"/>
  <c r="S95" i="3"/>
  <c r="V95" i="3"/>
  <c r="U95" i="3"/>
  <c r="Q95" i="3"/>
  <c r="M95" i="3"/>
  <c r="R95" i="3"/>
  <c r="P95" i="3"/>
  <c r="N95" i="3"/>
  <c r="H95" i="3"/>
  <c r="K95" i="3"/>
  <c r="G95" i="3"/>
  <c r="F95" i="3"/>
  <c r="E95" i="3"/>
  <c r="L95" i="3"/>
  <c r="C95" i="3"/>
  <c r="J95" i="3"/>
  <c r="U28" i="3"/>
  <c r="V28" i="3"/>
  <c r="S28" i="3"/>
  <c r="R28" i="3"/>
  <c r="T28" i="3"/>
  <c r="M28" i="3"/>
  <c r="Q28" i="3"/>
  <c r="N28" i="3"/>
  <c r="K28" i="3"/>
  <c r="J28" i="3"/>
  <c r="L28" i="3"/>
  <c r="G28" i="3"/>
  <c r="F28" i="3"/>
  <c r="H28" i="3"/>
  <c r="E28" i="3"/>
  <c r="P28" i="3"/>
  <c r="C28" i="3"/>
  <c r="S116" i="3"/>
  <c r="U116" i="3"/>
  <c r="V116" i="3"/>
  <c r="T116" i="3"/>
  <c r="N116" i="3"/>
  <c r="Q116" i="3"/>
  <c r="P116" i="3"/>
  <c r="M116" i="3"/>
  <c r="R116" i="3"/>
  <c r="L116" i="3"/>
  <c r="G116" i="3"/>
  <c r="F116" i="3"/>
  <c r="K116" i="3"/>
  <c r="E116" i="3"/>
  <c r="C116" i="3"/>
  <c r="J116" i="3"/>
  <c r="H116" i="3"/>
  <c r="V111" i="3"/>
  <c r="S111" i="3"/>
  <c r="U111" i="3"/>
  <c r="Q111" i="3"/>
  <c r="T111" i="3"/>
  <c r="N111" i="3"/>
  <c r="R111" i="3"/>
  <c r="M111" i="3"/>
  <c r="H111" i="3"/>
  <c r="K111" i="3"/>
  <c r="J111" i="3"/>
  <c r="G111" i="3"/>
  <c r="P111" i="3"/>
  <c r="F111" i="3"/>
  <c r="E111" i="3"/>
  <c r="L111" i="3"/>
  <c r="C111" i="3"/>
  <c r="T74" i="3"/>
  <c r="U74" i="3"/>
  <c r="S74" i="3"/>
  <c r="V74" i="3"/>
  <c r="R74" i="3"/>
  <c r="P74" i="3"/>
  <c r="N74" i="3"/>
  <c r="M74" i="3"/>
  <c r="J74" i="3"/>
  <c r="H74" i="3"/>
  <c r="G74" i="3"/>
  <c r="L74" i="3"/>
  <c r="F74" i="3"/>
  <c r="E74" i="3"/>
  <c r="Q74" i="3"/>
  <c r="C74" i="3"/>
  <c r="K74" i="3"/>
  <c r="S30" i="3"/>
  <c r="U30" i="3"/>
  <c r="V30" i="3"/>
  <c r="R30" i="3"/>
  <c r="P30" i="3"/>
  <c r="T30" i="3"/>
  <c r="N30" i="3"/>
  <c r="Q30" i="3"/>
  <c r="M30" i="3"/>
  <c r="L30" i="3"/>
  <c r="G30" i="3"/>
  <c r="K30" i="3"/>
  <c r="F30" i="3"/>
  <c r="J30" i="3"/>
  <c r="H30" i="3"/>
  <c r="E30" i="3"/>
  <c r="C30" i="3"/>
  <c r="S89" i="3"/>
  <c r="V89" i="3"/>
  <c r="T89" i="3"/>
  <c r="M89" i="3"/>
  <c r="Q89" i="3"/>
  <c r="N89" i="3"/>
  <c r="P89" i="3"/>
  <c r="U89" i="3"/>
  <c r="L89" i="3"/>
  <c r="K89" i="3"/>
  <c r="J89" i="3"/>
  <c r="R89" i="3"/>
  <c r="G89" i="3"/>
  <c r="F89" i="3"/>
  <c r="E89" i="3"/>
  <c r="C89" i="3"/>
  <c r="H89" i="3"/>
  <c r="S75" i="3"/>
  <c r="R75" i="3"/>
  <c r="V75" i="3"/>
  <c r="T75" i="3"/>
  <c r="U75" i="3"/>
  <c r="N75" i="3"/>
  <c r="Q75" i="3"/>
  <c r="P75" i="3"/>
  <c r="M75" i="3"/>
  <c r="H75" i="3"/>
  <c r="F75" i="3"/>
  <c r="E75" i="3"/>
  <c r="L75" i="3"/>
  <c r="J75" i="3"/>
  <c r="C75" i="3"/>
  <c r="K75" i="3"/>
  <c r="S85" i="3"/>
  <c r="R85" i="3"/>
  <c r="U85" i="3"/>
  <c r="T85" i="3"/>
  <c r="H85" i="3"/>
  <c r="G85" i="3"/>
  <c r="V85" i="3"/>
  <c r="N85" i="3"/>
  <c r="P85" i="3"/>
  <c r="J85" i="3"/>
  <c r="K85" i="3"/>
  <c r="F85" i="3"/>
  <c r="Q85" i="3"/>
  <c r="L85" i="3"/>
  <c r="E85" i="3"/>
  <c r="M85" i="3"/>
  <c r="C85" i="3"/>
  <c r="S6" i="3"/>
  <c r="U6" i="3"/>
  <c r="T6" i="3"/>
  <c r="R6" i="3"/>
  <c r="V6" i="3"/>
  <c r="N6" i="3"/>
  <c r="M6" i="3"/>
  <c r="H6" i="3"/>
  <c r="G6" i="3"/>
  <c r="P6" i="3"/>
  <c r="Q6" i="3"/>
  <c r="J6" i="3"/>
  <c r="K6" i="3"/>
  <c r="L6" i="3"/>
  <c r="F6" i="3"/>
  <c r="E6" i="3"/>
  <c r="C6" i="3"/>
  <c r="J68" i="3"/>
  <c r="C35" i="3"/>
  <c r="C66" i="3"/>
  <c r="E103" i="3"/>
  <c r="E84" i="3"/>
  <c r="E50" i="3"/>
  <c r="E64" i="3"/>
  <c r="E34" i="3"/>
  <c r="E83" i="3"/>
  <c r="E104" i="3"/>
  <c r="E4" i="3"/>
  <c r="E5" i="3"/>
  <c r="F117" i="3"/>
  <c r="F21" i="3"/>
  <c r="F23" i="3"/>
  <c r="F49" i="3"/>
  <c r="F37" i="3"/>
  <c r="F120" i="3"/>
  <c r="F16" i="3"/>
  <c r="F2" i="3"/>
  <c r="F57" i="3"/>
  <c r="F82" i="3"/>
  <c r="G118" i="3"/>
  <c r="G12" i="3"/>
  <c r="G121" i="3"/>
  <c r="G3" i="3"/>
  <c r="G60" i="3"/>
  <c r="G92" i="3"/>
  <c r="H102" i="3"/>
  <c r="H10" i="3"/>
  <c r="H20" i="3"/>
  <c r="H25" i="3"/>
  <c r="J35" i="3"/>
  <c r="J56" i="3"/>
  <c r="K11" i="3"/>
  <c r="L35" i="3"/>
  <c r="M97" i="3"/>
  <c r="C97" i="3"/>
  <c r="E69" i="3"/>
  <c r="N61" i="3"/>
  <c r="T61" i="3"/>
  <c r="S61" i="3"/>
  <c r="R61" i="3"/>
  <c r="V61" i="3"/>
  <c r="U61" i="3"/>
  <c r="Q61" i="3"/>
  <c r="P61" i="3"/>
  <c r="L61" i="3"/>
  <c r="N87" i="3"/>
  <c r="U87" i="3"/>
  <c r="V87" i="3"/>
  <c r="R87" i="3"/>
  <c r="T87" i="3"/>
  <c r="S87" i="3"/>
  <c r="M87" i="3"/>
  <c r="Q87" i="3"/>
  <c r="L87" i="3"/>
  <c r="S38" i="3"/>
  <c r="N38" i="3"/>
  <c r="U38" i="3"/>
  <c r="V38" i="3"/>
  <c r="T38" i="3"/>
  <c r="R38" i="3"/>
  <c r="Q38" i="3"/>
  <c r="P38" i="3"/>
  <c r="M38" i="3"/>
  <c r="L38" i="3"/>
  <c r="V88" i="3"/>
  <c r="N88" i="3"/>
  <c r="S88" i="3"/>
  <c r="R88" i="3"/>
  <c r="U88" i="3"/>
  <c r="T88" i="3"/>
  <c r="Q88" i="3"/>
  <c r="M88" i="3"/>
  <c r="L88" i="3"/>
  <c r="N51" i="3"/>
  <c r="T51" i="3"/>
  <c r="U51" i="3"/>
  <c r="S51" i="3"/>
  <c r="R51" i="3"/>
  <c r="V51" i="3"/>
  <c r="P51" i="3"/>
  <c r="M51" i="3"/>
  <c r="Q51" i="3"/>
  <c r="L51" i="3"/>
  <c r="N62" i="3"/>
  <c r="U62" i="3"/>
  <c r="V62" i="3"/>
  <c r="R62" i="3"/>
  <c r="T62" i="3"/>
  <c r="Q62" i="3"/>
  <c r="S62" i="3"/>
  <c r="L62" i="3"/>
  <c r="N7" i="3"/>
  <c r="V7" i="3"/>
  <c r="T7" i="3"/>
  <c r="S7" i="3"/>
  <c r="U7" i="3"/>
  <c r="M7" i="3"/>
  <c r="Q7" i="3"/>
  <c r="P7" i="3"/>
  <c r="R7" i="3"/>
  <c r="L7" i="3"/>
  <c r="V76" i="3"/>
  <c r="T76" i="3"/>
  <c r="N76" i="3"/>
  <c r="U76" i="3"/>
  <c r="Q76" i="3"/>
  <c r="P76" i="3"/>
  <c r="M76" i="3"/>
  <c r="S76" i="3"/>
  <c r="R76" i="3"/>
  <c r="L76" i="3"/>
  <c r="N92" i="3"/>
  <c r="R92" i="3"/>
  <c r="U92" i="3"/>
  <c r="S92" i="3"/>
  <c r="T92" i="3"/>
  <c r="V92" i="3"/>
  <c r="Q92" i="3"/>
  <c r="P92" i="3"/>
  <c r="M92" i="3"/>
  <c r="N56" i="3"/>
  <c r="U56" i="3"/>
  <c r="T56" i="3"/>
  <c r="R56" i="3"/>
  <c r="V56" i="3"/>
  <c r="M56" i="3"/>
  <c r="S56" i="3"/>
  <c r="P56" i="3"/>
  <c r="Q56" i="3"/>
  <c r="D35" i="3"/>
  <c r="D97" i="3"/>
  <c r="D66" i="3"/>
  <c r="E13" i="3"/>
  <c r="E122" i="3"/>
  <c r="E55" i="3"/>
  <c r="E41" i="3"/>
  <c r="E29" i="3"/>
  <c r="E119" i="3"/>
  <c r="E99" i="3"/>
  <c r="F64" i="3"/>
  <c r="F104" i="3"/>
  <c r="F5" i="3"/>
  <c r="G117" i="3"/>
  <c r="G49" i="3"/>
  <c r="G37" i="3"/>
  <c r="G114" i="3"/>
  <c r="H12" i="3"/>
  <c r="H38" i="3"/>
  <c r="H60" i="3"/>
  <c r="H7" i="3"/>
  <c r="H82" i="3"/>
  <c r="J61" i="3"/>
  <c r="J38" i="3"/>
  <c r="J10" i="3"/>
  <c r="K55" i="3"/>
  <c r="K51" i="3"/>
  <c r="K76" i="3"/>
  <c r="Q97" i="3"/>
  <c r="V110" i="3"/>
  <c r="U110" i="3"/>
  <c r="T110" i="3"/>
  <c r="S110" i="3"/>
  <c r="R110" i="3"/>
  <c r="Q110" i="3"/>
  <c r="P110" i="3"/>
  <c r="N110" i="3"/>
  <c r="L110" i="3"/>
  <c r="K110" i="3"/>
  <c r="J110" i="3"/>
  <c r="V112" i="3"/>
  <c r="U112" i="3"/>
  <c r="R112" i="3"/>
  <c r="S112" i="3"/>
  <c r="Q112" i="3"/>
  <c r="T112" i="3"/>
  <c r="M112" i="3"/>
  <c r="N112" i="3"/>
  <c r="L112" i="3"/>
  <c r="P112" i="3"/>
  <c r="K112" i="3"/>
  <c r="J112" i="3"/>
  <c r="V70" i="3"/>
  <c r="U70" i="3"/>
  <c r="T70" i="3"/>
  <c r="R70" i="3"/>
  <c r="Q70" i="3"/>
  <c r="S70" i="3"/>
  <c r="P70" i="3"/>
  <c r="M70" i="3"/>
  <c r="L70" i="3"/>
  <c r="K70" i="3"/>
  <c r="J70" i="3"/>
  <c r="V31" i="3"/>
  <c r="U31" i="3"/>
  <c r="S31" i="3"/>
  <c r="R31" i="3"/>
  <c r="Q31" i="3"/>
  <c r="T31" i="3"/>
  <c r="N31" i="3"/>
  <c r="M31" i="3"/>
  <c r="L31" i="3"/>
  <c r="P31" i="3"/>
  <c r="K31" i="3"/>
  <c r="J31" i="3"/>
  <c r="V46" i="3"/>
  <c r="U46" i="3"/>
  <c r="T46" i="3"/>
  <c r="S46" i="3"/>
  <c r="R46" i="3"/>
  <c r="Q46" i="3"/>
  <c r="P46" i="3"/>
  <c r="N46" i="3"/>
  <c r="M46" i="3"/>
  <c r="L46" i="3"/>
  <c r="K46" i="3"/>
  <c r="J46" i="3"/>
  <c r="V78" i="3"/>
  <c r="U78" i="3"/>
  <c r="R78" i="3"/>
  <c r="Q78" i="3"/>
  <c r="T78" i="3"/>
  <c r="P78" i="3"/>
  <c r="S78" i="3"/>
  <c r="L78" i="3"/>
  <c r="K78" i="3"/>
  <c r="M78" i="3"/>
  <c r="J78" i="3"/>
  <c r="V91" i="3"/>
  <c r="U91" i="3"/>
  <c r="T91" i="3"/>
  <c r="S91" i="3"/>
  <c r="R91" i="3"/>
  <c r="Q91" i="3"/>
  <c r="P91" i="3"/>
  <c r="M91" i="3"/>
  <c r="N91" i="3"/>
  <c r="L91" i="3"/>
  <c r="K91" i="3"/>
  <c r="J91" i="3"/>
  <c r="V20" i="3"/>
  <c r="U20" i="3"/>
  <c r="Q20" i="3"/>
  <c r="P20" i="3"/>
  <c r="T20" i="3"/>
  <c r="M20" i="3"/>
  <c r="S20" i="3"/>
  <c r="R20" i="3"/>
  <c r="L20" i="3"/>
  <c r="K20" i="3"/>
  <c r="J20" i="3"/>
  <c r="V100" i="3"/>
  <c r="U100" i="3"/>
  <c r="S100" i="3"/>
  <c r="T100" i="3"/>
  <c r="Q100" i="3"/>
  <c r="P100" i="3"/>
  <c r="N100" i="3"/>
  <c r="R100" i="3"/>
  <c r="M100" i="3"/>
  <c r="L100" i="3"/>
  <c r="K100" i="3"/>
  <c r="J100" i="3"/>
  <c r="V115" i="3"/>
  <c r="U115" i="3"/>
  <c r="T115" i="3"/>
  <c r="L115" i="3"/>
  <c r="R115" i="3"/>
  <c r="Q115" i="3"/>
  <c r="P115" i="3"/>
  <c r="S115" i="3"/>
  <c r="M115" i="3"/>
  <c r="K115" i="3"/>
  <c r="J115" i="3"/>
  <c r="D61" i="3"/>
  <c r="D87" i="3"/>
  <c r="D38" i="3"/>
  <c r="D88" i="3"/>
  <c r="D51" i="3"/>
  <c r="D62" i="3"/>
  <c r="D7" i="3"/>
  <c r="D76" i="3"/>
  <c r="D92" i="3"/>
  <c r="D56" i="3"/>
  <c r="F97" i="3"/>
  <c r="F66" i="3"/>
  <c r="G13" i="3"/>
  <c r="G122" i="3"/>
  <c r="G55" i="3"/>
  <c r="G41" i="3"/>
  <c r="G29" i="3"/>
  <c r="G119" i="3"/>
  <c r="G76" i="3"/>
  <c r="H70" i="3"/>
  <c r="H91" i="3"/>
  <c r="H17" i="3"/>
  <c r="K97" i="3"/>
  <c r="L122" i="3"/>
  <c r="M121" i="3"/>
  <c r="N115" i="3"/>
  <c r="P87" i="3"/>
  <c r="V77" i="3"/>
  <c r="U77" i="3"/>
  <c r="T77" i="3"/>
  <c r="S77" i="3"/>
  <c r="R77" i="3"/>
  <c r="P77" i="3"/>
  <c r="N77" i="3"/>
  <c r="K77" i="3"/>
  <c r="J77" i="3"/>
  <c r="V58" i="3"/>
  <c r="U58" i="3"/>
  <c r="T58" i="3"/>
  <c r="R58" i="3"/>
  <c r="P58" i="3"/>
  <c r="M58" i="3"/>
  <c r="Q58" i="3"/>
  <c r="K58" i="3"/>
  <c r="J58" i="3"/>
  <c r="V59" i="3"/>
  <c r="U59" i="3"/>
  <c r="T59" i="3"/>
  <c r="S59" i="3"/>
  <c r="R59" i="3"/>
  <c r="Q59" i="3"/>
  <c r="P59" i="3"/>
  <c r="N59" i="3"/>
  <c r="M59" i="3"/>
  <c r="L59" i="3"/>
  <c r="K59" i="3"/>
  <c r="J59" i="3"/>
  <c r="V26" i="3"/>
  <c r="U26" i="3"/>
  <c r="T26" i="3"/>
  <c r="R26" i="3"/>
  <c r="Q26" i="3"/>
  <c r="P26" i="3"/>
  <c r="S26" i="3"/>
  <c r="L26" i="3"/>
  <c r="K26" i="3"/>
  <c r="M26" i="3"/>
  <c r="J26" i="3"/>
  <c r="V14" i="3"/>
  <c r="U14" i="3"/>
  <c r="T14" i="3"/>
  <c r="S14" i="3"/>
  <c r="R14" i="3"/>
  <c r="Q14" i="3"/>
  <c r="P14" i="3"/>
  <c r="N14" i="3"/>
  <c r="L14" i="3"/>
  <c r="K14" i="3"/>
  <c r="J14" i="3"/>
  <c r="V96" i="3"/>
  <c r="U96" i="3"/>
  <c r="T96" i="3"/>
  <c r="Q96" i="3"/>
  <c r="P96" i="3"/>
  <c r="S96" i="3"/>
  <c r="R96" i="3"/>
  <c r="M96" i="3"/>
  <c r="L96" i="3"/>
  <c r="K96" i="3"/>
  <c r="J96" i="3"/>
  <c r="N96" i="3"/>
  <c r="V106" i="3"/>
  <c r="U106" i="3"/>
  <c r="T106" i="3"/>
  <c r="S106" i="3"/>
  <c r="Q106" i="3"/>
  <c r="P106" i="3"/>
  <c r="R106" i="3"/>
  <c r="N106" i="3"/>
  <c r="M106" i="3"/>
  <c r="L106" i="3"/>
  <c r="K106" i="3"/>
  <c r="J106" i="3"/>
  <c r="V80" i="3"/>
  <c r="U80" i="3"/>
  <c r="T80" i="3"/>
  <c r="R80" i="3"/>
  <c r="Q80" i="3"/>
  <c r="P80" i="3"/>
  <c r="S80" i="3"/>
  <c r="K80" i="3"/>
  <c r="J80" i="3"/>
  <c r="N80" i="3"/>
  <c r="L80" i="3"/>
  <c r="E61" i="3"/>
  <c r="E87" i="3"/>
  <c r="E38" i="3"/>
  <c r="E88" i="3"/>
  <c r="E51" i="3"/>
  <c r="E62" i="3"/>
  <c r="E7" i="3"/>
  <c r="E76" i="3"/>
  <c r="E92" i="3"/>
  <c r="E56" i="3"/>
  <c r="H87" i="3"/>
  <c r="H58" i="3"/>
  <c r="H62" i="3"/>
  <c r="H14" i="3"/>
  <c r="H115" i="3"/>
  <c r="J62" i="3"/>
  <c r="K38" i="3"/>
  <c r="L92" i="3"/>
  <c r="N122" i="3"/>
  <c r="R55" i="3"/>
  <c r="V53" i="3"/>
  <c r="U53" i="3"/>
  <c r="T53" i="3"/>
  <c r="S53" i="3"/>
  <c r="R53" i="3"/>
  <c r="Q53" i="3"/>
  <c r="P53" i="3"/>
  <c r="N53" i="3"/>
  <c r="M53" i="3"/>
  <c r="L53" i="3"/>
  <c r="K53" i="3"/>
  <c r="J53" i="3"/>
  <c r="V52" i="3"/>
  <c r="U52" i="3"/>
  <c r="T52" i="3"/>
  <c r="S52" i="3"/>
  <c r="R52" i="3"/>
  <c r="Q52" i="3"/>
  <c r="P52" i="3"/>
  <c r="N52" i="3"/>
  <c r="L52" i="3"/>
  <c r="M52" i="3"/>
  <c r="V11" i="3"/>
  <c r="U11" i="3"/>
  <c r="T11" i="3"/>
  <c r="S11" i="3"/>
  <c r="R11" i="3"/>
  <c r="Q11" i="3"/>
  <c r="N11" i="3"/>
  <c r="L11" i="3"/>
  <c r="P11" i="3"/>
  <c r="V81" i="3"/>
  <c r="U81" i="3"/>
  <c r="T81" i="3"/>
  <c r="S81" i="3"/>
  <c r="R81" i="3"/>
  <c r="Q81" i="3"/>
  <c r="P81" i="3"/>
  <c r="M81" i="3"/>
  <c r="L81" i="3"/>
  <c r="J81" i="3"/>
  <c r="N81" i="3"/>
  <c r="V101" i="3"/>
  <c r="U101" i="3"/>
  <c r="T101" i="3"/>
  <c r="S101" i="3"/>
  <c r="R101" i="3"/>
  <c r="Q101" i="3"/>
  <c r="N101" i="3"/>
  <c r="M101" i="3"/>
  <c r="L101" i="3"/>
  <c r="P101" i="3"/>
  <c r="J101" i="3"/>
  <c r="V43" i="3"/>
  <c r="U43" i="3"/>
  <c r="T43" i="3"/>
  <c r="S43" i="3"/>
  <c r="R43" i="3"/>
  <c r="Q43" i="3"/>
  <c r="P43" i="3"/>
  <c r="N43" i="3"/>
  <c r="M43" i="3"/>
  <c r="L43" i="3"/>
  <c r="J43" i="3"/>
  <c r="V9" i="3"/>
  <c r="U9" i="3"/>
  <c r="T9" i="3"/>
  <c r="S9" i="3"/>
  <c r="R9" i="3"/>
  <c r="Q9" i="3"/>
  <c r="L9" i="3"/>
  <c r="M9" i="3"/>
  <c r="J9" i="3"/>
  <c r="P9" i="3"/>
  <c r="N9" i="3"/>
  <c r="V42" i="3"/>
  <c r="U42" i="3"/>
  <c r="T42" i="3"/>
  <c r="S42" i="3"/>
  <c r="R42" i="3"/>
  <c r="Q42" i="3"/>
  <c r="N42" i="3"/>
  <c r="P42" i="3"/>
  <c r="L42" i="3"/>
  <c r="J42" i="3"/>
  <c r="V27" i="3"/>
  <c r="U27" i="3"/>
  <c r="T27" i="3"/>
  <c r="S27" i="3"/>
  <c r="Q27" i="3"/>
  <c r="R27" i="3"/>
  <c r="M27" i="3"/>
  <c r="L27" i="3"/>
  <c r="J27" i="3"/>
  <c r="N27" i="3"/>
  <c r="V15" i="3"/>
  <c r="U15" i="3"/>
  <c r="T15" i="3"/>
  <c r="S15" i="3"/>
  <c r="Q15" i="3"/>
  <c r="N15" i="3"/>
  <c r="R15" i="3"/>
  <c r="M15" i="3"/>
  <c r="L15" i="3"/>
  <c r="P15" i="3"/>
  <c r="J15" i="3"/>
  <c r="V114" i="3"/>
  <c r="U114" i="3"/>
  <c r="T114" i="3"/>
  <c r="S114" i="3"/>
  <c r="R114" i="3"/>
  <c r="Q114" i="3"/>
  <c r="P114" i="3"/>
  <c r="J114" i="3"/>
  <c r="N114" i="3"/>
  <c r="L114" i="3"/>
  <c r="C77" i="3"/>
  <c r="C58" i="3"/>
  <c r="C53" i="3"/>
  <c r="C59" i="3"/>
  <c r="C26" i="3"/>
  <c r="C14" i="3"/>
  <c r="C96" i="3"/>
  <c r="C106" i="3"/>
  <c r="C80" i="3"/>
  <c r="D110" i="3"/>
  <c r="D112" i="3"/>
  <c r="D70" i="3"/>
  <c r="D31" i="3"/>
  <c r="D46" i="3"/>
  <c r="D78" i="3"/>
  <c r="D91" i="3"/>
  <c r="D20" i="3"/>
  <c r="D100" i="3"/>
  <c r="D115" i="3"/>
  <c r="F61" i="3"/>
  <c r="F87" i="3"/>
  <c r="F38" i="3"/>
  <c r="F88" i="3"/>
  <c r="F51" i="3"/>
  <c r="F62" i="3"/>
  <c r="F7" i="3"/>
  <c r="F76" i="3"/>
  <c r="F92" i="3"/>
  <c r="F56" i="3"/>
  <c r="G7" i="3"/>
  <c r="G20" i="3"/>
  <c r="H81" i="3"/>
  <c r="H37" i="3"/>
  <c r="H42" i="3"/>
  <c r="H80" i="3"/>
  <c r="K81" i="3"/>
  <c r="K62" i="3"/>
  <c r="K92" i="3"/>
  <c r="P88" i="3"/>
  <c r="V86" i="3"/>
  <c r="U86" i="3"/>
  <c r="T86" i="3"/>
  <c r="R86" i="3"/>
  <c r="S86" i="3"/>
  <c r="P86" i="3"/>
  <c r="N86" i="3"/>
  <c r="Q86" i="3"/>
  <c r="K86" i="3"/>
  <c r="J86" i="3"/>
  <c r="V102" i="3"/>
  <c r="U102" i="3"/>
  <c r="T102" i="3"/>
  <c r="S102" i="3"/>
  <c r="R102" i="3"/>
  <c r="Q102" i="3"/>
  <c r="P102" i="3"/>
  <c r="N102" i="3"/>
  <c r="L102" i="3"/>
  <c r="K102" i="3"/>
  <c r="M102" i="3"/>
  <c r="V109" i="3"/>
  <c r="U109" i="3"/>
  <c r="R109" i="3"/>
  <c r="Q109" i="3"/>
  <c r="S109" i="3"/>
  <c r="P109" i="3"/>
  <c r="T109" i="3"/>
  <c r="N109" i="3"/>
  <c r="L109" i="3"/>
  <c r="K109" i="3"/>
  <c r="V45" i="3"/>
  <c r="U45" i="3"/>
  <c r="T45" i="3"/>
  <c r="R45" i="3"/>
  <c r="Q45" i="3"/>
  <c r="P45" i="3"/>
  <c r="N45" i="3"/>
  <c r="S45" i="3"/>
  <c r="L45" i="3"/>
  <c r="K45" i="3"/>
  <c r="V98" i="3"/>
  <c r="U98" i="3"/>
  <c r="R98" i="3"/>
  <c r="Q98" i="3"/>
  <c r="P98" i="3"/>
  <c r="T98" i="3"/>
  <c r="N98" i="3"/>
  <c r="M98" i="3"/>
  <c r="L98" i="3"/>
  <c r="K98" i="3"/>
  <c r="V10" i="3"/>
  <c r="U10" i="3"/>
  <c r="T10" i="3"/>
  <c r="S10" i="3"/>
  <c r="R10" i="3"/>
  <c r="Q10" i="3"/>
  <c r="P10" i="3"/>
  <c r="N10" i="3"/>
  <c r="M10" i="3"/>
  <c r="L10" i="3"/>
  <c r="K10" i="3"/>
  <c r="V54" i="3"/>
  <c r="U54" i="3"/>
  <c r="S54" i="3"/>
  <c r="R54" i="3"/>
  <c r="Q54" i="3"/>
  <c r="P54" i="3"/>
  <c r="T54" i="3"/>
  <c r="N54" i="3"/>
  <c r="L54" i="3"/>
  <c r="K54" i="3"/>
  <c r="M54" i="3"/>
  <c r="V32" i="3"/>
  <c r="U32" i="3"/>
  <c r="S32" i="3"/>
  <c r="R32" i="3"/>
  <c r="T32" i="3"/>
  <c r="Q32" i="3"/>
  <c r="P32" i="3"/>
  <c r="N32" i="3"/>
  <c r="L32" i="3"/>
  <c r="K32" i="3"/>
  <c r="M32" i="3"/>
  <c r="V17" i="3"/>
  <c r="U17" i="3"/>
  <c r="S17" i="3"/>
  <c r="R17" i="3"/>
  <c r="Q17" i="3"/>
  <c r="P17" i="3"/>
  <c r="N17" i="3"/>
  <c r="T17" i="3"/>
  <c r="M17" i="3"/>
  <c r="L17" i="3"/>
  <c r="K17" i="3"/>
  <c r="V33" i="3"/>
  <c r="U33" i="3"/>
  <c r="S33" i="3"/>
  <c r="R33" i="3"/>
  <c r="T33" i="3"/>
  <c r="Q33" i="3"/>
  <c r="P33" i="3"/>
  <c r="N33" i="3"/>
  <c r="M33" i="3"/>
  <c r="L33" i="3"/>
  <c r="K33" i="3"/>
  <c r="V65" i="3"/>
  <c r="U65" i="3"/>
  <c r="T65" i="3"/>
  <c r="S65" i="3"/>
  <c r="R65" i="3"/>
  <c r="Q65" i="3"/>
  <c r="P65" i="3"/>
  <c r="N65" i="3"/>
  <c r="K65" i="3"/>
  <c r="L65" i="3"/>
  <c r="H65" i="3"/>
  <c r="M65" i="3"/>
  <c r="C52" i="3"/>
  <c r="C11" i="3"/>
  <c r="C81" i="3"/>
  <c r="C101" i="3"/>
  <c r="C43" i="3"/>
  <c r="C9" i="3"/>
  <c r="C42" i="3"/>
  <c r="C27" i="3"/>
  <c r="C15" i="3"/>
  <c r="C114" i="3"/>
  <c r="D77" i="3"/>
  <c r="D86" i="3"/>
  <c r="D58" i="3"/>
  <c r="D53" i="3"/>
  <c r="D59" i="3"/>
  <c r="D26" i="3"/>
  <c r="D14" i="3"/>
  <c r="D96" i="3"/>
  <c r="D106" i="3"/>
  <c r="D80" i="3"/>
  <c r="E110" i="3"/>
  <c r="E112" i="3"/>
  <c r="E70" i="3"/>
  <c r="E31" i="3"/>
  <c r="E46" i="3"/>
  <c r="E78" i="3"/>
  <c r="E91" i="3"/>
  <c r="E20" i="3"/>
  <c r="E100" i="3"/>
  <c r="E115" i="3"/>
  <c r="G61" i="3"/>
  <c r="G87" i="3"/>
  <c r="G38" i="3"/>
  <c r="G88" i="3"/>
  <c r="G51" i="3"/>
  <c r="G62" i="3"/>
  <c r="G96" i="3"/>
  <c r="H112" i="3"/>
  <c r="H45" i="3"/>
  <c r="H78" i="3"/>
  <c r="H32" i="3"/>
  <c r="H92" i="3"/>
  <c r="H114" i="3"/>
  <c r="J88" i="3"/>
  <c r="J54" i="3"/>
  <c r="K61" i="3"/>
  <c r="K9" i="3"/>
  <c r="K15" i="3"/>
  <c r="L86" i="3"/>
  <c r="L56" i="3"/>
  <c r="N70" i="3"/>
  <c r="P62" i="3"/>
  <c r="V12" i="3"/>
  <c r="U12" i="3"/>
  <c r="T12" i="3"/>
  <c r="S12" i="3"/>
  <c r="R12" i="3"/>
  <c r="Q12" i="3"/>
  <c r="P12" i="3"/>
  <c r="N12" i="3"/>
  <c r="L12" i="3"/>
  <c r="K12" i="3"/>
  <c r="J12" i="3"/>
  <c r="M12" i="3"/>
  <c r="V121" i="3"/>
  <c r="U121" i="3"/>
  <c r="T121" i="3"/>
  <c r="R121" i="3"/>
  <c r="Q121" i="3"/>
  <c r="P121" i="3"/>
  <c r="S121" i="3"/>
  <c r="L121" i="3"/>
  <c r="K121" i="3"/>
  <c r="J121" i="3"/>
  <c r="N121" i="3"/>
  <c r="V3" i="3"/>
  <c r="U3" i="3"/>
  <c r="T3" i="3"/>
  <c r="R3" i="3"/>
  <c r="Q3" i="3"/>
  <c r="P3" i="3"/>
  <c r="S3" i="3"/>
  <c r="N3" i="3"/>
  <c r="M3" i="3"/>
  <c r="L3" i="3"/>
  <c r="K3" i="3"/>
  <c r="J3" i="3"/>
  <c r="V18" i="3"/>
  <c r="U18" i="3"/>
  <c r="T18" i="3"/>
  <c r="R18" i="3"/>
  <c r="Q18" i="3"/>
  <c r="P18" i="3"/>
  <c r="S18" i="3"/>
  <c r="L18" i="3"/>
  <c r="K18" i="3"/>
  <c r="M18" i="3"/>
  <c r="J18" i="3"/>
  <c r="N18" i="3"/>
  <c r="V107" i="3"/>
  <c r="U107" i="3"/>
  <c r="T107" i="3"/>
  <c r="S107" i="3"/>
  <c r="Q107" i="3"/>
  <c r="R107" i="3"/>
  <c r="P107" i="3"/>
  <c r="M107" i="3"/>
  <c r="N107" i="3"/>
  <c r="L107" i="3"/>
  <c r="K107" i="3"/>
  <c r="J107" i="3"/>
  <c r="V105" i="3"/>
  <c r="U105" i="3"/>
  <c r="T105" i="3"/>
  <c r="Q105" i="3"/>
  <c r="P105" i="3"/>
  <c r="R105" i="3"/>
  <c r="S105" i="3"/>
  <c r="M105" i="3"/>
  <c r="L105" i="3"/>
  <c r="K105" i="3"/>
  <c r="J105" i="3"/>
  <c r="N105" i="3"/>
  <c r="V25" i="3"/>
  <c r="U25" i="3"/>
  <c r="T25" i="3"/>
  <c r="S25" i="3"/>
  <c r="Q25" i="3"/>
  <c r="P25" i="3"/>
  <c r="M25" i="3"/>
  <c r="R25" i="3"/>
  <c r="N25" i="3"/>
  <c r="L25" i="3"/>
  <c r="K25" i="3"/>
  <c r="J25" i="3"/>
  <c r="V72" i="3"/>
  <c r="U72" i="3"/>
  <c r="T72" i="3"/>
  <c r="Q72" i="3"/>
  <c r="P72" i="3"/>
  <c r="S72" i="3"/>
  <c r="M72" i="3"/>
  <c r="R72" i="3"/>
  <c r="K72" i="3"/>
  <c r="J72" i="3"/>
  <c r="L72" i="3"/>
  <c r="N72" i="3"/>
  <c r="D101" i="3"/>
  <c r="D43" i="3"/>
  <c r="D9" i="3"/>
  <c r="D42" i="3"/>
  <c r="D27" i="3"/>
  <c r="D15" i="3"/>
  <c r="D114" i="3"/>
  <c r="E77" i="3"/>
  <c r="E86" i="3"/>
  <c r="E58" i="3"/>
  <c r="E53" i="3"/>
  <c r="E59" i="3"/>
  <c r="E26" i="3"/>
  <c r="E14" i="3"/>
  <c r="E96" i="3"/>
  <c r="E106" i="3"/>
  <c r="E80" i="3"/>
  <c r="F110" i="3"/>
  <c r="F112" i="3"/>
  <c r="F70" i="3"/>
  <c r="F31" i="3"/>
  <c r="F46" i="3"/>
  <c r="F78" i="3"/>
  <c r="F91" i="3"/>
  <c r="F20" i="3"/>
  <c r="F100" i="3"/>
  <c r="F115" i="3"/>
  <c r="G91" i="3"/>
  <c r="G27" i="3"/>
  <c r="H61" i="3"/>
  <c r="H86" i="3"/>
  <c r="H121" i="3"/>
  <c r="H51" i="3"/>
  <c r="H26" i="3"/>
  <c r="H107" i="3"/>
  <c r="H72" i="3"/>
  <c r="J87" i="3"/>
  <c r="J92" i="3"/>
  <c r="K52" i="3"/>
  <c r="K66" i="3"/>
  <c r="N58" i="3"/>
  <c r="V118" i="3"/>
  <c r="U118" i="3"/>
  <c r="T118" i="3"/>
  <c r="R118" i="3"/>
  <c r="Q118" i="3"/>
  <c r="P118" i="3"/>
  <c r="S118" i="3"/>
  <c r="L118" i="3"/>
  <c r="K118" i="3"/>
  <c r="M118" i="3"/>
  <c r="J118" i="3"/>
  <c r="N118" i="3"/>
  <c r="V24" i="3"/>
  <c r="U24" i="3"/>
  <c r="T24" i="3"/>
  <c r="R24" i="3"/>
  <c r="Q24" i="3"/>
  <c r="S24" i="3"/>
  <c r="P24" i="3"/>
  <c r="L24" i="3"/>
  <c r="N24" i="3"/>
  <c r="K24" i="3"/>
  <c r="J24" i="3"/>
  <c r="M24" i="3"/>
  <c r="V60" i="3"/>
  <c r="U60" i="3"/>
  <c r="T60" i="3"/>
  <c r="S60" i="3"/>
  <c r="R60" i="3"/>
  <c r="Q60" i="3"/>
  <c r="P60" i="3"/>
  <c r="M60" i="3"/>
  <c r="L60" i="3"/>
  <c r="N60" i="3"/>
  <c r="K60" i="3"/>
  <c r="J60" i="3"/>
  <c r="V117" i="3"/>
  <c r="U117" i="3"/>
  <c r="T117" i="3"/>
  <c r="R117" i="3"/>
  <c r="Q117" i="3"/>
  <c r="P117" i="3"/>
  <c r="N117" i="3"/>
  <c r="L117" i="3"/>
  <c r="S117" i="3"/>
  <c r="K117" i="3"/>
  <c r="M117" i="3"/>
  <c r="J117" i="3"/>
  <c r="V21" i="3"/>
  <c r="U21" i="3"/>
  <c r="T21" i="3"/>
  <c r="S21" i="3"/>
  <c r="R21" i="3"/>
  <c r="Q21" i="3"/>
  <c r="P21" i="3"/>
  <c r="N21" i="3"/>
  <c r="L21" i="3"/>
  <c r="K21" i="3"/>
  <c r="J21" i="3"/>
  <c r="M21" i="3"/>
  <c r="V23" i="3"/>
  <c r="U23" i="3"/>
  <c r="T23" i="3"/>
  <c r="R23" i="3"/>
  <c r="Q23" i="3"/>
  <c r="S23" i="3"/>
  <c r="P23" i="3"/>
  <c r="N23" i="3"/>
  <c r="L23" i="3"/>
  <c r="K23" i="3"/>
  <c r="J23" i="3"/>
  <c r="M23" i="3"/>
  <c r="V49" i="3"/>
  <c r="U49" i="3"/>
  <c r="T49" i="3"/>
  <c r="R49" i="3"/>
  <c r="Q49" i="3"/>
  <c r="P49" i="3"/>
  <c r="N49" i="3"/>
  <c r="S49" i="3"/>
  <c r="L49" i="3"/>
  <c r="K49" i="3"/>
  <c r="J49" i="3"/>
  <c r="V37" i="3"/>
  <c r="U37" i="3"/>
  <c r="T37" i="3"/>
  <c r="R37" i="3"/>
  <c r="Q37" i="3"/>
  <c r="P37" i="3"/>
  <c r="N37" i="3"/>
  <c r="L37" i="3"/>
  <c r="K37" i="3"/>
  <c r="J37" i="3"/>
  <c r="S37" i="3"/>
  <c r="V120" i="3"/>
  <c r="U120" i="3"/>
  <c r="T120" i="3"/>
  <c r="S120" i="3"/>
  <c r="R120" i="3"/>
  <c r="Q120" i="3"/>
  <c r="P120" i="3"/>
  <c r="N120" i="3"/>
  <c r="M120" i="3"/>
  <c r="L120" i="3"/>
  <c r="K120" i="3"/>
  <c r="J120" i="3"/>
  <c r="V16" i="3"/>
  <c r="U16" i="3"/>
  <c r="T16" i="3"/>
  <c r="S16" i="3"/>
  <c r="R16" i="3"/>
  <c r="Q16" i="3"/>
  <c r="P16" i="3"/>
  <c r="N16" i="3"/>
  <c r="L16" i="3"/>
  <c r="K16" i="3"/>
  <c r="M16" i="3"/>
  <c r="J16" i="3"/>
  <c r="V2" i="3"/>
  <c r="U2" i="3"/>
  <c r="T2" i="3"/>
  <c r="S2" i="3"/>
  <c r="Q2" i="3"/>
  <c r="R2" i="3"/>
  <c r="P2" i="3"/>
  <c r="N2" i="3"/>
  <c r="L2" i="3"/>
  <c r="K2" i="3"/>
  <c r="J2" i="3"/>
  <c r="M2" i="3"/>
  <c r="V57" i="3"/>
  <c r="U57" i="3"/>
  <c r="T57" i="3"/>
  <c r="S57" i="3"/>
  <c r="Q57" i="3"/>
  <c r="P57" i="3"/>
  <c r="R57" i="3"/>
  <c r="N57" i="3"/>
  <c r="M57" i="3"/>
  <c r="L57" i="3"/>
  <c r="K57" i="3"/>
  <c r="J57" i="3"/>
  <c r="V82" i="3"/>
  <c r="U82" i="3"/>
  <c r="T82" i="3"/>
  <c r="S82" i="3"/>
  <c r="Q82" i="3"/>
  <c r="P82" i="3"/>
  <c r="N82" i="3"/>
  <c r="R82" i="3"/>
  <c r="L82" i="3"/>
  <c r="K82" i="3"/>
  <c r="M82" i="3"/>
  <c r="J82" i="3"/>
  <c r="C118" i="3"/>
  <c r="C12" i="3"/>
  <c r="C24" i="3"/>
  <c r="C121" i="3"/>
  <c r="C3" i="3"/>
  <c r="C60" i="3"/>
  <c r="C18" i="3"/>
  <c r="C107" i="3"/>
  <c r="C105" i="3"/>
  <c r="C25" i="3"/>
  <c r="C72" i="3"/>
  <c r="D102" i="3"/>
  <c r="D109" i="3"/>
  <c r="D45" i="3"/>
  <c r="D98" i="3"/>
  <c r="D10" i="3"/>
  <c r="D54" i="3"/>
  <c r="D32" i="3"/>
  <c r="D17" i="3"/>
  <c r="D33" i="3"/>
  <c r="D65" i="3"/>
  <c r="E52" i="3"/>
  <c r="E11" i="3"/>
  <c r="E81" i="3"/>
  <c r="E101" i="3"/>
  <c r="E43" i="3"/>
  <c r="E9" i="3"/>
  <c r="E42" i="3"/>
  <c r="E27" i="3"/>
  <c r="E15" i="3"/>
  <c r="E114" i="3"/>
  <c r="F77" i="3"/>
  <c r="F86" i="3"/>
  <c r="F58" i="3"/>
  <c r="F53" i="3"/>
  <c r="F59" i="3"/>
  <c r="F26" i="3"/>
  <c r="F14" i="3"/>
  <c r="F96" i="3"/>
  <c r="F106" i="3"/>
  <c r="F80" i="3"/>
  <c r="G110" i="3"/>
  <c r="G112" i="3"/>
  <c r="G70" i="3"/>
  <c r="G31" i="3"/>
  <c r="G46" i="3"/>
  <c r="G78" i="3"/>
  <c r="G14" i="3"/>
  <c r="G17" i="3"/>
  <c r="H11" i="3"/>
  <c r="H49" i="3"/>
  <c r="H9" i="3"/>
  <c r="H2" i="3"/>
  <c r="H100" i="3"/>
  <c r="J98" i="3"/>
  <c r="M61" i="3"/>
  <c r="P27" i="3"/>
  <c r="S58" i="3"/>
  <c r="V103" i="3"/>
  <c r="U103" i="3"/>
  <c r="T103" i="3"/>
  <c r="S103" i="3"/>
  <c r="R103" i="3"/>
  <c r="Q103" i="3"/>
  <c r="P103" i="3"/>
  <c r="N103" i="3"/>
  <c r="L103" i="3"/>
  <c r="K103" i="3"/>
  <c r="M103" i="3"/>
  <c r="J103" i="3"/>
  <c r="H103" i="3"/>
  <c r="V50" i="3"/>
  <c r="U50" i="3"/>
  <c r="T50" i="3"/>
  <c r="S50" i="3"/>
  <c r="R50" i="3"/>
  <c r="Q50" i="3"/>
  <c r="P50" i="3"/>
  <c r="N50" i="3"/>
  <c r="L50" i="3"/>
  <c r="K50" i="3"/>
  <c r="J50" i="3"/>
  <c r="H50" i="3"/>
  <c r="M50" i="3"/>
  <c r="V69" i="3"/>
  <c r="U69" i="3"/>
  <c r="T69" i="3"/>
  <c r="S69" i="3"/>
  <c r="R69" i="3"/>
  <c r="Q69" i="3"/>
  <c r="P69" i="3"/>
  <c r="N69" i="3"/>
  <c r="L69" i="3"/>
  <c r="K69" i="3"/>
  <c r="J69" i="3"/>
  <c r="H69" i="3"/>
  <c r="M69" i="3"/>
  <c r="V34" i="3"/>
  <c r="U34" i="3"/>
  <c r="T34" i="3"/>
  <c r="S34" i="3"/>
  <c r="R34" i="3"/>
  <c r="Q34" i="3"/>
  <c r="P34" i="3"/>
  <c r="N34" i="3"/>
  <c r="M34" i="3"/>
  <c r="L34" i="3"/>
  <c r="K34" i="3"/>
  <c r="J34" i="3"/>
  <c r="H34" i="3"/>
  <c r="V83" i="3"/>
  <c r="U83" i="3"/>
  <c r="T83" i="3"/>
  <c r="S83" i="3"/>
  <c r="R83" i="3"/>
  <c r="Q83" i="3"/>
  <c r="P83" i="3"/>
  <c r="N83" i="3"/>
  <c r="M83" i="3"/>
  <c r="L83" i="3"/>
  <c r="K83" i="3"/>
  <c r="J83" i="3"/>
  <c r="H83" i="3"/>
  <c r="V104" i="3"/>
  <c r="U104" i="3"/>
  <c r="T104" i="3"/>
  <c r="S104" i="3"/>
  <c r="Q104" i="3"/>
  <c r="R104" i="3"/>
  <c r="P104" i="3"/>
  <c r="N104" i="3"/>
  <c r="M104" i="3"/>
  <c r="L104" i="3"/>
  <c r="K104" i="3"/>
  <c r="J104" i="3"/>
  <c r="H104" i="3"/>
  <c r="V4" i="3"/>
  <c r="U4" i="3"/>
  <c r="T4" i="3"/>
  <c r="S4" i="3"/>
  <c r="Q4" i="3"/>
  <c r="P4" i="3"/>
  <c r="R4" i="3"/>
  <c r="N4" i="3"/>
  <c r="M4" i="3"/>
  <c r="L4" i="3"/>
  <c r="K4" i="3"/>
  <c r="J4" i="3"/>
  <c r="H4" i="3"/>
  <c r="V5" i="3"/>
  <c r="U5" i="3"/>
  <c r="T5" i="3"/>
  <c r="S5" i="3"/>
  <c r="Q5" i="3"/>
  <c r="P5" i="3"/>
  <c r="N5" i="3"/>
  <c r="M5" i="3"/>
  <c r="R5" i="3"/>
  <c r="L5" i="3"/>
  <c r="K5" i="3"/>
  <c r="J5" i="3"/>
  <c r="H5" i="3"/>
  <c r="D118" i="3"/>
  <c r="D12" i="3"/>
  <c r="D24" i="3"/>
  <c r="D121" i="3"/>
  <c r="D3" i="3"/>
  <c r="D60" i="3"/>
  <c r="D18" i="3"/>
  <c r="D107" i="3"/>
  <c r="D105" i="3"/>
  <c r="D25" i="3"/>
  <c r="D72" i="3"/>
  <c r="F101" i="3"/>
  <c r="F43" i="3"/>
  <c r="F9" i="3"/>
  <c r="F42" i="3"/>
  <c r="F27" i="3"/>
  <c r="F15" i="3"/>
  <c r="F114" i="3"/>
  <c r="G77" i="3"/>
  <c r="G86" i="3"/>
  <c r="G58" i="3"/>
  <c r="G53" i="3"/>
  <c r="G59" i="3"/>
  <c r="G26" i="3"/>
  <c r="G42" i="3"/>
  <c r="G105" i="3"/>
  <c r="G56" i="3"/>
  <c r="H110" i="3"/>
  <c r="H109" i="3"/>
  <c r="H46" i="3"/>
  <c r="H54" i="3"/>
  <c r="H106" i="3"/>
  <c r="J11" i="3"/>
  <c r="J7" i="3"/>
  <c r="J33" i="3"/>
  <c r="K88" i="3"/>
  <c r="K7" i="3"/>
  <c r="K56" i="3"/>
  <c r="M110" i="3"/>
  <c r="M62" i="3"/>
  <c r="S98" i="3"/>
  <c r="V84" i="3"/>
  <c r="U84" i="3"/>
  <c r="T84" i="3"/>
  <c r="S84" i="3"/>
  <c r="R84" i="3"/>
  <c r="Q84" i="3"/>
  <c r="P84" i="3"/>
  <c r="N84" i="3"/>
  <c r="L84" i="3"/>
  <c r="K84" i="3"/>
  <c r="J84" i="3"/>
  <c r="M84" i="3"/>
  <c r="H84" i="3"/>
  <c r="V64" i="3"/>
  <c r="U64" i="3"/>
  <c r="T64" i="3"/>
  <c r="S64" i="3"/>
  <c r="R64" i="3"/>
  <c r="Q64" i="3"/>
  <c r="P64" i="3"/>
  <c r="N64" i="3"/>
  <c r="L64" i="3"/>
  <c r="K64" i="3"/>
  <c r="J64" i="3"/>
  <c r="H64" i="3"/>
  <c r="V13" i="3"/>
  <c r="U13" i="3"/>
  <c r="S13" i="3"/>
  <c r="Q13" i="3"/>
  <c r="M13" i="3"/>
  <c r="T13" i="3"/>
  <c r="J13" i="3"/>
  <c r="H13" i="3"/>
  <c r="R13" i="3"/>
  <c r="P13" i="3"/>
  <c r="N13" i="3"/>
  <c r="V122" i="3"/>
  <c r="U122" i="3"/>
  <c r="S122" i="3"/>
  <c r="T122" i="3"/>
  <c r="Q122" i="3"/>
  <c r="M122" i="3"/>
  <c r="P122" i="3"/>
  <c r="R122" i="3"/>
  <c r="J122" i="3"/>
  <c r="H122" i="3"/>
  <c r="V55" i="3"/>
  <c r="U55" i="3"/>
  <c r="S55" i="3"/>
  <c r="Q55" i="3"/>
  <c r="M55" i="3"/>
  <c r="T55" i="3"/>
  <c r="J55" i="3"/>
  <c r="N55" i="3"/>
  <c r="H55" i="3"/>
  <c r="P55" i="3"/>
  <c r="V41" i="3"/>
  <c r="U41" i="3"/>
  <c r="S41" i="3"/>
  <c r="T41" i="3"/>
  <c r="Q41" i="3"/>
  <c r="M41" i="3"/>
  <c r="P41" i="3"/>
  <c r="J41" i="3"/>
  <c r="H41" i="3"/>
  <c r="N41" i="3"/>
  <c r="R41" i="3"/>
  <c r="V29" i="3"/>
  <c r="U29" i="3"/>
  <c r="S29" i="3"/>
  <c r="Q29" i="3"/>
  <c r="M29" i="3"/>
  <c r="T29" i="3"/>
  <c r="K29" i="3"/>
  <c r="J29" i="3"/>
  <c r="H29" i="3"/>
  <c r="R29" i="3"/>
  <c r="P29" i="3"/>
  <c r="V119" i="3"/>
  <c r="U119" i="3"/>
  <c r="S119" i="3"/>
  <c r="T119" i="3"/>
  <c r="Q119" i="3"/>
  <c r="M119" i="3"/>
  <c r="P119" i="3"/>
  <c r="K119" i="3"/>
  <c r="R119" i="3"/>
  <c r="J119" i="3"/>
  <c r="N119" i="3"/>
  <c r="H119" i="3"/>
  <c r="V99" i="3"/>
  <c r="U99" i="3"/>
  <c r="T99" i="3"/>
  <c r="S99" i="3"/>
  <c r="R99" i="3"/>
  <c r="Q99" i="3"/>
  <c r="M99" i="3"/>
  <c r="K99" i="3"/>
  <c r="J99" i="3"/>
  <c r="H99" i="3"/>
  <c r="G99" i="3"/>
  <c r="N99" i="3"/>
  <c r="P99" i="3"/>
  <c r="V44" i="3"/>
  <c r="U44" i="3"/>
  <c r="T44" i="3"/>
  <c r="S44" i="3"/>
  <c r="Q44" i="3"/>
  <c r="R44" i="3"/>
  <c r="N44" i="3"/>
  <c r="M44" i="3"/>
  <c r="K44" i="3"/>
  <c r="J44" i="3"/>
  <c r="P44" i="3"/>
  <c r="H44" i="3"/>
  <c r="G44" i="3"/>
  <c r="V19" i="3"/>
  <c r="U19" i="3"/>
  <c r="T19" i="3"/>
  <c r="S19" i="3"/>
  <c r="Q19" i="3"/>
  <c r="P19" i="3"/>
  <c r="R19" i="3"/>
  <c r="N19" i="3"/>
  <c r="M19" i="3"/>
  <c r="K19" i="3"/>
  <c r="J19" i="3"/>
  <c r="H19" i="3"/>
  <c r="G19" i="3"/>
  <c r="V48" i="3"/>
  <c r="U48" i="3"/>
  <c r="T48" i="3"/>
  <c r="S48" i="3"/>
  <c r="R48" i="3"/>
  <c r="Q48" i="3"/>
  <c r="P48" i="3"/>
  <c r="N48" i="3"/>
  <c r="M48" i="3"/>
  <c r="L48" i="3"/>
  <c r="K48" i="3"/>
  <c r="J48" i="3"/>
  <c r="H48" i="3"/>
  <c r="G48" i="3"/>
  <c r="C103" i="3"/>
  <c r="C84" i="3"/>
  <c r="C50" i="3"/>
  <c r="C69" i="3"/>
  <c r="C64" i="3"/>
  <c r="C34" i="3"/>
  <c r="C83" i="3"/>
  <c r="C104" i="3"/>
  <c r="C4" i="3"/>
  <c r="C5" i="3"/>
  <c r="D117" i="3"/>
  <c r="D21" i="3"/>
  <c r="D23" i="3"/>
  <c r="D49" i="3"/>
  <c r="D37" i="3"/>
  <c r="D120" i="3"/>
  <c r="D16" i="3"/>
  <c r="D2" i="3"/>
  <c r="D57" i="3"/>
  <c r="D82" i="3"/>
  <c r="E118" i="3"/>
  <c r="E12" i="3"/>
  <c r="E24" i="3"/>
  <c r="E121" i="3"/>
  <c r="E3" i="3"/>
  <c r="E60" i="3"/>
  <c r="E18" i="3"/>
  <c r="E107" i="3"/>
  <c r="E105" i="3"/>
  <c r="E25" i="3"/>
  <c r="E72" i="3"/>
  <c r="F102" i="3"/>
  <c r="F109" i="3"/>
  <c r="F45" i="3"/>
  <c r="F98" i="3"/>
  <c r="F10" i="3"/>
  <c r="F54" i="3"/>
  <c r="F32" i="3"/>
  <c r="F17" i="3"/>
  <c r="F33" i="3"/>
  <c r="F65" i="3"/>
  <c r="G52" i="3"/>
  <c r="G11" i="3"/>
  <c r="G81" i="3"/>
  <c r="G101" i="3"/>
  <c r="G43" i="3"/>
  <c r="G9" i="3"/>
  <c r="G32" i="3"/>
  <c r="G57" i="3"/>
  <c r="H77" i="3"/>
  <c r="H24" i="3"/>
  <c r="H88" i="3"/>
  <c r="H59" i="3"/>
  <c r="H18" i="3"/>
  <c r="H76" i="3"/>
  <c r="H15" i="3"/>
  <c r="J109" i="3"/>
  <c r="K101" i="3"/>
  <c r="K42" i="3"/>
  <c r="K114" i="3"/>
  <c r="L58" i="3"/>
  <c r="M77" i="3"/>
  <c r="M14" i="3"/>
  <c r="N78" i="3"/>
  <c r="Q77" i="3"/>
  <c r="U35" i="3"/>
  <c r="T35" i="3"/>
  <c r="R35" i="3"/>
  <c r="S35" i="3"/>
  <c r="P35" i="3"/>
  <c r="V35" i="3"/>
  <c r="N35" i="3"/>
  <c r="Q35" i="3"/>
  <c r="H35" i="3"/>
  <c r="G35" i="3"/>
  <c r="M35" i="3"/>
  <c r="V97" i="3"/>
  <c r="U97" i="3"/>
  <c r="T97" i="3"/>
  <c r="R97" i="3"/>
  <c r="P97" i="3"/>
  <c r="N97" i="3"/>
  <c r="L97" i="3"/>
  <c r="S97" i="3"/>
  <c r="H97" i="3"/>
  <c r="G97" i="3"/>
  <c r="V66" i="3"/>
  <c r="U66" i="3"/>
  <c r="T66" i="3"/>
  <c r="R66" i="3"/>
  <c r="S66" i="3"/>
  <c r="P66" i="3"/>
  <c r="N66" i="3"/>
  <c r="L66" i="3"/>
  <c r="M66" i="3"/>
  <c r="H66" i="3"/>
  <c r="G66" i="3"/>
  <c r="Q66" i="3"/>
  <c r="D103" i="3"/>
  <c r="D84" i="3"/>
  <c r="D50" i="3"/>
  <c r="D69" i="3"/>
  <c r="D64" i="3"/>
  <c r="D34" i="3"/>
  <c r="D83" i="3"/>
  <c r="D104" i="3"/>
  <c r="D4" i="3"/>
  <c r="D5" i="3"/>
  <c r="F118" i="3"/>
  <c r="F12" i="3"/>
  <c r="F24" i="3"/>
  <c r="F121" i="3"/>
  <c r="F3" i="3"/>
  <c r="F60" i="3"/>
  <c r="F18" i="3"/>
  <c r="F107" i="3"/>
  <c r="F105" i="3"/>
  <c r="F25" i="3"/>
  <c r="F72" i="3"/>
  <c r="G107" i="3"/>
  <c r="G4" i="3"/>
  <c r="H52" i="3"/>
  <c r="H23" i="3"/>
  <c r="H43" i="3"/>
  <c r="H16" i="3"/>
  <c r="H33" i="3"/>
  <c r="J51" i="3"/>
  <c r="J32" i="3"/>
  <c r="K87" i="3"/>
  <c r="K35" i="3"/>
  <c r="L13" i="3"/>
  <c r="L41" i="3"/>
  <c r="L44" i="3"/>
  <c r="M86" i="3"/>
  <c r="M42" i="3"/>
  <c r="N26" i="3"/>
  <c r="AV738" i="2" l="1"/>
  <c r="AV70" i="2"/>
  <c r="AV584" i="2"/>
  <c r="AV2" i="2"/>
  <c r="AV705" i="2"/>
  <c r="AV490" i="2"/>
  <c r="AV460" i="2"/>
  <c r="AV544" i="2"/>
  <c r="AV38" i="2"/>
  <c r="AV391" i="2"/>
  <c r="AV294" i="2"/>
  <c r="AV165" i="2"/>
  <c r="AV427" i="2"/>
  <c r="AV428" i="2"/>
  <c r="AV535" i="2"/>
  <c r="AV536" i="2"/>
  <c r="AV302" i="2"/>
  <c r="AV473" i="2"/>
  <c r="AV689" i="2"/>
  <c r="AV232" i="2"/>
  <c r="AV459" i="2"/>
  <c r="AV288" i="2"/>
  <c r="AV263" i="2"/>
  <c r="AV222" i="2"/>
  <c r="AV44" i="2"/>
  <c r="AV663" i="2"/>
  <c r="AV255" i="2"/>
  <c r="AV196" i="2"/>
  <c r="AV652" i="2"/>
  <c r="AV279" i="2"/>
  <c r="AV518" i="2"/>
  <c r="AV343" i="2"/>
  <c r="AV34" i="2"/>
  <c r="AV381" i="2"/>
  <c r="AV217" i="2"/>
  <c r="AV320" i="2"/>
  <c r="AV398" i="2"/>
  <c r="AV422" i="2"/>
  <c r="AV372" i="2"/>
  <c r="AV414" i="2"/>
  <c r="AV209" i="2"/>
  <c r="AV515" i="2"/>
  <c r="AV635" i="2"/>
  <c r="AV75" i="2"/>
  <c r="AV156" i="2"/>
  <c r="AV98" i="2"/>
  <c r="AV552" i="2"/>
  <c r="AV725" i="2"/>
  <c r="AV432" i="2"/>
  <c r="AV226" i="2"/>
  <c r="AV65" i="2"/>
  <c r="AV261" i="2"/>
  <c r="AV144" i="2"/>
  <c r="AV229" i="2"/>
  <c r="AV429" i="2"/>
  <c r="AV303" i="2"/>
  <c r="AV55" i="2"/>
  <c r="AV625" i="2"/>
  <c r="AV733" i="2"/>
  <c r="AV129" i="2"/>
  <c r="AV553" i="2"/>
  <c r="AV382" i="2"/>
  <c r="AV8" i="2"/>
  <c r="AV415" i="2"/>
  <c r="AV124" i="2"/>
  <c r="AV385" i="2"/>
  <c r="AV622" i="2"/>
  <c r="AV125" i="2"/>
  <c r="AV400" i="2"/>
  <c r="AV138" i="2"/>
  <c r="AV50" i="2"/>
  <c r="AV634" i="2"/>
  <c r="AV687" i="2"/>
  <c r="AV605" i="2"/>
  <c r="AV130" i="2"/>
  <c r="AV707" i="2"/>
  <c r="AV664" i="2"/>
  <c r="AV86" i="2"/>
  <c r="AV167" i="2"/>
  <c r="AV169" i="2"/>
  <c r="AV455" i="2"/>
  <c r="AV307" i="2"/>
  <c r="AV227" i="2"/>
  <c r="AV278" i="2"/>
  <c r="AV694" i="2"/>
  <c r="AV298" i="2"/>
  <c r="AV131" i="2"/>
  <c r="AV206" i="2"/>
  <c r="AV73" i="2"/>
  <c r="AV404" i="2"/>
  <c r="AV510" i="2"/>
  <c r="AV216" i="2"/>
  <c r="AV245" i="2"/>
  <c r="AV220" i="2"/>
  <c r="AV74" i="2"/>
  <c r="AV63" i="2"/>
  <c r="AV109" i="2"/>
  <c r="AV353" i="2"/>
  <c r="AV399" i="2"/>
  <c r="AV572" i="2"/>
  <c r="AV215" i="2"/>
  <c r="AV262" i="2"/>
  <c r="AV268" i="2"/>
  <c r="AV660" i="2"/>
  <c r="AV25" i="2"/>
  <c r="AV676" i="2"/>
  <c r="AV269" i="2"/>
  <c r="AV383" i="2"/>
  <c r="AV565" i="2"/>
  <c r="AV588" i="2"/>
  <c r="AV300" i="2"/>
  <c r="AV77" i="2"/>
  <c r="AV43" i="2"/>
  <c r="AV333" i="2"/>
  <c r="AV642" i="2"/>
  <c r="AV210" i="2"/>
  <c r="AV367" i="2"/>
  <c r="AV104" i="2"/>
  <c r="AV492" i="2"/>
  <c r="AV702" i="2"/>
  <c r="AV489" i="2"/>
  <c r="AV637" i="2"/>
  <c r="AV696" i="2"/>
  <c r="AV304" i="2"/>
  <c r="AV164" i="2"/>
  <c r="AV669" i="2"/>
  <c r="AV313" i="2"/>
  <c r="AV207" i="2"/>
  <c r="AV163" i="2"/>
  <c r="AV306" i="2"/>
  <c r="AV651" i="2"/>
  <c r="AV37" i="2"/>
  <c r="AV213" i="2"/>
  <c r="AV449" i="2"/>
  <c r="AV60" i="2"/>
  <c r="AV198" i="2"/>
  <c r="AV337" i="2"/>
  <c r="AV586" i="2"/>
  <c r="AV120" i="2"/>
  <c r="AV360" i="2"/>
  <c r="AV659" i="2"/>
  <c r="AV540" i="2"/>
  <c r="AV203" i="2"/>
  <c r="AV478" i="2"/>
  <c r="AV524" i="2"/>
  <c r="AV665" i="2"/>
  <c r="AV597" i="2"/>
  <c r="AV140" i="2"/>
  <c r="AV85" i="2"/>
  <c r="AV9" i="2"/>
  <c r="AV241" i="2"/>
  <c r="AV611" i="2"/>
  <c r="AV327" i="2"/>
  <c r="AV19" i="2"/>
  <c r="AV17" i="2"/>
  <c r="AV35" i="2"/>
  <c r="AV469" i="2"/>
  <c r="AV221" i="2"/>
  <c r="AV501" i="2"/>
  <c r="AV286" i="2"/>
  <c r="AV231" i="2"/>
  <c r="AV351" i="2"/>
  <c r="AV233" i="2"/>
  <c r="AV326" i="2"/>
  <c r="AV424" i="2"/>
  <c r="AV600" i="2"/>
  <c r="AV357" i="2"/>
  <c r="AV348" i="2"/>
  <c r="AV739" i="2"/>
  <c r="AV555" i="2"/>
  <c r="AV403" i="2"/>
  <c r="AV316" i="2"/>
  <c r="AV493" i="2"/>
  <c r="AV325" i="2"/>
  <c r="AV525" i="2"/>
  <c r="AV292" i="2"/>
  <c r="AV655" i="2"/>
  <c r="AV211" i="2"/>
  <c r="AV33" i="2"/>
  <c r="AV314" i="2"/>
  <c r="AV468" i="2"/>
  <c r="AV370" i="2"/>
  <c r="AV51" i="2"/>
  <c r="Y52" i="3"/>
  <c r="AV290" i="2"/>
  <c r="AV672" i="2"/>
  <c r="AV339" i="2"/>
  <c r="AV486" i="2"/>
  <c r="AV194" i="2"/>
  <c r="AV166" i="2"/>
  <c r="AV654" i="2"/>
  <c r="AV512" i="2"/>
  <c r="AV162" i="2"/>
  <c r="AV342" i="2"/>
  <c r="AV308" i="2"/>
  <c r="AV485" i="2"/>
  <c r="AV251" i="2"/>
  <c r="AV99" i="2"/>
  <c r="AV187" i="2"/>
  <c r="AV480" i="2"/>
  <c r="AV677" i="2"/>
  <c r="AV175" i="2"/>
  <c r="AV27" i="2"/>
  <c r="AV633" i="2"/>
  <c r="AV523" i="2"/>
  <c r="AV94" i="2"/>
  <c r="AV387" i="2"/>
  <c r="AV617" i="2"/>
  <c r="AV458" i="2"/>
  <c r="AV484" i="2"/>
  <c r="AV527" i="2"/>
  <c r="AV560" i="2"/>
  <c r="AV543" i="2"/>
  <c r="AV685" i="2"/>
  <c r="AV54" i="2"/>
  <c r="AV681" i="2"/>
  <c r="AV653" i="2"/>
  <c r="AV701" i="2"/>
  <c r="AV375" i="2"/>
  <c r="AV648" i="2"/>
  <c r="AV305" i="2"/>
  <c r="AV666" i="2"/>
  <c r="AV476" i="2"/>
  <c r="AV695" i="2"/>
  <c r="AV573" i="2"/>
  <c r="AV580" i="2"/>
  <c r="AV208" i="2"/>
  <c r="AV396" i="2"/>
  <c r="AV143" i="2"/>
  <c r="AV556" i="2"/>
  <c r="AV107" i="2"/>
  <c r="AV101" i="2"/>
  <c r="AV520" i="2"/>
  <c r="AV730" i="2"/>
  <c r="AV16" i="2"/>
  <c r="AV84" i="2"/>
  <c r="AV136" i="2"/>
  <c r="AV171" i="2"/>
  <c r="AV287" i="2"/>
  <c r="AV442" i="2"/>
  <c r="AV46" i="2"/>
  <c r="AV199" i="2"/>
  <c r="AV315" i="2"/>
  <c r="AV582" i="2"/>
  <c r="AV674" i="2"/>
  <c r="Y24" i="3"/>
  <c r="Y19" i="3"/>
  <c r="AV110" i="2"/>
  <c r="AV379" i="2"/>
  <c r="AV247" i="2"/>
  <c r="AV413" i="2"/>
  <c r="AV184" i="2"/>
  <c r="AV656" i="2"/>
  <c r="AV338" i="2"/>
  <c r="AV416" i="2"/>
  <c r="AV564" i="2"/>
  <c r="AV195" i="2"/>
  <c r="AV737" i="2"/>
  <c r="AV657" i="2"/>
  <c r="AV551" i="2"/>
  <c r="AV587" i="2"/>
  <c r="AV682" i="2"/>
  <c r="AV82" i="2"/>
  <c r="AV356" i="2"/>
  <c r="AV299" i="2"/>
  <c r="AV29" i="2"/>
  <c r="AV310" i="2"/>
  <c r="AV541" i="2"/>
  <c r="AV142" i="2"/>
  <c r="AV417" i="2"/>
  <c r="AV388" i="2"/>
  <c r="AV47" i="2"/>
  <c r="AV547" i="2"/>
  <c r="AV418" i="2"/>
  <c r="AV472" i="2"/>
  <c r="AV537" i="2"/>
  <c r="AV425" i="2"/>
  <c r="AV68" i="2"/>
  <c r="AV606" i="2"/>
  <c r="AV690" i="2"/>
  <c r="AV678" i="2"/>
  <c r="AV234" i="2"/>
  <c r="AV629" i="2"/>
  <c r="AV28" i="2"/>
  <c r="AV265" i="2"/>
  <c r="AV619" i="2"/>
  <c r="AV392" i="2"/>
  <c r="AV64" i="2"/>
  <c r="AV463" i="2"/>
  <c r="AV691" i="2"/>
  <c r="AV352" i="2"/>
  <c r="AV69" i="2"/>
  <c r="AV53" i="2"/>
  <c r="AV612" i="2"/>
  <c r="AV700" i="2"/>
  <c r="AV48" i="2"/>
  <c r="AV293" i="2"/>
  <c r="AV661" i="2"/>
  <c r="AV631" i="2"/>
  <c r="AV491" i="2"/>
  <c r="AV252" i="2"/>
  <c r="AV467" i="2"/>
  <c r="AV358" i="2"/>
  <c r="AV596" i="2"/>
  <c r="AV177" i="2"/>
  <c r="AV376" i="2"/>
  <c r="AV76" i="2"/>
  <c r="W51" i="3"/>
  <c r="AV324" i="2"/>
  <c r="AV723" i="2"/>
  <c r="AV190" i="2"/>
  <c r="AV626" i="2"/>
  <c r="AV517" i="2"/>
  <c r="AV598" i="2"/>
  <c r="AV283" i="2"/>
  <c r="AV176" i="2"/>
  <c r="AV79" i="2"/>
  <c r="AV641" i="2"/>
  <c r="AV317" i="2"/>
  <c r="AV254" i="2"/>
  <c r="AV640" i="2"/>
  <c r="AV662" i="2"/>
  <c r="AV720" i="2"/>
  <c r="AV52" i="2"/>
  <c r="AV192" i="2"/>
  <c r="AV276" i="2"/>
  <c r="AV373" i="2"/>
  <c r="AV405" i="2"/>
  <c r="AV603" i="2"/>
  <c r="AV93" i="2"/>
  <c r="AV594" i="2"/>
  <c r="AV225" i="2"/>
  <c r="AV511" i="2"/>
  <c r="AV500" i="2"/>
  <c r="AV295" i="2"/>
  <c r="AV450" i="2"/>
  <c r="AV599" i="2"/>
  <c r="AV273" i="2"/>
  <c r="AV361" i="2"/>
  <c r="AV419" i="2"/>
  <c r="AV118" i="2"/>
  <c r="AV266" i="2"/>
  <c r="AV121" i="2"/>
  <c r="AV170" i="2"/>
  <c r="AV272" i="2"/>
  <c r="AV713" i="2"/>
  <c r="AV334" i="2"/>
  <c r="AV438" i="2"/>
  <c r="AV538" i="2"/>
  <c r="AV114" i="2"/>
  <c r="AV507" i="2"/>
  <c r="AV620" i="2"/>
  <c r="AV340" i="2"/>
  <c r="AV193" i="2"/>
  <c r="AV646" i="2"/>
  <c r="AV704" i="2"/>
  <c r="AV499" i="2"/>
  <c r="AV5" i="2"/>
  <c r="AV567" i="2"/>
  <c r="AV591" i="2"/>
  <c r="AV487" i="2"/>
  <c r="AV616" i="2"/>
  <c r="AV509" i="2"/>
  <c r="AV148" i="2"/>
  <c r="AV570" i="2"/>
  <c r="AV158" i="2"/>
  <c r="AV362" i="2"/>
  <c r="AV153" i="2"/>
  <c r="AV671" i="2"/>
  <c r="AV615" i="2"/>
  <c r="AV18" i="2"/>
  <c r="AV284" i="2"/>
  <c r="AV561" i="2"/>
  <c r="AV178" i="2"/>
  <c r="AV610" i="2"/>
  <c r="AV647" i="2"/>
  <c r="AV341" i="2"/>
  <c r="AV126" i="2"/>
  <c r="AV240" i="2"/>
  <c r="AV497" i="2"/>
  <c r="AV102" i="2"/>
  <c r="AV521" i="2"/>
  <c r="AV319" i="2"/>
  <c r="AV471" i="2"/>
  <c r="AV56" i="2"/>
  <c r="AV155" i="2"/>
  <c r="AV393" i="2"/>
  <c r="AV569" i="2"/>
  <c r="AV574" i="2"/>
  <c r="AV13" i="2"/>
  <c r="AV91" i="2"/>
  <c r="AV550" i="2"/>
  <c r="AV649" i="2"/>
  <c r="AV563" i="2"/>
  <c r="AV41" i="2"/>
  <c r="AV488" i="2"/>
  <c r="AV21" i="2"/>
  <c r="AV115" i="2"/>
  <c r="AV22" i="2"/>
  <c r="AV179" i="2"/>
  <c r="AV590" i="2"/>
  <c r="AV72" i="2"/>
  <c r="AV321" i="2"/>
  <c r="AV364" i="2"/>
  <c r="AV546" i="2"/>
  <c r="AV519" i="2"/>
  <c r="AV576" i="2"/>
  <c r="AV604" i="2"/>
  <c r="AV712" i="2"/>
  <c r="AV533" i="2"/>
  <c r="AV502" i="2"/>
  <c r="AV371" i="2"/>
  <c r="AV218" i="2"/>
  <c r="AV257" i="2"/>
  <c r="AV78" i="2"/>
  <c r="AV282" i="2"/>
  <c r="AV448" i="2"/>
  <c r="AV183" i="2"/>
  <c r="AV715" i="2"/>
  <c r="AV67" i="2"/>
  <c r="AV24" i="2"/>
  <c r="AV638" i="2"/>
  <c r="AV475" i="2"/>
  <c r="AV384" i="2"/>
  <c r="AV132" i="2"/>
  <c r="AV675" i="2"/>
  <c r="AV513" i="2"/>
  <c r="AV698" i="2"/>
  <c r="AV581" i="2"/>
  <c r="AV14" i="2"/>
  <c r="AV729" i="2"/>
  <c r="AV174" i="2"/>
  <c r="AV680" i="2"/>
  <c r="AV49" i="2"/>
  <c r="AV108" i="2"/>
  <c r="AV204" i="2"/>
  <c r="AV645" i="2"/>
  <c r="AV81" i="2"/>
  <c r="AV608" i="2"/>
  <c r="AV230" i="2"/>
  <c r="AV329" i="2"/>
  <c r="AV347" i="2"/>
  <c r="AV191" i="2"/>
  <c r="AV134" i="2"/>
  <c r="AV291" i="2"/>
  <c r="AV578" i="2"/>
  <c r="AV267" i="2"/>
  <c r="AV154" i="2"/>
  <c r="AV466" i="2"/>
  <c r="AV366" i="2"/>
  <c r="AV45" i="2"/>
  <c r="AV431" i="2"/>
  <c r="AV10" i="2"/>
  <c r="AV127" i="2"/>
  <c r="AV462" i="2"/>
  <c r="AV323" i="2"/>
  <c r="AV434" i="2"/>
  <c r="AV39" i="2"/>
  <c r="AV264" i="2"/>
  <c r="AV407" i="2"/>
  <c r="AV456" i="2"/>
  <c r="AV243" i="2"/>
  <c r="AV658" i="2"/>
  <c r="AV703" i="2"/>
  <c r="AV277" i="2"/>
  <c r="AV147" i="2"/>
  <c r="AV369" i="2"/>
  <c r="AV503" i="2"/>
  <c r="AV514" i="2"/>
  <c r="AV719" i="2"/>
  <c r="AV145" i="2"/>
  <c r="AV453" i="2"/>
  <c r="AV15" i="2"/>
  <c r="AV31" i="2"/>
  <c r="AV377" i="2"/>
  <c r="AV260" i="2"/>
  <c r="AV173" i="2"/>
  <c r="AV636" i="2"/>
  <c r="AV732" i="2"/>
  <c r="AV88" i="2"/>
  <c r="AV96" i="2"/>
  <c r="AV716" i="2"/>
  <c r="AV26" i="2"/>
  <c r="AV328" i="2"/>
  <c r="AV6" i="2"/>
  <c r="AV149" i="2"/>
  <c r="AV180" i="2"/>
  <c r="AV159" i="2"/>
  <c r="AV238" i="2"/>
  <c r="AV160" i="2"/>
  <c r="AV618" i="2"/>
  <c r="AV106" i="2"/>
  <c r="AV312" i="2"/>
  <c r="AV100" i="2"/>
  <c r="AV465" i="2"/>
  <c r="AV693" i="2"/>
  <c r="AV562" i="2"/>
  <c r="AV223" i="2"/>
  <c r="AV601" i="2"/>
  <c r="AV246" i="2"/>
  <c r="AV595" i="2"/>
  <c r="AV116" i="2"/>
  <c r="AV7" i="2"/>
  <c r="AV244" i="2"/>
  <c r="AV495" i="2"/>
  <c r="AV57" i="2"/>
  <c r="AV457" i="2"/>
  <c r="AV409" i="2"/>
  <c r="AV322" i="2"/>
  <c r="AV668" i="2"/>
  <c r="AV380" i="2"/>
  <c r="AV532" i="2"/>
  <c r="AV592" i="2"/>
  <c r="AV439" i="2"/>
  <c r="AV105" i="2"/>
  <c r="AV724" i="2"/>
  <c r="AV36" i="2"/>
  <c r="AV309" i="2"/>
  <c r="AV12" i="2"/>
  <c r="AV214" i="2"/>
  <c r="AV470" i="2"/>
  <c r="AV494" i="2"/>
  <c r="AV401" i="2"/>
  <c r="AV30" i="2"/>
  <c r="AV731" i="2"/>
  <c r="AV87" i="2"/>
  <c r="AV90" i="2"/>
  <c r="AV589" i="2"/>
  <c r="AV386" i="2"/>
  <c r="AV542" i="2"/>
  <c r="AV185" i="2"/>
  <c r="AV609" i="2"/>
  <c r="AV150" i="2"/>
  <c r="AV123" i="2"/>
  <c r="AV426" i="2"/>
  <c r="AV354" i="2"/>
  <c r="AV331" i="2"/>
  <c r="AV336" i="2"/>
  <c r="AV639" i="2"/>
  <c r="AV479" i="2"/>
  <c r="AV602" i="2"/>
  <c r="AV534" i="2"/>
  <c r="AV3" i="2"/>
  <c r="AV650" i="2"/>
  <c r="AV219" i="2"/>
  <c r="AV349" i="2"/>
  <c r="AV111" i="2"/>
  <c r="AV92" i="2"/>
  <c r="AV481" i="2"/>
  <c r="AV558" i="2"/>
  <c r="AV461" i="2"/>
  <c r="AV256" i="2"/>
  <c r="AV477" i="2"/>
  <c r="AV549" i="2"/>
  <c r="AV249" i="2"/>
  <c r="AV727" i="2"/>
  <c r="AV684" i="2"/>
  <c r="AV644" i="2"/>
  <c r="AV103" i="2"/>
  <c r="AV628" i="2"/>
  <c r="AV483" i="2"/>
  <c r="AV504" i="2"/>
  <c r="AV394" i="2"/>
  <c r="AV447" i="2"/>
  <c r="AV408" i="2"/>
  <c r="AV412" i="2"/>
  <c r="AV237" i="2"/>
  <c r="AV554" i="2"/>
  <c r="AV332" i="2"/>
  <c r="AV437" i="2"/>
  <c r="AV688" i="2"/>
  <c r="AV146" i="2"/>
  <c r="AV248" i="2"/>
  <c r="AV122" i="2"/>
  <c r="AV433" i="2"/>
  <c r="AV258" i="2"/>
  <c r="AV568" i="2"/>
  <c r="AV289" i="2"/>
  <c r="AV197" i="2"/>
  <c r="AV58" i="2"/>
  <c r="AV577" i="2"/>
  <c r="AV624" i="2"/>
  <c r="AV119" i="2"/>
  <c r="AV522" i="2"/>
  <c r="AV135" i="2"/>
  <c r="AV378" i="2"/>
  <c r="AV643" i="2"/>
  <c r="AV168" i="2"/>
  <c r="AV189" i="2"/>
  <c r="AV346" i="2"/>
  <c r="AV508" i="2"/>
  <c r="AV330" i="2"/>
  <c r="AV623" i="2"/>
  <c r="AV355" i="2"/>
  <c r="AV505" i="2"/>
  <c r="AV734" i="2"/>
  <c r="AV59" i="2"/>
  <c r="AV717" i="2"/>
  <c r="AV212" i="2"/>
  <c r="AV66" i="2"/>
  <c r="AV506" i="2"/>
  <c r="AV711" i="2"/>
  <c r="AV683" i="2"/>
  <c r="AV71" i="2"/>
  <c r="AV40" i="2"/>
  <c r="AV4" i="2"/>
  <c r="AV402" i="2"/>
  <c r="AV186" i="2"/>
  <c r="AV62" i="2"/>
  <c r="AV593" i="2"/>
  <c r="AV667" i="2"/>
  <c r="AV679" i="2"/>
  <c r="AV673" i="2"/>
  <c r="AV706" i="2"/>
  <c r="AV516" i="2"/>
  <c r="AV545" i="2"/>
  <c r="AV281" i="2"/>
  <c r="AV559" i="2"/>
  <c r="AV445" i="2"/>
  <c r="AV632" i="2"/>
  <c r="AV530" i="2"/>
  <c r="AV42" i="2"/>
  <c r="AV539" i="2"/>
  <c r="AV406" i="2"/>
  <c r="AV410" i="2"/>
  <c r="AV152" i="2"/>
  <c r="AV722" i="2"/>
  <c r="AV139" i="2"/>
  <c r="AV80" i="2"/>
  <c r="AV686" i="2"/>
  <c r="AV548" i="2"/>
  <c r="AV270" i="2"/>
  <c r="AV718" i="2"/>
  <c r="AV228" i="2"/>
  <c r="AV374" i="2"/>
  <c r="AV274" i="2"/>
  <c r="AV368" i="2"/>
  <c r="AV280" i="2"/>
  <c r="AV613" i="2"/>
  <c r="AV583" i="2"/>
  <c r="AV452" i="2"/>
  <c r="AV172" i="2"/>
  <c r="AV242" i="2"/>
  <c r="AV420" i="2"/>
  <c r="AV557" i="2"/>
  <c r="AV441" i="2"/>
  <c r="AV188" i="2"/>
  <c r="AV181" i="2"/>
  <c r="AV235" i="2"/>
  <c r="AV141" i="2"/>
  <c r="AV721" i="2"/>
  <c r="AV311" i="2"/>
  <c r="AV202" i="2"/>
  <c r="AV297" i="2"/>
  <c r="AV421" i="2"/>
  <c r="AV446" i="2"/>
  <c r="AV205" i="2"/>
  <c r="AV692" i="2"/>
  <c r="AV630" i="2"/>
  <c r="AV697" i="2"/>
  <c r="AV11" i="2"/>
  <c r="AV621" i="2"/>
  <c r="AV496" i="2"/>
  <c r="AV451" i="2"/>
  <c r="AV200" i="2"/>
  <c r="AV137" i="2"/>
  <c r="AV117" i="2"/>
  <c r="AV710" i="2"/>
  <c r="AV474" i="2"/>
  <c r="AV151" i="2"/>
  <c r="AV436" i="2"/>
  <c r="AV133" i="2"/>
  <c r="AV301" i="2"/>
  <c r="AV614" i="2"/>
  <c r="AV627" i="2"/>
  <c r="AV464" i="2"/>
  <c r="AV728" i="2"/>
  <c r="AV296" i="2"/>
  <c r="AV271" i="2"/>
  <c r="AV363" i="2"/>
  <c r="AV275" i="2"/>
  <c r="AV726" i="2"/>
  <c r="AV239" i="2"/>
  <c r="AV579" i="2"/>
  <c r="AV566" i="2"/>
  <c r="AV20" i="2"/>
  <c r="AV253" i="2"/>
  <c r="AV482" i="2"/>
  <c r="AV89" i="2"/>
  <c r="AV365" i="2"/>
  <c r="AV32" i="2"/>
  <c r="AV201" i="2"/>
  <c r="AV440" i="2"/>
  <c r="AV575" i="2"/>
  <c r="AV285" i="2"/>
  <c r="AV350" i="2"/>
  <c r="AV708" i="2"/>
  <c r="AV390" i="2"/>
  <c r="AV236" i="2"/>
  <c r="AV335" i="2"/>
  <c r="AV498" i="2"/>
  <c r="AV157" i="2"/>
  <c r="AV345" i="2"/>
  <c r="AV444" i="2"/>
  <c r="AV699" i="2"/>
  <c r="AV607" i="2"/>
  <c r="AV61" i="2"/>
  <c r="AV389" i="2"/>
  <c r="AV97" i="2"/>
  <c r="AV344" i="2"/>
  <c r="AV395" i="2"/>
  <c r="AV318" i="2"/>
  <c r="AV397" i="2"/>
  <c r="AV435" i="2"/>
  <c r="AV23" i="2"/>
  <c r="AV423" i="2"/>
  <c r="AV359" i="2"/>
  <c r="AV112" i="2"/>
  <c r="AV585" i="2"/>
  <c r="AV454" i="2"/>
  <c r="AV571" i="2"/>
  <c r="AV113" i="2"/>
  <c r="AV528" i="2"/>
  <c r="AV259" i="2"/>
  <c r="AV443" i="2"/>
  <c r="AV95" i="2"/>
  <c r="AV128" i="2"/>
  <c r="AV709" i="2"/>
  <c r="AV161" i="2"/>
  <c r="AV529" i="2"/>
  <c r="AV531" i="2"/>
  <c r="AV714" i="2"/>
  <c r="AV83" i="2"/>
  <c r="AV182" i="2"/>
  <c r="AV430" i="2"/>
  <c r="AV250" i="2"/>
  <c r="AV411" i="2"/>
  <c r="AV526" i="2"/>
  <c r="AV735" i="2"/>
  <c r="AV224" i="2"/>
  <c r="AV670" i="2"/>
  <c r="W85" i="3"/>
  <c r="W79" i="3"/>
  <c r="Y12" i="3"/>
  <c r="W48" i="3"/>
  <c r="Y54" i="3"/>
  <c r="W103" i="3"/>
  <c r="Y81" i="3"/>
  <c r="Y106" i="3"/>
  <c r="W121" i="3"/>
  <c r="Y70" i="3"/>
  <c r="W10" i="3"/>
  <c r="W15" i="3"/>
  <c r="Y88" i="3"/>
  <c r="Y97" i="3"/>
  <c r="W97" i="3"/>
  <c r="Y21" i="3"/>
  <c r="W35" i="3"/>
  <c r="Y111" i="3"/>
  <c r="W113" i="3"/>
  <c r="Y55" i="3"/>
  <c r="W7" i="3"/>
  <c r="W86" i="3"/>
  <c r="Y108" i="3"/>
  <c r="W71" i="3"/>
  <c r="Y23" i="3"/>
  <c r="Y118" i="3"/>
  <c r="W19" i="3"/>
  <c r="Y10" i="3"/>
  <c r="Y11" i="3"/>
  <c r="Y96" i="3"/>
  <c r="W24" i="3"/>
  <c r="Y112" i="3"/>
  <c r="W98" i="3"/>
  <c r="W27" i="3"/>
  <c r="Y38" i="3"/>
  <c r="Y117" i="3"/>
  <c r="W89" i="3"/>
  <c r="W38" i="3"/>
  <c r="Y79" i="3"/>
  <c r="Y36" i="3"/>
  <c r="W56" i="3"/>
  <c r="Y99" i="3"/>
  <c r="W68" i="3"/>
  <c r="Y101" i="3"/>
  <c r="Y66" i="3"/>
  <c r="Y73" i="3"/>
  <c r="W44" i="3"/>
  <c r="Y98" i="3"/>
  <c r="W82" i="3"/>
  <c r="Y14" i="3"/>
  <c r="W12" i="3"/>
  <c r="Y110" i="3"/>
  <c r="W45" i="3"/>
  <c r="W42" i="3"/>
  <c r="Y87" i="3"/>
  <c r="W80" i="3"/>
  <c r="Y41" i="3"/>
  <c r="W61" i="3"/>
  <c r="Y48" i="3"/>
  <c r="Y119" i="3"/>
  <c r="W22" i="3"/>
  <c r="Y93" i="3"/>
  <c r="W84" i="3"/>
  <c r="W3" i="3"/>
  <c r="W110" i="3"/>
  <c r="Y72" i="3"/>
  <c r="W99" i="3"/>
  <c r="Y45" i="3"/>
  <c r="W5" i="3"/>
  <c r="W57" i="3"/>
  <c r="Y26" i="3"/>
  <c r="W118" i="3"/>
  <c r="W109" i="3"/>
  <c r="W9" i="3"/>
  <c r="Y61" i="3"/>
  <c r="W106" i="3"/>
  <c r="W31" i="3"/>
  <c r="W76" i="3"/>
  <c r="Y89" i="3"/>
  <c r="W74" i="3"/>
  <c r="Y28" i="3"/>
  <c r="Y35" i="3"/>
  <c r="Y113" i="3"/>
  <c r="Y4" i="3"/>
  <c r="Y13" i="3"/>
  <c r="W62" i="3"/>
  <c r="W67" i="3"/>
  <c r="Y71" i="3"/>
  <c r="W28" i="3"/>
  <c r="Y25" i="3"/>
  <c r="W119" i="3"/>
  <c r="Y109" i="3"/>
  <c r="W4" i="3"/>
  <c r="W2" i="3"/>
  <c r="Y59" i="3"/>
  <c r="W102" i="3"/>
  <c r="W43" i="3"/>
  <c r="W96" i="3"/>
  <c r="W115" i="3"/>
  <c r="Y82" i="3"/>
  <c r="W6" i="3"/>
  <c r="Y85" i="3"/>
  <c r="W63" i="3"/>
  <c r="Y83" i="3"/>
  <c r="Y47" i="3"/>
  <c r="Y68" i="3"/>
  <c r="Y80" i="3"/>
  <c r="Y105" i="3"/>
  <c r="W29" i="3"/>
  <c r="Y102" i="3"/>
  <c r="W104" i="3"/>
  <c r="Y114" i="3"/>
  <c r="W16" i="3"/>
  <c r="Y53" i="3"/>
  <c r="W72" i="3"/>
  <c r="Y115" i="3"/>
  <c r="W101" i="3"/>
  <c r="W14" i="3"/>
  <c r="W100" i="3"/>
  <c r="Y57" i="3"/>
  <c r="Y34" i="3"/>
  <c r="Y22" i="3"/>
  <c r="W40" i="3"/>
  <c r="W39" i="3"/>
  <c r="W66" i="3"/>
  <c r="Y107" i="3"/>
  <c r="W41" i="3"/>
  <c r="W83" i="3"/>
  <c r="Y15" i="3"/>
  <c r="W37" i="3"/>
  <c r="Y58" i="3"/>
  <c r="W25" i="3"/>
  <c r="Y100" i="3"/>
  <c r="W81" i="3"/>
  <c r="Y56" i="3"/>
  <c r="W26" i="3"/>
  <c r="W20" i="3"/>
  <c r="Y2" i="3"/>
  <c r="Y6" i="3"/>
  <c r="Y74" i="3"/>
  <c r="W116" i="3"/>
  <c r="Y63" i="3"/>
  <c r="W94" i="3"/>
  <c r="Y69" i="3"/>
  <c r="W92" i="3"/>
  <c r="Y67" i="3"/>
  <c r="Y32" i="3"/>
  <c r="Y31" i="3"/>
  <c r="W114" i="3"/>
  <c r="Y18" i="3"/>
  <c r="W55" i="3"/>
  <c r="W34" i="3"/>
  <c r="W120" i="3"/>
  <c r="Y27" i="3"/>
  <c r="W49" i="3"/>
  <c r="Y86" i="3"/>
  <c r="W105" i="3"/>
  <c r="Y20" i="3"/>
  <c r="W11" i="3"/>
  <c r="W70" i="3"/>
  <c r="Y92" i="3"/>
  <c r="W59" i="3"/>
  <c r="W91" i="3"/>
  <c r="Y16" i="3"/>
  <c r="W75" i="3"/>
  <c r="W30" i="3"/>
  <c r="W95" i="3"/>
  <c r="Y50" i="3"/>
  <c r="W87" i="3"/>
  <c r="W73" i="3"/>
  <c r="W36" i="3"/>
  <c r="Y60" i="3"/>
  <c r="W122" i="3"/>
  <c r="Y65" i="3"/>
  <c r="W64" i="3"/>
  <c r="Y42" i="3"/>
  <c r="W23" i="3"/>
  <c r="Y77" i="3"/>
  <c r="W107" i="3"/>
  <c r="Y91" i="3"/>
  <c r="W65" i="3"/>
  <c r="W52" i="3"/>
  <c r="Y76" i="3"/>
  <c r="W53" i="3"/>
  <c r="W78" i="3"/>
  <c r="Y5" i="3"/>
  <c r="Y120" i="3"/>
  <c r="Y94" i="3"/>
  <c r="Y8" i="3"/>
  <c r="Y90" i="3"/>
  <c r="Y84" i="3"/>
  <c r="Y40" i="3"/>
  <c r="Y29" i="3"/>
  <c r="W54" i="3"/>
  <c r="Y30" i="3"/>
  <c r="Y3" i="3"/>
  <c r="W13" i="3"/>
  <c r="Y33" i="3"/>
  <c r="W69" i="3"/>
  <c r="Y9" i="3"/>
  <c r="W21" i="3"/>
  <c r="W18" i="3"/>
  <c r="Y78" i="3"/>
  <c r="W33" i="3"/>
  <c r="Y7" i="3"/>
  <c r="W58" i="3"/>
  <c r="W46" i="3"/>
  <c r="Y104" i="3"/>
  <c r="Y37" i="3"/>
  <c r="W111" i="3"/>
  <c r="Y116" i="3"/>
  <c r="Y103" i="3"/>
  <c r="Y44" i="3"/>
  <c r="W93" i="3"/>
  <c r="W108" i="3"/>
  <c r="W8" i="3"/>
  <c r="Y51" i="3"/>
  <c r="Y75" i="3"/>
  <c r="W47" i="3"/>
  <c r="Y121" i="3"/>
  <c r="Y17" i="3"/>
  <c r="W50" i="3"/>
  <c r="Y43" i="3"/>
  <c r="W117" i="3"/>
  <c r="W60" i="3"/>
  <c r="W32" i="3"/>
  <c r="Y46" i="3"/>
  <c r="W17" i="3"/>
  <c r="Y62" i="3"/>
  <c r="W77" i="3"/>
  <c r="W112" i="3"/>
  <c r="Y64" i="3"/>
  <c r="Y49" i="3"/>
  <c r="Y95" i="3"/>
  <c r="Y122" i="3"/>
  <c r="W88" i="3"/>
  <c r="Y39" i="3"/>
  <c r="W90" i="3"/>
  <c r="X117" i="3" l="1"/>
  <c r="X88" i="3"/>
  <c r="Z103" i="3"/>
  <c r="Z9" i="3"/>
  <c r="X51" i="3"/>
  <c r="X121" i="3"/>
  <c r="Z122" i="3"/>
  <c r="Z43" i="3"/>
  <c r="Z116" i="3"/>
  <c r="X69" i="3"/>
  <c r="Z120" i="3"/>
  <c r="X64" i="3"/>
  <c r="Z16" i="3"/>
  <c r="X34" i="3"/>
  <c r="Z74" i="3"/>
  <c r="X83" i="3"/>
  <c r="Z115" i="3"/>
  <c r="Z83" i="3"/>
  <c r="Z109" i="3"/>
  <c r="X74" i="3"/>
  <c r="Z45" i="3"/>
  <c r="X80" i="3"/>
  <c r="Z101" i="3"/>
  <c r="Z112" i="3"/>
  <c r="Z55" i="3"/>
  <c r="Z106" i="3"/>
  <c r="X7" i="3"/>
  <c r="Z95" i="3"/>
  <c r="X50" i="3"/>
  <c r="X111" i="3"/>
  <c r="Z33" i="3"/>
  <c r="Z5" i="3"/>
  <c r="Z65" i="3"/>
  <c r="X91" i="3"/>
  <c r="X55" i="3"/>
  <c r="Z6" i="3"/>
  <c r="X41" i="3"/>
  <c r="X72" i="3"/>
  <c r="X63" i="3"/>
  <c r="X119" i="3"/>
  <c r="Z89" i="3"/>
  <c r="X99" i="3"/>
  <c r="Z87" i="3"/>
  <c r="X68" i="3"/>
  <c r="X24" i="3"/>
  <c r="X113" i="3"/>
  <c r="Z81" i="3"/>
  <c r="X75" i="3"/>
  <c r="Z41" i="3"/>
  <c r="Z49" i="3"/>
  <c r="Z17" i="3"/>
  <c r="Z37" i="3"/>
  <c r="X13" i="3"/>
  <c r="X78" i="3"/>
  <c r="X122" i="3"/>
  <c r="X59" i="3"/>
  <c r="Z18" i="3"/>
  <c r="Z2" i="3"/>
  <c r="Z107" i="3"/>
  <c r="Z53" i="3"/>
  <c r="Z85" i="3"/>
  <c r="Z25" i="3"/>
  <c r="X76" i="3"/>
  <c r="Z72" i="3"/>
  <c r="X42" i="3"/>
  <c r="Z99" i="3"/>
  <c r="Z96" i="3"/>
  <c r="Z111" i="3"/>
  <c r="X103" i="3"/>
  <c r="X98" i="3"/>
  <c r="Z64" i="3"/>
  <c r="Z121" i="3"/>
  <c r="Z104" i="3"/>
  <c r="Z3" i="3"/>
  <c r="X53" i="3"/>
  <c r="Z60" i="3"/>
  <c r="Z92" i="3"/>
  <c r="X114" i="3"/>
  <c r="X20" i="3"/>
  <c r="X66" i="3"/>
  <c r="X16" i="3"/>
  <c r="X6" i="3"/>
  <c r="X28" i="3"/>
  <c r="X31" i="3"/>
  <c r="X110" i="3"/>
  <c r="X45" i="3"/>
  <c r="X56" i="3"/>
  <c r="Z11" i="3"/>
  <c r="X35" i="3"/>
  <c r="Z54" i="3"/>
  <c r="X120" i="3"/>
  <c r="Z66" i="3"/>
  <c r="X112" i="3"/>
  <c r="X47" i="3"/>
  <c r="X46" i="3"/>
  <c r="Z30" i="3"/>
  <c r="Z76" i="3"/>
  <c r="X36" i="3"/>
  <c r="X70" i="3"/>
  <c r="Z31" i="3"/>
  <c r="X26" i="3"/>
  <c r="X39" i="3"/>
  <c r="Z114" i="3"/>
  <c r="Z82" i="3"/>
  <c r="Z71" i="3"/>
  <c r="X106" i="3"/>
  <c r="X3" i="3"/>
  <c r="Z110" i="3"/>
  <c r="Z36" i="3"/>
  <c r="Z10" i="3"/>
  <c r="Z21" i="3"/>
  <c r="X48" i="3"/>
  <c r="Z94" i="3"/>
  <c r="Z15" i="3"/>
  <c r="X77" i="3"/>
  <c r="Z75" i="3"/>
  <c r="X58" i="3"/>
  <c r="X54" i="3"/>
  <c r="X52" i="3"/>
  <c r="Z24" i="3"/>
  <c r="X11" i="3"/>
  <c r="Z32" i="3"/>
  <c r="Z56" i="3"/>
  <c r="X40" i="3"/>
  <c r="X104" i="3"/>
  <c r="X115" i="3"/>
  <c r="X67" i="3"/>
  <c r="Z61" i="3"/>
  <c r="X84" i="3"/>
  <c r="X12" i="3"/>
  <c r="Z79" i="3"/>
  <c r="X19" i="3"/>
  <c r="X97" i="3"/>
  <c r="Z12" i="3"/>
  <c r="X101" i="3"/>
  <c r="Z62" i="3"/>
  <c r="Z51" i="3"/>
  <c r="Z7" i="3"/>
  <c r="Z29" i="3"/>
  <c r="X65" i="3"/>
  <c r="X73" i="3"/>
  <c r="Z20" i="3"/>
  <c r="Z67" i="3"/>
  <c r="X81" i="3"/>
  <c r="Z22" i="3"/>
  <c r="Z102" i="3"/>
  <c r="X96" i="3"/>
  <c r="X62" i="3"/>
  <c r="X9" i="3"/>
  <c r="Z93" i="3"/>
  <c r="Z14" i="3"/>
  <c r="X38" i="3"/>
  <c r="Z118" i="3"/>
  <c r="Z97" i="3"/>
  <c r="X79" i="3"/>
  <c r="Z42" i="3"/>
  <c r="Z28" i="3"/>
  <c r="X17" i="3"/>
  <c r="X8" i="3"/>
  <c r="X33" i="3"/>
  <c r="Z40" i="3"/>
  <c r="Z91" i="3"/>
  <c r="X87" i="3"/>
  <c r="X105" i="3"/>
  <c r="X92" i="3"/>
  <c r="Z100" i="3"/>
  <c r="Z34" i="3"/>
  <c r="X29" i="3"/>
  <c r="X43" i="3"/>
  <c r="Z13" i="3"/>
  <c r="X109" i="3"/>
  <c r="X22" i="3"/>
  <c r="X82" i="3"/>
  <c r="X89" i="3"/>
  <c r="Z23" i="3"/>
  <c r="Z88" i="3"/>
  <c r="X85" i="3"/>
  <c r="X4" i="3"/>
  <c r="Z46" i="3"/>
  <c r="X108" i="3"/>
  <c r="Z78" i="3"/>
  <c r="Z84" i="3"/>
  <c r="X107" i="3"/>
  <c r="Z50" i="3"/>
  <c r="Z86" i="3"/>
  <c r="Z69" i="3"/>
  <c r="X25" i="3"/>
  <c r="Z57" i="3"/>
  <c r="Z105" i="3"/>
  <c r="X102" i="3"/>
  <c r="Z4" i="3"/>
  <c r="X118" i="3"/>
  <c r="Z119" i="3"/>
  <c r="Z98" i="3"/>
  <c r="Z117" i="3"/>
  <c r="X71" i="3"/>
  <c r="X15" i="3"/>
  <c r="Z52" i="3"/>
  <c r="X116" i="3"/>
  <c r="Z47" i="3"/>
  <c r="X90" i="3"/>
  <c r="X32" i="3"/>
  <c r="X93" i="3"/>
  <c r="X18" i="3"/>
  <c r="Z90" i="3"/>
  <c r="Z77" i="3"/>
  <c r="X95" i="3"/>
  <c r="X49" i="3"/>
  <c r="X94" i="3"/>
  <c r="Z58" i="3"/>
  <c r="X100" i="3"/>
  <c r="Z80" i="3"/>
  <c r="Z59" i="3"/>
  <c r="Z113" i="3"/>
  <c r="Z26" i="3"/>
  <c r="Z48" i="3"/>
  <c r="X44" i="3"/>
  <c r="Z38" i="3"/>
  <c r="Z108" i="3"/>
  <c r="X10" i="3"/>
  <c r="X5" i="3"/>
  <c r="Z39" i="3"/>
  <c r="X60" i="3"/>
  <c r="Z44" i="3"/>
  <c r="X21" i="3"/>
  <c r="Z8" i="3"/>
  <c r="X23" i="3"/>
  <c r="X30" i="3"/>
  <c r="Z27" i="3"/>
  <c r="Z63" i="3"/>
  <c r="X37" i="3"/>
  <c r="X14" i="3"/>
  <c r="Z68" i="3"/>
  <c r="X2" i="3"/>
  <c r="Z35" i="3"/>
  <c r="X57" i="3"/>
  <c r="X61" i="3"/>
  <c r="Z73" i="3"/>
  <c r="X27" i="3"/>
  <c r="X86" i="3"/>
  <c r="Z70" i="3"/>
  <c r="Z19" i="3"/>
</calcChain>
</file>

<file path=xl/sharedStrings.xml><?xml version="1.0" encoding="utf-8"?>
<sst xmlns="http://schemas.openxmlformats.org/spreadsheetml/2006/main" count="10588" uniqueCount="3223">
  <si>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</si>
  <si>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</si>
  <si>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</si>
  <si>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</si>
  <si>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</si>
  <si>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</si>
  <si>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</si>
  <si>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</si>
  <si>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</si>
  <si>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</si>
  <si>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</si>
  <si>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</si>
  <si>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</si>
  <si>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</si>
  <si>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</si>
  <si>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</si>
  <si>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</si>
  <si>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</si>
  <si>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</si>
  <si>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</si>
  <si>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</si>
  <si>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</si>
  <si>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</si>
  <si>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</si>
  <si>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</si>
  <si>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</si>
  <si>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</si>
  <si>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</si>
  <si>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</si>
  <si>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</si>
  <si>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</si>
  <si>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</si>
  <si>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</si>
  <si>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</si>
  <si>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</si>
  <si>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</si>
  <si>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</si>
  <si>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</si>
  <si>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</si>
  <si>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</si>
  <si>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</si>
  <si>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</si>
  <si>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</si>
  <si>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</si>
  <si>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</si>
  <si>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</si>
  <si>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</si>
  <si>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</si>
  <si>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</si>
  <si>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</si>
  <si>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</si>
  <si>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</si>
  <si>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</si>
  <si>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</si>
  <si>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</si>
  <si>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Maruti Suzuki India Ltd</t>
  </si>
  <si>
    <t>MARUTI</t>
  </si>
  <si>
    <t>Four Wheelers</t>
  </si>
  <si>
    <t>NTPC Ltd</t>
  </si>
  <si>
    <t>NTPC</t>
  </si>
  <si>
    <t>Power Generation</t>
  </si>
  <si>
    <t>Tata Motors Ltd</t>
  </si>
  <si>
    <t>TATAMOTORS</t>
  </si>
  <si>
    <t>Oil and Natural Gas Corporation Ltd</t>
  </si>
  <si>
    <t>ONGC</t>
  </si>
  <si>
    <t>Oil &amp; Gas - Exploration &amp; Production</t>
  </si>
  <si>
    <t>Axis Bank Ltd</t>
  </si>
  <si>
    <t>AXISBANK</t>
  </si>
  <si>
    <t>Kotak Mahindra Bank Ltd</t>
  </si>
  <si>
    <t>KOTAKBANK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</si>
  <si>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</si>
  <si>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</si>
  <si>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</si>
  <si>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</si>
  <si>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</si>
  <si>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</si>
  <si>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</si>
  <si>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</si>
  <si>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</si>
  <si>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</si>
  <si>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</si>
  <si>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</si>
  <si>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</si>
  <si>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</si>
  <si>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Asian Paints Ltd</t>
  </si>
  <si>
    <t>ASIANPAINT</t>
  </si>
  <si>
    <t>Paints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</si>
  <si>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</si>
  <si>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</si>
  <si>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</si>
  <si>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</si>
  <si>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</si>
  <si>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</si>
  <si>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</si>
  <si>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</si>
  <si>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</si>
  <si>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Bajaj Auto Ltd</t>
  </si>
  <si>
    <t>BAJAJ-AUTO</t>
  </si>
  <si>
    <t>Two Wheelers</t>
  </si>
  <si>
    <t>Coal India Ltd</t>
  </si>
  <si>
    <t>COALINDIA</t>
  </si>
  <si>
    <t>Mining - Coal</t>
  </si>
  <si>
    <t>Adani Green Energy Ltd</t>
  </si>
  <si>
    <t>ADANIGREEN</t>
  </si>
  <si>
    <t>Renewable Energy</t>
  </si>
  <si>
    <t>Bajaj Finserv Ltd</t>
  </si>
  <si>
    <t>BAJAJFINSV</t>
  </si>
  <si>
    <t>Wipro Ltd</t>
  </si>
  <si>
    <t>WIPRO</t>
  </si>
  <si>
    <t>Trent Ltd</t>
  </si>
  <si>
    <t>TRENT</t>
  </si>
  <si>
    <t>Retail - Apparel</t>
  </si>
  <si>
    <t>Indian Oil Corporation Ltd</t>
  </si>
  <si>
    <t>IOC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</si>
  <si>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</si>
  <si>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</si>
  <si>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</si>
  <si>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</si>
  <si>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</si>
  <si>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</si>
  <si>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</si>
  <si>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</si>
  <si>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Zomato Ltd</t>
  </si>
  <si>
    <t>ZOMATO</t>
  </si>
  <si>
    <t>Online Services</t>
  </si>
  <si>
    <t>JSW Steel Ltd</t>
  </si>
  <si>
    <t>JSWSTEEL</t>
  </si>
  <si>
    <t>Iron &amp; Steel</t>
  </si>
  <si>
    <t>Jio Financial Services Ltd</t>
  </si>
  <si>
    <t>JIOFIN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</si>
  <si>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</si>
  <si>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</si>
  <si>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</si>
  <si>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</si>
  <si>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</si>
  <si>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</si>
  <si>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</si>
  <si>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</si>
  <si>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</si>
  <si>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DLF Ltd</t>
  </si>
  <si>
    <t>DLF</t>
  </si>
  <si>
    <t>Real Estate</t>
  </si>
  <si>
    <t>Varun Beverages Ltd</t>
  </si>
  <si>
    <t>VBL</t>
  </si>
  <si>
    <t>Soft Drinks</t>
  </si>
  <si>
    <t>LTIMindtree Ltd</t>
  </si>
  <si>
    <t>LTIM</t>
  </si>
  <si>
    <t>Interglobe Aviation Ltd</t>
  </si>
  <si>
    <t>INDIGO</t>
  </si>
  <si>
    <t>Airlines</t>
  </si>
  <si>
    <t>Tata Steel Ltd</t>
  </si>
  <si>
    <t>TATASTEEL</t>
  </si>
  <si>
    <t>SBI Life Insurance Company Ltd</t>
  </si>
  <si>
    <t>SBILIFE</t>
  </si>
  <si>
    <t>Grasim Industries Ltd</t>
  </si>
  <si>
    <t>GRASIM</t>
  </si>
  <si>
    <t>Vedanta Ltd</t>
  </si>
  <si>
    <t>VEDL</t>
  </si>
  <si>
    <t>Metals - Diversified</t>
  </si>
  <si>
    <t>Power Finance Corporation Ltd</t>
  </si>
  <si>
    <t>PFC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</si>
  <si>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</si>
  <si>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</si>
  <si>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</si>
  <si>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</si>
  <si>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</si>
  <si>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</si>
  <si>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Tech Mahindra Ltd</t>
  </si>
  <si>
    <t>TECHM</t>
  </si>
  <si>
    <t>Ambuja Cements Ltd</t>
  </si>
  <si>
    <t>AMBUJACEM</t>
  </si>
  <si>
    <t>Godrej Consumer Products Ltd</t>
  </si>
  <si>
    <t>GODREJCP</t>
  </si>
  <si>
    <t>FMCG - Personal Products</t>
  </si>
  <si>
    <t>REC Limited</t>
  </si>
  <si>
    <t>RECLTD</t>
  </si>
  <si>
    <t>HDFC Life Insurance Company Ltd</t>
  </si>
  <si>
    <t>HDFCLIFE</t>
  </si>
  <si>
    <t>Bharat Petroleum Corporation Ltd</t>
  </si>
  <si>
    <t>BPCL</t>
  </si>
  <si>
    <t>Hindalco Industries Ltd</t>
  </si>
  <si>
    <t>HINDALCO</t>
  </si>
  <si>
    <t>Metals - Aluminium</t>
  </si>
  <si>
    <t>Gail (India) Ltd</t>
  </si>
  <si>
    <t>GAIL</t>
  </si>
  <si>
    <t>Gas Distribution</t>
  </si>
  <si>
    <t>Divi's Laboratories Ltd</t>
  </si>
  <si>
    <t>DIVISLAB</t>
  </si>
  <si>
    <t>Labs &amp; Life Sciences Services</t>
  </si>
  <si>
    <t>Britannia Industries Ltd</t>
  </si>
  <si>
    <t>BRITANNIA</t>
  </si>
  <si>
    <t>Tata Power Company Ltd</t>
  </si>
  <si>
    <t>TATAPOWER</t>
  </si>
  <si>
    <t>Cipla Ltd</t>
  </si>
  <si>
    <t>CIPLA</t>
  </si>
  <si>
    <t>TVS Motor Company Ltd</t>
  </si>
  <si>
    <t>TVSMOTOR</t>
  </si>
  <si>
    <t>Eicher Motors Ltd</t>
  </si>
  <si>
    <t>EICHERMOT</t>
  </si>
  <si>
    <t>Trucks &amp; Buses</t>
  </si>
  <si>
    <t>JSW Energy Ltd</t>
  </si>
  <si>
    <t>JSWENERGY</t>
  </si>
  <si>
    <t>Samvardhana Motherson International Ltd</t>
  </si>
  <si>
    <t>MOTHERSON</t>
  </si>
  <si>
    <t>Auto Parts</t>
  </si>
  <si>
    <t>Cholamandalam Investment and Finance Company Ltd</t>
  </si>
  <si>
    <t>CHOLAFIN</t>
  </si>
  <si>
    <t>Shriram Finance Ltd</t>
  </si>
  <si>
    <t>SHRIRAMFIN</t>
  </si>
  <si>
    <t>Bank of Baroda Ltd</t>
  </si>
  <si>
    <t>BANKBARODA</t>
  </si>
  <si>
    <t>Adani Energy Solutions Ltd</t>
  </si>
  <si>
    <t>ADANIENSOL</t>
  </si>
  <si>
    <t>Power Infrastructure</t>
  </si>
  <si>
    <t>Punjab National Bank</t>
  </si>
  <si>
    <t>PNB</t>
  </si>
  <si>
    <t>Havells India Ltd</t>
  </si>
  <si>
    <t>HAVELLS</t>
  </si>
  <si>
    <t>Electrical Components &amp; Equipments</t>
  </si>
  <si>
    <t>Tata Consumer Products Ltd</t>
  </si>
  <si>
    <t>TATACONSUM</t>
  </si>
  <si>
    <t>Tea &amp; Coffee</t>
  </si>
  <si>
    <t>Macrotech Developers Ltd</t>
  </si>
  <si>
    <t>LODHA</t>
  </si>
  <si>
    <t>Dabur India Ltd</t>
  </si>
  <si>
    <t>DABUR</t>
  </si>
  <si>
    <t>Rail Vikas Nigam Ltd</t>
  </si>
  <si>
    <t>RVNL</t>
  </si>
  <si>
    <t>Torrent Pharmaceuticals Ltd</t>
  </si>
  <si>
    <t>TORNTPHARM</t>
  </si>
  <si>
    <t>Bajaj Holdings and Investment Ltd</t>
  </si>
  <si>
    <t>BAJAJHLDNG</t>
  </si>
  <si>
    <t>Asset Management</t>
  </si>
  <si>
    <t>Hero MotoCorp Ltd</t>
  </si>
  <si>
    <t>HEROMOTOCO</t>
  </si>
  <si>
    <t>Indus Towers Ltd</t>
  </si>
  <si>
    <t>INDUSTOWER</t>
  </si>
  <si>
    <t>Telecom Infrastructure</t>
  </si>
  <si>
    <t>Zydus Lifesciences Ltd</t>
  </si>
  <si>
    <t>ZYDUSLIFE</t>
  </si>
  <si>
    <t>Indusind Bank Ltd</t>
  </si>
  <si>
    <t>INDUSINDBK</t>
  </si>
  <si>
    <t>Dr Reddy's Laboratories Ltd</t>
  </si>
  <si>
    <t>DRREDDY</t>
  </si>
  <si>
    <t>Indian Overseas Bank</t>
  </si>
  <si>
    <t>IOB</t>
  </si>
  <si>
    <t>United Spirits Ltd</t>
  </si>
  <si>
    <t>UNITDSPR</t>
  </si>
  <si>
    <t>Alcoholic Beverages</t>
  </si>
  <si>
    <t>ICICI Prudential Life Insurance Company Ltd</t>
  </si>
  <si>
    <t>ICICIPRULI</t>
  </si>
  <si>
    <t>ICICI Lombard General Insurance Company Ltd</t>
  </si>
  <si>
    <t>ICICIGI</t>
  </si>
  <si>
    <t>Suzlon Energy Ltd</t>
  </si>
  <si>
    <t>SUZLON</t>
  </si>
  <si>
    <t>Renewable Energy Equipment &amp; Services</t>
  </si>
  <si>
    <t>Cummins India Ltd</t>
  </si>
  <si>
    <t>CUMMINSIND</t>
  </si>
  <si>
    <t>Industrial Machinery</t>
  </si>
  <si>
    <t>CG Power and Industrial Solutions Ltd</t>
  </si>
  <si>
    <t>CGPOWER</t>
  </si>
  <si>
    <t>Lupin Ltd</t>
  </si>
  <si>
    <t>LUPIN</t>
  </si>
  <si>
    <t>Polycab India Ltd</t>
  </si>
  <si>
    <t>POLYCAB</t>
  </si>
  <si>
    <t>Colgate-Palmolive (India) Ltd</t>
  </si>
  <si>
    <t>COLPAL</t>
  </si>
  <si>
    <t>Apollo Hospitals Enterprise Ltd</t>
  </si>
  <si>
    <t>APOLLOHOSP</t>
  </si>
  <si>
    <t>Hospitals &amp; Diagnostic Centres</t>
  </si>
  <si>
    <t>Oil India Ltd</t>
  </si>
  <si>
    <t>OIL</t>
  </si>
  <si>
    <t>Indian Hotels Company Ltd</t>
  </si>
  <si>
    <t>INDHOTEL</t>
  </si>
  <si>
    <t>Hotels, Resorts &amp; Cruise Lines</t>
  </si>
  <si>
    <t>Bosch Ltd</t>
  </si>
  <si>
    <t>BOSCHLTD</t>
  </si>
  <si>
    <t>Mankind Pharma Ltd</t>
  </si>
  <si>
    <t>MANKIND</t>
  </si>
  <si>
    <t>Solar Industries India Ltd</t>
  </si>
  <si>
    <t>SOLARINDS</t>
  </si>
  <si>
    <t>Commodity Chemicals</t>
  </si>
  <si>
    <t>GMR Airports Infrastructure Ltd</t>
  </si>
  <si>
    <t>GMRINFRA</t>
  </si>
  <si>
    <t>Oracle Financial Services Software Ltd</t>
  </si>
  <si>
    <t>OFSS</t>
  </si>
  <si>
    <t>Software Services</t>
  </si>
  <si>
    <t>Jindal Steel And Power Ltd</t>
  </si>
  <si>
    <t>JINDALSTEL</t>
  </si>
  <si>
    <t>Info Edge (India) Ltd</t>
  </si>
  <si>
    <t>NAUKRI</t>
  </si>
  <si>
    <t>NHPC Ltd</t>
  </si>
  <si>
    <t>NHPC</t>
  </si>
  <si>
    <t>IDBI Bank Ltd</t>
  </si>
  <si>
    <t>IDBI</t>
  </si>
  <si>
    <t>Private Bank</t>
  </si>
  <si>
    <t>Vodafone Idea Ltd</t>
  </si>
  <si>
    <t>IDEA</t>
  </si>
  <si>
    <t>Canara Bank Ltd</t>
  </si>
  <si>
    <t>CANBK</t>
  </si>
  <si>
    <t>HDFC Asset Management Company Ltd</t>
  </si>
  <si>
    <t>HDFCAMC</t>
  </si>
  <si>
    <t>Shree Cement Ltd</t>
  </si>
  <si>
    <t>SHREECEM</t>
  </si>
  <si>
    <t>Union Bank of India Ltd</t>
  </si>
  <si>
    <t>UNIONBANK</t>
  </si>
  <si>
    <t>Bharat Heavy Electricals Ltd</t>
  </si>
  <si>
    <t>BHEL</t>
  </si>
  <si>
    <t>Hindustan Petroleum Corp Ltd</t>
  </si>
  <si>
    <t>HINDPETRO</t>
  </si>
  <si>
    <t>Adani Total Gas Ltd</t>
  </si>
  <si>
    <t>ATGL</t>
  </si>
  <si>
    <t>Mazagon Dock Shipbuilders Ltd</t>
  </si>
  <si>
    <t>MAZDOCK</t>
  </si>
  <si>
    <t>Shipbuilding</t>
  </si>
  <si>
    <t>Aurobindo Pharma Ltd</t>
  </si>
  <si>
    <t>AUROPHARMA</t>
  </si>
  <si>
    <t>Marico Ltd</t>
  </si>
  <si>
    <t>MARICO</t>
  </si>
  <si>
    <t>Max Healthcare Institute Ltd</t>
  </si>
  <si>
    <t>MAXHEALTH</t>
  </si>
  <si>
    <t>Torrent Power Ltd</t>
  </si>
  <si>
    <t>TORNTPOWER</t>
  </si>
  <si>
    <t>Persistent Systems Ltd</t>
  </si>
  <si>
    <t>PERSISTENT</t>
  </si>
  <si>
    <t>Godrej Properties Ltd</t>
  </si>
  <si>
    <t>GODREJPROP</t>
  </si>
  <si>
    <t>PB Fintech Ltd</t>
  </si>
  <si>
    <t>POLICYBZR</t>
  </si>
  <si>
    <t>Prestige Estates Projects Ltd</t>
  </si>
  <si>
    <t>PRESTIGE</t>
  </si>
  <si>
    <t>Muthoot Finance Ltd</t>
  </si>
  <si>
    <t>MUTHOOTFIN</t>
  </si>
  <si>
    <t>Tube Investments of India Ltd</t>
  </si>
  <si>
    <t>TIINDIA</t>
  </si>
  <si>
    <t>Cycles</t>
  </si>
  <si>
    <t>Alkem Laboratories Ltd</t>
  </si>
  <si>
    <t>ALKEM</t>
  </si>
  <si>
    <t>SBI Cards and Payment Services Ltd</t>
  </si>
  <si>
    <t>SBICARD</t>
  </si>
  <si>
    <t>Payment Infrastructure</t>
  </si>
  <si>
    <t>SRF Ltd</t>
  </si>
  <si>
    <t>SRF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</si>
  <si>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</si>
  <si>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</si>
  <si>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</si>
  <si>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</si>
  <si>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</si>
  <si>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Bharat Forge Ltd</t>
  </si>
  <si>
    <t>BHARATFORG</t>
  </si>
  <si>
    <t>Ashok Leyland Ltd</t>
  </si>
  <si>
    <t>ASHOKLEY</t>
  </si>
  <si>
    <t>Yes Bank Ltd</t>
  </si>
  <si>
    <t>YESBANK</t>
  </si>
  <si>
    <t>PI Industries Ltd</t>
  </si>
  <si>
    <t>PIIND</t>
  </si>
  <si>
    <t>Patanjali Foods Ltd</t>
  </si>
  <si>
    <t>PATANJALI</t>
  </si>
  <si>
    <t>Packaged Foods &amp; Meats</t>
  </si>
  <si>
    <t>Berger Paints India Ltd</t>
  </si>
  <si>
    <t>BERGEPAINT</t>
  </si>
  <si>
    <t>Indian Bank</t>
  </si>
  <si>
    <t>INDIANB</t>
  </si>
  <si>
    <t>General Insurance Corporation of India</t>
  </si>
  <si>
    <t>GICRE</t>
  </si>
  <si>
    <t>Supreme Industries Ltd</t>
  </si>
  <si>
    <t>SUPREMEIND</t>
  </si>
  <si>
    <t>Plastic Products</t>
  </si>
  <si>
    <t>Linde India Ltd</t>
  </si>
  <si>
    <t>LINDEINDIA</t>
  </si>
  <si>
    <t>Kalyan Jewellers India Ltd</t>
  </si>
  <si>
    <t>KALYANKJIL</t>
  </si>
  <si>
    <t>JSW Infrastructure Ltd</t>
  </si>
  <si>
    <t>JSWINFRA</t>
  </si>
  <si>
    <t>Fertilisers And Chemicals Travancore Ltd</t>
  </si>
  <si>
    <t>FACT</t>
  </si>
  <si>
    <t>Fertilizers &amp; Agro Chemicals</t>
  </si>
  <si>
    <t>Oberoi Realty Ltd</t>
  </si>
  <si>
    <t>OBEROIRLTY</t>
  </si>
  <si>
    <t>Phoenix Mills Ltd</t>
  </si>
  <si>
    <t>PHOENIXLTD</t>
  </si>
  <si>
    <t>Abbott India Ltd</t>
  </si>
  <si>
    <t>ABBOTINDIA</t>
  </si>
  <si>
    <t>Indian Renewable Energy Development Agency Ltd</t>
  </si>
  <si>
    <t>IREDA</t>
  </si>
  <si>
    <t>NMDC Ltd</t>
  </si>
  <si>
    <t>NMDC</t>
  </si>
  <si>
    <t>Mining - Iron Ore</t>
  </si>
  <si>
    <t>Fsn E-Commerce Ventures Ltd</t>
  </si>
  <si>
    <t>NYKAA</t>
  </si>
  <si>
    <t>Wellness Services</t>
  </si>
  <si>
    <t>Bharti Hexacom Ltd</t>
  </si>
  <si>
    <t>BHARTIHEXA</t>
  </si>
  <si>
    <t>Jindal Stainless Ltd</t>
  </si>
  <si>
    <t>JSL</t>
  </si>
  <si>
    <t>Voltas Ltd</t>
  </si>
  <si>
    <t>VOLTAS</t>
  </si>
  <si>
    <t>L&amp;T Technology Services Ltd</t>
  </si>
  <si>
    <t>LTTS</t>
  </si>
  <si>
    <t>Schaeffler India Ltd</t>
  </si>
  <si>
    <t>SCHAEFFLER</t>
  </si>
  <si>
    <t>Balkrishna Industries Ltd</t>
  </si>
  <si>
    <t>BALKRISIND</t>
  </si>
  <si>
    <t>Tires &amp; Rubber</t>
  </si>
  <si>
    <t>UNO Minda Ltd</t>
  </si>
  <si>
    <t>UNOMINDA</t>
  </si>
  <si>
    <t>UCO Bank</t>
  </si>
  <si>
    <t>UCOBANK</t>
  </si>
  <si>
    <t>Mphasis Ltd</t>
  </si>
  <si>
    <t>MPHASIS</t>
  </si>
  <si>
    <t>MRF Ltd</t>
  </si>
  <si>
    <t>MRF</t>
  </si>
  <si>
    <t>Container Corporation of India Ltd</t>
  </si>
  <si>
    <t>CONCOR</t>
  </si>
  <si>
    <t>Logistics</t>
  </si>
  <si>
    <t>Tata Communications Ltd</t>
  </si>
  <si>
    <t>TATACOMM</t>
  </si>
  <si>
    <t>Aditya Birla Capital Ltd</t>
  </si>
  <si>
    <t>ABCAPITAL</t>
  </si>
  <si>
    <t>Diversified Financials</t>
  </si>
  <si>
    <t>United Breweries Ltd</t>
  </si>
  <si>
    <t>UBL</t>
  </si>
  <si>
    <t>IDFC First Bank Ltd</t>
  </si>
  <si>
    <t>IDFCFIRSTB</t>
  </si>
  <si>
    <t>AU Small Finance Bank Ltd</t>
  </si>
  <si>
    <t>AUBANK</t>
  </si>
  <si>
    <t>Steel Authority of India Ltd</t>
  </si>
  <si>
    <t>SAIL</t>
  </si>
  <si>
    <t>Procter &amp; Gamble Hygiene and Health Care Ltd</t>
  </si>
  <si>
    <t>PGHH</t>
  </si>
  <si>
    <t>Premier Energies Ltd</t>
  </si>
  <si>
    <t>PREMIERENE</t>
  </si>
  <si>
    <t>SJVN Ltd</t>
  </si>
  <si>
    <t>SJVN</t>
  </si>
  <si>
    <t>Astral Ltd</t>
  </si>
  <si>
    <t>ASTRAL</t>
  </si>
  <si>
    <t>Building Products - Pipes</t>
  </si>
  <si>
    <t>Sundaram Finance Ltd</t>
  </si>
  <si>
    <t>SUNDARMFIN</t>
  </si>
  <si>
    <t>Bank of India Ltd</t>
  </si>
  <si>
    <t>BANKINDIA</t>
  </si>
  <si>
    <t>Petronet LNG Ltd</t>
  </si>
  <si>
    <t>PETRONET</t>
  </si>
  <si>
    <t>Oil &amp; Gas - Storage &amp; Transportation</t>
  </si>
  <si>
    <t>Ola Electric Mobility Ltd</t>
  </si>
  <si>
    <t>OLAELEC</t>
  </si>
  <si>
    <t>Central Bank of India Ltd</t>
  </si>
  <si>
    <t>CENTRALBK</t>
  </si>
  <si>
    <t>Housing and Urban Development Corporation Ltd</t>
  </si>
  <si>
    <t>HUDCO</t>
  </si>
  <si>
    <t>Hitachi Energy India Ltd</t>
  </si>
  <si>
    <t>POWERINDIA</t>
  </si>
  <si>
    <t>Coromandel International Ltd</t>
  </si>
  <si>
    <t>COROMANDEL</t>
  </si>
  <si>
    <t>Thermax Limited</t>
  </si>
  <si>
    <t>THERMAX</t>
  </si>
  <si>
    <t>Tata Elxsi Ltd</t>
  </si>
  <si>
    <t>TATAELXSI</t>
  </si>
  <si>
    <t>Glenmark Pharmaceuticals Ltd</t>
  </si>
  <si>
    <t>GLENMARK</t>
  </si>
  <si>
    <t>Cochin Shipyard Ltd</t>
  </si>
  <si>
    <t>COCHINSHIP</t>
  </si>
  <si>
    <t>GlaxoSmithKline Pharmaceuticals Ltd</t>
  </si>
  <si>
    <t>GLAXO</t>
  </si>
  <si>
    <t>KPIT Technologies Ltd</t>
  </si>
  <si>
    <t>KPITTECH</t>
  </si>
  <si>
    <t>Adani Wilmar Ltd</t>
  </si>
  <si>
    <t>AWL</t>
  </si>
  <si>
    <t>UPL Ltd</t>
  </si>
  <si>
    <t>UPL</t>
  </si>
  <si>
    <t>Biocon Ltd</t>
  </si>
  <si>
    <t>BIOCON</t>
  </si>
  <si>
    <t>Biotechnology</t>
  </si>
  <si>
    <t>ACC Ltd</t>
  </si>
  <si>
    <t>ACC</t>
  </si>
  <si>
    <t>Bharat Dynamics Ltd</t>
  </si>
  <si>
    <t>BDL</t>
  </si>
  <si>
    <t>Federal Bank Ltd</t>
  </si>
  <si>
    <t>FEDERALBNK</t>
  </si>
  <si>
    <t>Coforge Ltd</t>
  </si>
  <si>
    <t>COFORGE</t>
  </si>
  <si>
    <t>Page Industries Ltd</t>
  </si>
  <si>
    <t>PAGEIND</t>
  </si>
  <si>
    <t>Apparel &amp; Accessories</t>
  </si>
  <si>
    <t>Gujarat Gas Ltd</t>
  </si>
  <si>
    <t>GUJGASLTD</t>
  </si>
  <si>
    <t>Honeywell Automation India Ltd</t>
  </si>
  <si>
    <t>HONAUT</t>
  </si>
  <si>
    <t>Sona BLW Precision Forgings Ltd</t>
  </si>
  <si>
    <t>SONACOMS</t>
  </si>
  <si>
    <t>Tata Technologies Ltd</t>
  </si>
  <si>
    <t>TATATECH</t>
  </si>
  <si>
    <t>Motilal Oswal Financial Services Ltd</t>
  </si>
  <si>
    <t>MOTILALOFS</t>
  </si>
  <si>
    <t>Jubilant Foodworks Ltd</t>
  </si>
  <si>
    <t>JUBLFOOD</t>
  </si>
  <si>
    <t>Restaurants &amp; Cafes</t>
  </si>
  <si>
    <t>Ge T&amp;D India Ltd</t>
  </si>
  <si>
    <t>GET&amp;D</t>
  </si>
  <si>
    <t>Gujarat Fluorochemicals Ltd</t>
  </si>
  <si>
    <t>FLUOROCHEM</t>
  </si>
  <si>
    <t>Specialty Chemicals</t>
  </si>
  <si>
    <t>Ajanta Pharma Ltd</t>
  </si>
  <si>
    <t>AJANTPHARM</t>
  </si>
  <si>
    <t>L&amp;T Finance Ltd</t>
  </si>
  <si>
    <t>LTF</t>
  </si>
  <si>
    <t>Nippon Life India Asset Management Ltd</t>
  </si>
  <si>
    <t>NAM-INDIA</t>
  </si>
  <si>
    <t>Fortis Healthcare Ltd</t>
  </si>
  <si>
    <t>FORTIS</t>
  </si>
  <si>
    <t>Bank of Maharashtra Ltd</t>
  </si>
  <si>
    <t>MAHABANK</t>
  </si>
  <si>
    <t>One 97 Communications Ltd</t>
  </si>
  <si>
    <t>PAYTM</t>
  </si>
  <si>
    <t>Business Support Services</t>
  </si>
  <si>
    <t>AIA Engineering Ltd</t>
  </si>
  <si>
    <t>AIAENG</t>
  </si>
  <si>
    <t>New India Assurance Company Ltd</t>
  </si>
  <si>
    <t>NIACL</t>
  </si>
  <si>
    <t>Exide Industries Ltd</t>
  </si>
  <si>
    <t>EXIDEIND</t>
  </si>
  <si>
    <t>Batteries</t>
  </si>
  <si>
    <t>Escorts Kubota Ltd</t>
  </si>
  <si>
    <t>ESCORTS</t>
  </si>
  <si>
    <t>Tractors</t>
  </si>
  <si>
    <t>Godrej Industries Ltd</t>
  </si>
  <si>
    <t>GODREJIND</t>
  </si>
  <si>
    <t>Deepak Nitrite Ltd</t>
  </si>
  <si>
    <t>DEEPAKNTR</t>
  </si>
  <si>
    <t>Mahindra and Mahindra Financial Services Ltd</t>
  </si>
  <si>
    <t>M&amp;MFIN</t>
  </si>
  <si>
    <t>3M India Ltd</t>
  </si>
  <si>
    <t>3MINDIA</t>
  </si>
  <si>
    <t>Stationery</t>
  </si>
  <si>
    <t>KEI Industries Ltd</t>
  </si>
  <si>
    <t>KEI</t>
  </si>
  <si>
    <t>Cables</t>
  </si>
  <si>
    <t>Lloyds Metals And Energy Ltd</t>
  </si>
  <si>
    <t>LLOYDSME</t>
  </si>
  <si>
    <t>APL Apollo Tubes Ltd</t>
  </si>
  <si>
    <t>APLAPOLLO</t>
  </si>
  <si>
    <t>Max Financial Services Ltd</t>
  </si>
  <si>
    <t>MFSL</t>
  </si>
  <si>
    <t>360 One Wam Ltd</t>
  </si>
  <si>
    <t>360ONE</t>
  </si>
  <si>
    <t>Investment Banking &amp; Brokerage</t>
  </si>
  <si>
    <t>BSE Ltd</t>
  </si>
  <si>
    <t>BSE</t>
  </si>
  <si>
    <t>Stock Exchanges &amp; Ratings</t>
  </si>
  <si>
    <t>Indraprastha Gas Ltd</t>
  </si>
  <si>
    <t>IGL</t>
  </si>
  <si>
    <t>LIC Housing Finance Ltd</t>
  </si>
  <si>
    <t>LICHSGFIN</t>
  </si>
  <si>
    <t>Home Financing</t>
  </si>
  <si>
    <t>Punjab &amp; Sind Bank</t>
  </si>
  <si>
    <t>PSB</t>
  </si>
  <si>
    <t>IRB Infrastructure Developers Ltd</t>
  </si>
  <si>
    <t>IRB</t>
  </si>
  <si>
    <t>NLC India Ltd</t>
  </si>
  <si>
    <t>NLCINDIA</t>
  </si>
  <si>
    <t>Apar Industries Ltd</t>
  </si>
  <si>
    <t>APARINDS</t>
  </si>
  <si>
    <t>Syngene International Ltd</t>
  </si>
  <si>
    <t>SYNGENE</t>
  </si>
  <si>
    <t>Blue Star Ltd</t>
  </si>
  <si>
    <t>BLUESTARCO</t>
  </si>
  <si>
    <t>IPCA Laboratories Ltd</t>
  </si>
  <si>
    <t>IPCALAB</t>
  </si>
  <si>
    <t>Star Health and Allied Insurance Company Ltd</t>
  </si>
  <si>
    <t>STARHEALTH</t>
  </si>
  <si>
    <t>J K Cement Ltd</t>
  </si>
  <si>
    <t>JKCEMENT</t>
  </si>
  <si>
    <t>Emami Ltd</t>
  </si>
  <si>
    <t>EMAMILTD</t>
  </si>
  <si>
    <t>Tata Investment Corporation Ltd</t>
  </si>
  <si>
    <t>TATAINVEST</t>
  </si>
  <si>
    <t>Dalmia Bharat Ltd</t>
  </si>
  <si>
    <t>DALBHARAT</t>
  </si>
  <si>
    <t>Godfrey Phillips India Ltd</t>
  </si>
  <si>
    <t>GODFRYPHLP</t>
  </si>
  <si>
    <t>Endurance Technologies Ltd</t>
  </si>
  <si>
    <t>ENDURANCE</t>
  </si>
  <si>
    <t>Go Digit General Insurance Ltd</t>
  </si>
  <si>
    <t>GODIGIT</t>
  </si>
  <si>
    <t>Cholamandalam Financial Holdings Ltd</t>
  </si>
  <si>
    <t>CHOLAHLDNG</t>
  </si>
  <si>
    <t>Mangalore Refinery and Petrochemicals Ltd</t>
  </si>
  <si>
    <t>MRPL</t>
  </si>
  <si>
    <t>Metro Brands Ltd</t>
  </si>
  <si>
    <t>METROBRAND</t>
  </si>
  <si>
    <t>Footwear</t>
  </si>
  <si>
    <t>Aditya Birla Fashion and Retail Ltd</t>
  </si>
  <si>
    <t>ABFRL</t>
  </si>
  <si>
    <t>CRISIL Ltd</t>
  </si>
  <si>
    <t>CRISIL</t>
  </si>
  <si>
    <t>Apollo Tyres Ltd</t>
  </si>
  <si>
    <t>APOLLOTYRE</t>
  </si>
  <si>
    <t>NBCC (India) Ltd</t>
  </si>
  <si>
    <t>NBCC</t>
  </si>
  <si>
    <t>National Aluminium Co Ltd</t>
  </si>
  <si>
    <t>NATIONALUM</t>
  </si>
  <si>
    <t>Bandhan Bank Ltd</t>
  </si>
  <si>
    <t>BANDHANBNK</t>
  </si>
  <si>
    <t>Embassy Office Parks REIT</t>
  </si>
  <si>
    <t>EMBASSY</t>
  </si>
  <si>
    <t>Brigade Enterprises Ltd</t>
  </si>
  <si>
    <t>BRIGADE</t>
  </si>
  <si>
    <t>ZF Commercial Vehicle Control Systems India Ltd</t>
  </si>
  <si>
    <t>ZFCVINDIA</t>
  </si>
  <si>
    <t>Sun Tv Network Ltd</t>
  </si>
  <si>
    <t>SUNTV</t>
  </si>
  <si>
    <t>TV Channels &amp; Broadcasters</t>
  </si>
  <si>
    <t>Gland Pharma Ltd</t>
  </si>
  <si>
    <t>GLAND</t>
  </si>
  <si>
    <t>TVS Holdings Ltd</t>
  </si>
  <si>
    <t>TVSHLTD</t>
  </si>
  <si>
    <t>Brainbees Solutions Ltd</t>
  </si>
  <si>
    <t>FIRSTCRY</t>
  </si>
  <si>
    <t>Inox Wind Ltd</t>
  </si>
  <si>
    <t>INOXWIND</t>
  </si>
  <si>
    <t>Motherson Sumi Wiring India Ltd</t>
  </si>
  <si>
    <t>MSUMI</t>
  </si>
  <si>
    <t>Vedant Fashions Ltd</t>
  </si>
  <si>
    <t>MANYAVAR</t>
  </si>
  <si>
    <t>Textiles</t>
  </si>
  <si>
    <t>Delhivery Ltd</t>
  </si>
  <si>
    <t>DELHIVERY</t>
  </si>
  <si>
    <t>Piramal Pharma Ltd</t>
  </si>
  <si>
    <t>PPLPHARMA</t>
  </si>
  <si>
    <t>Poonawalla Fincorp Ltd</t>
  </si>
  <si>
    <t>POONAWALLA</t>
  </si>
  <si>
    <t>Suven Pharmaceuticals Ltd</t>
  </si>
  <si>
    <t>SUVENPHAR</t>
  </si>
  <si>
    <t>Sumitomo Chemical India Ltd</t>
  </si>
  <si>
    <t>SUMICHEM</t>
  </si>
  <si>
    <t>Global Health Ltd</t>
  </si>
  <si>
    <t>MEDANTA</t>
  </si>
  <si>
    <t>Hindustan Copper Ltd</t>
  </si>
  <si>
    <t>HINDCOPPER</t>
  </si>
  <si>
    <t>Mining - Copper</t>
  </si>
  <si>
    <t>Crompton Greaves Consumer Electricals Ltd</t>
  </si>
  <si>
    <t>CROMPTON</t>
  </si>
  <si>
    <t>Aegis Logistics Ltd</t>
  </si>
  <si>
    <t>AEGISLOG</t>
  </si>
  <si>
    <t>BASF India Ltd</t>
  </si>
  <si>
    <t>BASF</t>
  </si>
  <si>
    <t>J B Chemicals and Pharmaceuticals Ltd</t>
  </si>
  <si>
    <t>JBCHEPHARM</t>
  </si>
  <si>
    <t>Kaynes Technology India Ltd</t>
  </si>
  <si>
    <t>KAYNES</t>
  </si>
  <si>
    <t>Gillette India Ltd</t>
  </si>
  <si>
    <t>GILLETTE</t>
  </si>
  <si>
    <t>Bayer Cropscience Ltd</t>
  </si>
  <si>
    <t>BAYERCROP</t>
  </si>
  <si>
    <t>KPR Mill Ltd</t>
  </si>
  <si>
    <t>KPRMILL</t>
  </si>
  <si>
    <t>Carborundum Universal Ltd</t>
  </si>
  <si>
    <t>CARBORUNIV</t>
  </si>
  <si>
    <t>Sundram Fasteners Ltd</t>
  </si>
  <si>
    <t>SUNDRMFAST</t>
  </si>
  <si>
    <t>ITI Ltd</t>
  </si>
  <si>
    <t>ITI</t>
  </si>
  <si>
    <t>Telecom Equipments</t>
  </si>
  <si>
    <t>Central Depository Services (India) Ltd</t>
  </si>
  <si>
    <t>CDSL</t>
  </si>
  <si>
    <t>Dr. Lal PathLabs Ltd</t>
  </si>
  <si>
    <t>LALPATHLAB</t>
  </si>
  <si>
    <t>Pfizer Ltd</t>
  </si>
  <si>
    <t>PFIZER</t>
  </si>
  <si>
    <t>Timken India Ltd</t>
  </si>
  <si>
    <t>TIMKEN</t>
  </si>
  <si>
    <t>Himadri Speciality Chemical Ltd</t>
  </si>
  <si>
    <t>HSCL</t>
  </si>
  <si>
    <t>Hatsun Agro Product Ltd</t>
  </si>
  <si>
    <t>HATSUN</t>
  </si>
  <si>
    <t>Natco Pharma Ltd</t>
  </si>
  <si>
    <t>NATCOPHARM</t>
  </si>
  <si>
    <t>Grindwell Norton Ltd</t>
  </si>
  <si>
    <t>GRINDWELL</t>
  </si>
  <si>
    <t>Century Textiles and Industries Ltd</t>
  </si>
  <si>
    <t>CENTURYTEX</t>
  </si>
  <si>
    <t>Paper Products</t>
  </si>
  <si>
    <t>Narayana Hrudayalaya Ltd</t>
  </si>
  <si>
    <t>NH</t>
  </si>
  <si>
    <t>Laurus Labs Ltd</t>
  </si>
  <si>
    <t>LAURUSLABS</t>
  </si>
  <si>
    <t>PNB Housing Finance Ltd</t>
  </si>
  <si>
    <t>PNBHOUSING</t>
  </si>
  <si>
    <t>ICICI Securities Ltd</t>
  </si>
  <si>
    <t>ISEC</t>
  </si>
  <si>
    <t>Whirlpool of India Ltd</t>
  </si>
  <si>
    <t>WHIRLPOOL</t>
  </si>
  <si>
    <t>Tata Chemicals Ltd</t>
  </si>
  <si>
    <t>TATACHEM</t>
  </si>
  <si>
    <t>Radico Khaitan Ltd</t>
  </si>
  <si>
    <t>RADICO</t>
  </si>
  <si>
    <t>Ratnamani Metals and Tubes Ltd</t>
  </si>
  <si>
    <t>RATNAMANI</t>
  </si>
  <si>
    <t>Multi Commodity Exchange of India Ltd</t>
  </si>
  <si>
    <t>MCX</t>
  </si>
  <si>
    <t>CESC Ltd</t>
  </si>
  <si>
    <t>CESC</t>
  </si>
  <si>
    <t>Emcure Pharmaceuticals Ltd</t>
  </si>
  <si>
    <t>EMCURE</t>
  </si>
  <si>
    <t>SKF India Ltd</t>
  </si>
  <si>
    <t>SKFINDIA</t>
  </si>
  <si>
    <t>Amara Raja Energy &amp; Mobility Ltd</t>
  </si>
  <si>
    <t>ARE&amp;M</t>
  </si>
  <si>
    <t>Jyoti CNC Automation Ltd</t>
  </si>
  <si>
    <t>JYOTICNC</t>
  </si>
  <si>
    <t>Computer Hardware</t>
  </si>
  <si>
    <t>Poly Medicure Ltd</t>
  </si>
  <si>
    <t>POLYMED</t>
  </si>
  <si>
    <t>Health Care Equipment &amp; Supplies</t>
  </si>
  <si>
    <t>Castrol India Ltd</t>
  </si>
  <si>
    <t>CASTROLIND</t>
  </si>
  <si>
    <t>Authum Investment &amp; Infrastructure Ltd</t>
  </si>
  <si>
    <t>AIIL</t>
  </si>
  <si>
    <t>KEC International Ltd</t>
  </si>
  <si>
    <t>KEC</t>
  </si>
  <si>
    <t>Kansai Nerolac Paints Ltd</t>
  </si>
  <si>
    <t>KANSAINER</t>
  </si>
  <si>
    <t>EIH Ltd</t>
  </si>
  <si>
    <t>EIHOTEL</t>
  </si>
  <si>
    <t>Gujarat State Petronet Ltd</t>
  </si>
  <si>
    <t>GSPL</t>
  </si>
  <si>
    <t>Alembic Pharmaceuticals Ltd</t>
  </si>
  <si>
    <t>APLLTD</t>
  </si>
  <si>
    <t>KIOCL Ltd</t>
  </si>
  <si>
    <t>KIOCL</t>
  </si>
  <si>
    <t>Nuvama Wealth Management Ltd</t>
  </si>
  <si>
    <t>NUVAMA</t>
  </si>
  <si>
    <t>Triveni Turbine Ltd</t>
  </si>
  <si>
    <t>TRITURBINE</t>
  </si>
  <si>
    <t>Piramal Enterprises Ltd</t>
  </si>
  <si>
    <t>PEL</t>
  </si>
  <si>
    <t>Atul Ltd</t>
  </si>
  <si>
    <t>ATUL</t>
  </si>
  <si>
    <t>CPSE ETF</t>
  </si>
  <si>
    <t>CPSEETF</t>
  </si>
  <si>
    <t>Equity</t>
  </si>
  <si>
    <t>Ircon International Ltd</t>
  </si>
  <si>
    <t>IRCON</t>
  </si>
  <si>
    <t>Shyam Metalics and Energy Ltd</t>
  </si>
  <si>
    <t>SHYAMMETL</t>
  </si>
  <si>
    <t>JBM Auto Ltd</t>
  </si>
  <si>
    <t>JBMA</t>
  </si>
  <si>
    <t>Devyani International Ltd</t>
  </si>
  <si>
    <t>DEVYANI</t>
  </si>
  <si>
    <t>Kajaria Ceramics Ltd</t>
  </si>
  <si>
    <t>KAJARIACER</t>
  </si>
  <si>
    <t>Building Products - Ceramics</t>
  </si>
  <si>
    <t>Elgi Equipments Ltd</t>
  </si>
  <si>
    <t>ELGIEQUIP</t>
  </si>
  <si>
    <t>Firstsource Solutions Ltd</t>
  </si>
  <si>
    <t>FSL</t>
  </si>
  <si>
    <t>Outsourced services</t>
  </si>
  <si>
    <t>Kalpataru Projects International Ltd</t>
  </si>
  <si>
    <t>KPIL</t>
  </si>
  <si>
    <t>Jindal SAW Ltd</t>
  </si>
  <si>
    <t>JINDALSAW</t>
  </si>
  <si>
    <t>HFCL Ltd</t>
  </si>
  <si>
    <t>HFCL</t>
  </si>
  <si>
    <t>Cyient Ltd</t>
  </si>
  <si>
    <t>CYIENT</t>
  </si>
  <si>
    <t>Angel One Ltd</t>
  </si>
  <si>
    <t>ANGELONE</t>
  </si>
  <si>
    <t>Affle (India) Ltd</t>
  </si>
  <si>
    <t>AFFLE</t>
  </si>
  <si>
    <t>Advertising</t>
  </si>
  <si>
    <t>Tejas Networks Ltd</t>
  </si>
  <si>
    <t>TEJASNET</t>
  </si>
  <si>
    <t>Five-Star Business Finance Ltd</t>
  </si>
  <si>
    <t>FIVESTAR</t>
  </si>
  <si>
    <t>Jupiter Wagons Ltd</t>
  </si>
  <si>
    <t>JWL</t>
  </si>
  <si>
    <t>Rail</t>
  </si>
  <si>
    <t>Bikaji Foods International Ltd</t>
  </si>
  <si>
    <t>BIKAJI</t>
  </si>
  <si>
    <t>Aarti Industries Ltd</t>
  </si>
  <si>
    <t>AARTIIND</t>
  </si>
  <si>
    <t>Aditya Birla Sun Life Amc Ltd</t>
  </si>
  <si>
    <t>ABSLAMC</t>
  </si>
  <si>
    <t>Finolex Cables Ltd</t>
  </si>
  <si>
    <t>FINCABLES</t>
  </si>
  <si>
    <t>Krishna Institute of Medical Sciences Ltd</t>
  </si>
  <si>
    <t>KIMS</t>
  </si>
  <si>
    <t>PTC Industries Ltd</t>
  </si>
  <si>
    <t>PTCIL</t>
  </si>
  <si>
    <t>CIE Automotive India Ltd</t>
  </si>
  <si>
    <t>CIEINDIA</t>
  </si>
  <si>
    <t>Computer Age Management Services Ltd</t>
  </si>
  <si>
    <t>CAMS</t>
  </si>
  <si>
    <t>Anant Raj Ltd</t>
  </si>
  <si>
    <t>ANANTRAJ</t>
  </si>
  <si>
    <t>Relaxo Footwears Ltd</t>
  </si>
  <si>
    <t>RELAXO</t>
  </si>
  <si>
    <t>Jyothy Labs Ltd</t>
  </si>
  <si>
    <t>JYOTHYLAB</t>
  </si>
  <si>
    <t>Signatureglobal (India) Ltd</t>
  </si>
  <si>
    <t>SIGNATURE</t>
  </si>
  <si>
    <t>Garden Reach Shipbuilders &amp; Engineers Ltd</t>
  </si>
  <si>
    <t>GRSE</t>
  </si>
  <si>
    <t>Chambal Fertilisers and Chemicals Ltd</t>
  </si>
  <si>
    <t>CHAMBLFERT</t>
  </si>
  <si>
    <t>V Guard Industries Ltd</t>
  </si>
  <si>
    <t>VGUARD</t>
  </si>
  <si>
    <t>Jai Balaji Industries Ltd</t>
  </si>
  <si>
    <t>JAIBALAJI</t>
  </si>
  <si>
    <t>Aster DM Healthcare Ltd</t>
  </si>
  <si>
    <t>ASTERDM</t>
  </si>
  <si>
    <t>Nexus Select Trust</t>
  </si>
  <si>
    <t>NXST</t>
  </si>
  <si>
    <t>Mindspace Business Parks REIT</t>
  </si>
  <si>
    <t>MINDSPACE</t>
  </si>
  <si>
    <t>Cello World Ltd</t>
  </si>
  <si>
    <t>CELLO</t>
  </si>
  <si>
    <t>Eris Lifesciences Ltd</t>
  </si>
  <si>
    <t>ERIS</t>
  </si>
  <si>
    <t>IIFL Finance Ltd</t>
  </si>
  <si>
    <t>IIFL</t>
  </si>
  <si>
    <t>Ramco Cements Limited</t>
  </si>
  <si>
    <t>RAMCOCEM</t>
  </si>
  <si>
    <t>Swan Energy Ltd</t>
  </si>
  <si>
    <t>SWANENERGY</t>
  </si>
  <si>
    <t>NCC Ltd</t>
  </si>
  <si>
    <t>NCC</t>
  </si>
  <si>
    <t>Concord Biotech Ltd</t>
  </si>
  <si>
    <t>CONCORDBIO</t>
  </si>
  <si>
    <t>Vinati Organics Ltd</t>
  </si>
  <si>
    <t>VINATIORGA</t>
  </si>
  <si>
    <t>Chalet Hotels Ltd</t>
  </si>
  <si>
    <t>CHALET</t>
  </si>
  <si>
    <t>Sobha Ltd</t>
  </si>
  <si>
    <t>SOBHA</t>
  </si>
  <si>
    <t>Tbo Tek Ltd</t>
  </si>
  <si>
    <t>TBOTEK</t>
  </si>
  <si>
    <t>Tour &amp; Travel Services</t>
  </si>
  <si>
    <t>Blue Dart Express Ltd</t>
  </si>
  <si>
    <t>BLUEDART</t>
  </si>
  <si>
    <t>Schneider Electric Infrastructure Ltd</t>
  </si>
  <si>
    <t>SCHNEIDER</t>
  </si>
  <si>
    <t>CreditAccess Grameen Ltd</t>
  </si>
  <si>
    <t>CREDITACC</t>
  </si>
  <si>
    <t>Finolex Industries Ltd</t>
  </si>
  <si>
    <t>FINPIPE</t>
  </si>
  <si>
    <t>Indian Energy Exchange Ltd</t>
  </si>
  <si>
    <t>IEX</t>
  </si>
  <si>
    <t>Power Trading &amp; Consultancy</t>
  </si>
  <si>
    <t>Techno Electric &amp; Engineering Company Ltd</t>
  </si>
  <si>
    <t>TECHNOE</t>
  </si>
  <si>
    <t>Kirloskar Oil Engines Ltd</t>
  </si>
  <si>
    <t>KIRLOSENG</t>
  </si>
  <si>
    <t>Bombay Burmah Trading Corporation Ltd</t>
  </si>
  <si>
    <t>BBTC</t>
  </si>
  <si>
    <t>Aadhar Housing Finance Ltd</t>
  </si>
  <si>
    <t>AADHARHFC</t>
  </si>
  <si>
    <t>Titagarh Rail Systems Ltd</t>
  </si>
  <si>
    <t>TITAGARH</t>
  </si>
  <si>
    <t>Indiamart Intermesh Ltd</t>
  </si>
  <si>
    <t>INDIAMART</t>
  </si>
  <si>
    <t>Trident Ltd</t>
  </si>
  <si>
    <t>TRIDENT</t>
  </si>
  <si>
    <t>Sonata Software Ltd</t>
  </si>
  <si>
    <t>SONATSOFTW</t>
  </si>
  <si>
    <t>Great Eastern Shipping Company Ltd</t>
  </si>
  <si>
    <t>GESHIP</t>
  </si>
  <si>
    <t>Mahanagar Gas Ltd</t>
  </si>
  <si>
    <t>MGL</t>
  </si>
  <si>
    <t>PCBL Ltd</t>
  </si>
  <si>
    <t>PCBL</t>
  </si>
  <si>
    <t>Bata India Ltd</t>
  </si>
  <si>
    <t>BATAINDIA</t>
  </si>
  <si>
    <t>Bls International Services Ltd</t>
  </si>
  <si>
    <t>BLS</t>
  </si>
  <si>
    <t>Tata Teleservices (Maharashtra) Ltd</t>
  </si>
  <si>
    <t>TTML</t>
  </si>
  <si>
    <t>Welspun Corp Ltd</t>
  </si>
  <si>
    <t>WELCORP</t>
  </si>
  <si>
    <t>IFCI Ltd</t>
  </si>
  <si>
    <t>IFCI</t>
  </si>
  <si>
    <t>Karur Vysya Bank Ltd</t>
  </si>
  <si>
    <t>KARURVYSYA</t>
  </si>
  <si>
    <t>Zensar Technologies Ltd</t>
  </si>
  <si>
    <t>ZENSARTECH</t>
  </si>
  <si>
    <t>Century Plyboards (India) Ltd</t>
  </si>
  <si>
    <t>CENTURYPLY</t>
  </si>
  <si>
    <t>Wood Products</t>
  </si>
  <si>
    <t>R R Kabel Ltd</t>
  </si>
  <si>
    <t>RRKABEL</t>
  </si>
  <si>
    <t>Welspun Living Ltd</t>
  </si>
  <si>
    <t>WELSPUNLIV</t>
  </si>
  <si>
    <t>Birlasoft Ltd</t>
  </si>
  <si>
    <t>BSOFT</t>
  </si>
  <si>
    <t>Capri Global Capital Ltd</t>
  </si>
  <si>
    <t>CGCL</t>
  </si>
  <si>
    <t>IDFC Ltd</t>
  </si>
  <si>
    <t>IDFC</t>
  </si>
  <si>
    <t>Honasa Consumer Ltd</t>
  </si>
  <si>
    <t>HONASA</t>
  </si>
  <si>
    <t>Akzo Nobel India Ltd</t>
  </si>
  <si>
    <t>AKZOINDIA</t>
  </si>
  <si>
    <t>DCM Shriram Ltd</t>
  </si>
  <si>
    <t>DCMSHRIRAM</t>
  </si>
  <si>
    <t>Ramkrishna Forgings Ltd</t>
  </si>
  <si>
    <t>RKFORGE</t>
  </si>
  <si>
    <t>Manappuram Finance Ltd</t>
  </si>
  <si>
    <t>MANAPPURAM</t>
  </si>
  <si>
    <t>Lakshmi Machine Works Ltd</t>
  </si>
  <si>
    <t>LAXMIMACH</t>
  </si>
  <si>
    <t>Astrazeneca Pharma India Ltd</t>
  </si>
  <si>
    <t>ASTRAZEN</t>
  </si>
  <si>
    <t>Asahi India Glass Ltd</t>
  </si>
  <si>
    <t>ASAHIINDIA</t>
  </si>
  <si>
    <t>Sterling and Wilson Renewable Energy Ltd</t>
  </si>
  <si>
    <t>SWSOLAR</t>
  </si>
  <si>
    <t>Kfin Technologies Ltd</t>
  </si>
  <si>
    <t>KFINTECH</t>
  </si>
  <si>
    <t>Sanofi India Ltd</t>
  </si>
  <si>
    <t>SANOFI</t>
  </si>
  <si>
    <t>HBL Power Systems Ltd</t>
  </si>
  <si>
    <t>HBLPOWER</t>
  </si>
  <si>
    <t>Granules India Ltd</t>
  </si>
  <si>
    <t>GRANULES</t>
  </si>
  <si>
    <t>Clean Science and Technology Ltd</t>
  </si>
  <si>
    <t>CLEAN</t>
  </si>
  <si>
    <t>Navin Fluorine International Ltd</t>
  </si>
  <si>
    <t>NAVINFLUOR</t>
  </si>
  <si>
    <t>Doms Industries Ltd</t>
  </si>
  <si>
    <t>DOMS</t>
  </si>
  <si>
    <t>Office Supplies</t>
  </si>
  <si>
    <t>Fine Organic Industries Ltd</t>
  </si>
  <si>
    <t>FINEORG</t>
  </si>
  <si>
    <t>UTI Asset Management Company Ltd</t>
  </si>
  <si>
    <t>UTIAMC</t>
  </si>
  <si>
    <t>RITES Ltd</t>
  </si>
  <si>
    <t>RITES</t>
  </si>
  <si>
    <t>PG Electroplast Ltd</t>
  </si>
  <si>
    <t>PGEL</t>
  </si>
  <si>
    <t>BEML Ltd</t>
  </si>
  <si>
    <t>BEML</t>
  </si>
  <si>
    <t>Anand Rathi Wealth Ltd</t>
  </si>
  <si>
    <t>ANANDRATHI</t>
  </si>
  <si>
    <t>Jubilant Pharmova Ltd</t>
  </si>
  <si>
    <t>JUBLPHARMA</t>
  </si>
  <si>
    <t>Indegene Ltd</t>
  </si>
  <si>
    <t>INDGN</t>
  </si>
  <si>
    <t>Aptus Value Housing Finance India Ltd</t>
  </si>
  <si>
    <t>APTUS</t>
  </si>
  <si>
    <t>Supreme Petrochem Ltd</t>
  </si>
  <si>
    <t>SPLPETRO</t>
  </si>
  <si>
    <t>Neuland Laboratories Ltd</t>
  </si>
  <si>
    <t>NEULANDLAB</t>
  </si>
  <si>
    <t>G R Infraprojects Ltd</t>
  </si>
  <si>
    <t>GRINFRA</t>
  </si>
  <si>
    <t>Wockhardt Ltd</t>
  </si>
  <si>
    <t>WOCKPHARMA</t>
  </si>
  <si>
    <t>Glenmark Life Sciences Ltd</t>
  </si>
  <si>
    <t>GLS</t>
  </si>
  <si>
    <t>PVR INOX Ltd</t>
  </si>
  <si>
    <t>PVRINOX</t>
  </si>
  <si>
    <t>Theatres</t>
  </si>
  <si>
    <t>Gravita India Ltd</t>
  </si>
  <si>
    <t>GRAVITA</t>
  </si>
  <si>
    <t>Metals - Lead</t>
  </si>
  <si>
    <t>NMDC Steel Ltd</t>
  </si>
  <si>
    <t>NSLNISP</t>
  </si>
  <si>
    <t>UTI S&amp;P BSE Sensex ETF</t>
  </si>
  <si>
    <t>UTISENSETF</t>
  </si>
  <si>
    <t>KSB Ltd</t>
  </si>
  <si>
    <t>KSB</t>
  </si>
  <si>
    <t>Data Patterns (India) Ltd</t>
  </si>
  <si>
    <t>DATAPATTNS</t>
  </si>
  <si>
    <t>Caplin Point Laboratories Ltd</t>
  </si>
  <si>
    <t>CAPLIPOINT</t>
  </si>
  <si>
    <t>Railtel Corporation of India Ltd</t>
  </si>
  <si>
    <t>RAILTEL</t>
  </si>
  <si>
    <t>Communication &amp; Networking</t>
  </si>
  <si>
    <t>Netweb Technologies India Ltd</t>
  </si>
  <si>
    <t>NETWEB</t>
  </si>
  <si>
    <t>Redington Ltd</t>
  </si>
  <si>
    <t>REDINGTON</t>
  </si>
  <si>
    <t>Technology Hardware</t>
  </si>
  <si>
    <t>Godrej Agrovet Ltd</t>
  </si>
  <si>
    <t>GODREJAGRO</t>
  </si>
  <si>
    <t>Agro Products</t>
  </si>
  <si>
    <t>Amber Enterprises India Ltd</t>
  </si>
  <si>
    <t>AMBER</t>
  </si>
  <si>
    <t>Waaree Renewable Technologies Ltd</t>
  </si>
  <si>
    <t>WAAREERTL</t>
  </si>
  <si>
    <t>Action Construction Equipment Ltd</t>
  </si>
  <si>
    <t>ACE</t>
  </si>
  <si>
    <t>Heavy Machinery</t>
  </si>
  <si>
    <t>Raymond Lifestyle Ltd</t>
  </si>
  <si>
    <t>RAYMONDLSL</t>
  </si>
  <si>
    <t>Newgen Software Technologies Ltd</t>
  </si>
  <si>
    <t>NEWGEN</t>
  </si>
  <si>
    <t>E I D-Parry (India) Ltd</t>
  </si>
  <si>
    <t>EIDPARRY</t>
  </si>
  <si>
    <t>Sugar</t>
  </si>
  <si>
    <t>Inox Wind Energy Ltd</t>
  </si>
  <si>
    <t>IWEL</t>
  </si>
  <si>
    <t>Zen Technologies Ltd</t>
  </si>
  <si>
    <t>ZENTEC</t>
  </si>
  <si>
    <t>Aavas Financiers Ltd</t>
  </si>
  <si>
    <t>AAVAS</t>
  </si>
  <si>
    <t>Nava Limited</t>
  </si>
  <si>
    <t>NAVA</t>
  </si>
  <si>
    <t>MMTC Ltd</t>
  </si>
  <si>
    <t>MMTC</t>
  </si>
  <si>
    <t>Vardhman Textiles Ltd</t>
  </si>
  <si>
    <t>VTL</t>
  </si>
  <si>
    <t>Zydus Wellness Ltd</t>
  </si>
  <si>
    <t>ZYDUSWELL</t>
  </si>
  <si>
    <t>Akums Drugs and Pharmaceuticals Ltd</t>
  </si>
  <si>
    <t>AKUMS</t>
  </si>
  <si>
    <t>Elecon Engineering Company Ltd</t>
  </si>
  <si>
    <t>ELECON</t>
  </si>
  <si>
    <t>Craftsman Automation Ltd</t>
  </si>
  <si>
    <t>CRAFTSMAN</t>
  </si>
  <si>
    <t>Aether Industries Ltd</t>
  </si>
  <si>
    <t>AETHER</t>
  </si>
  <si>
    <t>LT Foods Ltd</t>
  </si>
  <si>
    <t>LTFOODS</t>
  </si>
  <si>
    <t>Voltamp Transformers Ltd</t>
  </si>
  <si>
    <t>VOLTAMP</t>
  </si>
  <si>
    <t>Intellect Design Arena Ltd</t>
  </si>
  <si>
    <t>INTELLECT</t>
  </si>
  <si>
    <t>Electrosteel Castings Ltd</t>
  </si>
  <si>
    <t>ELECTCAST</t>
  </si>
  <si>
    <t>Deepak Fertilisers and Petrochemicals Corp Ltd</t>
  </si>
  <si>
    <t>DEEPAKFERT</t>
  </si>
  <si>
    <t>Ingersoll-Rand (India) Ltd</t>
  </si>
  <si>
    <t>INGERRAND</t>
  </si>
  <si>
    <t>Chennai Petroleum Corporation Ltd</t>
  </si>
  <si>
    <t>CHENNPETRO</t>
  </si>
  <si>
    <t>Zee Entertainment Enterprises Ltd</t>
  </si>
  <si>
    <t>ZEEL</t>
  </si>
  <si>
    <t>Rainbow Children's Medicare Ltd</t>
  </si>
  <si>
    <t>RAINBOW</t>
  </si>
  <si>
    <t>Praj Industries Ltd</t>
  </si>
  <si>
    <t>PRAJIND</t>
  </si>
  <si>
    <t>Alok Industries Ltd</t>
  </si>
  <si>
    <t>ALOKINDS</t>
  </si>
  <si>
    <t>Kirloskar Brothers Ltd</t>
  </si>
  <si>
    <t>KIRLOSBROS</t>
  </si>
  <si>
    <t>Raymond Ltd</t>
  </si>
  <si>
    <t>RAYMOND</t>
  </si>
  <si>
    <t>RBL Bank Ltd</t>
  </si>
  <si>
    <t>RBLBANK</t>
  </si>
  <si>
    <t>Sarda Energy &amp; Minerals Ltd</t>
  </si>
  <si>
    <t>SARDAEN</t>
  </si>
  <si>
    <t>eClerx Services Limited</t>
  </si>
  <si>
    <t>ECLERX</t>
  </si>
  <si>
    <t>Cube Highways Trust</t>
  </si>
  <si>
    <t>CUBEINVIT</t>
  </si>
  <si>
    <t>Roads</t>
  </si>
  <si>
    <t>Olectra Greentech Ltd</t>
  </si>
  <si>
    <t>OLECTRA</t>
  </si>
  <si>
    <t>Minda Corporation Ltd</t>
  </si>
  <si>
    <t>MINDACORP</t>
  </si>
  <si>
    <t>Nuvoco Vistas Corporation Ltd</t>
  </si>
  <si>
    <t>NUVOCO</t>
  </si>
  <si>
    <t>Genus Power Infrastructures Ltd</t>
  </si>
  <si>
    <t>GENUSPOWER</t>
  </si>
  <si>
    <t>Tanla Platforms Ltd</t>
  </si>
  <si>
    <t>TANLA</t>
  </si>
  <si>
    <t>TTK Prestige Ltd</t>
  </si>
  <si>
    <t>TTKPRESTIG</t>
  </si>
  <si>
    <t>City Union Bank Ltd</t>
  </si>
  <si>
    <t>CUB</t>
  </si>
  <si>
    <t>Westlife Foodworld Ltd</t>
  </si>
  <si>
    <t>WESTLIFE</t>
  </si>
  <si>
    <t>Strides Pharma Science Ltd</t>
  </si>
  <si>
    <t>STAR</t>
  </si>
  <si>
    <t>Godawari Power and Ispat Ltd</t>
  </si>
  <si>
    <t>GPIL</t>
  </si>
  <si>
    <t>RHI Magnesita India Ltd</t>
  </si>
  <si>
    <t>RHIM</t>
  </si>
  <si>
    <t>Quess Corp Ltd</t>
  </si>
  <si>
    <t>QUESS</t>
  </si>
  <si>
    <t>Employment Services</t>
  </si>
  <si>
    <t>Safari Industries (India) Ltd</t>
  </si>
  <si>
    <t>SAFARI</t>
  </si>
  <si>
    <t>Happiest Minds Technologies Ltd</t>
  </si>
  <si>
    <t>HAPPSTMNDS</t>
  </si>
  <si>
    <t>Reliance Power Ltd</t>
  </si>
  <si>
    <t>RPOWER</t>
  </si>
  <si>
    <t>LS Industries Ltd</t>
  </si>
  <si>
    <t>LSIND</t>
  </si>
  <si>
    <t>Jaiprakash Power Ventures Ltd</t>
  </si>
  <si>
    <t>JPPOWER</t>
  </si>
  <si>
    <t>Jubilant Ingrevia Ltd</t>
  </si>
  <si>
    <t>JUBLINGREA</t>
  </si>
  <si>
    <t>JM Financial Ltd</t>
  </si>
  <si>
    <t>JMFINANCIL</t>
  </si>
  <si>
    <t>Marksans Pharma Ltd</t>
  </si>
  <si>
    <t>MARKSANS</t>
  </si>
  <si>
    <t>Engineers India Ltd</t>
  </si>
  <si>
    <t>ENGINERSIN</t>
  </si>
  <si>
    <t>Tega Industries Ltd</t>
  </si>
  <si>
    <t>TEGA</t>
  </si>
  <si>
    <t>Gujarat Mineral Development Corporation Ltd</t>
  </si>
  <si>
    <t>GMDCLTD</t>
  </si>
  <si>
    <t>shipping corporation of India Ltd</t>
  </si>
  <si>
    <t>SCI</t>
  </si>
  <si>
    <t>Sammaan Capital Ltd</t>
  </si>
  <si>
    <t>SAMMAANCAP</t>
  </si>
  <si>
    <t>Alkyl Amines Chemicals Ltd</t>
  </si>
  <si>
    <t>ALKYLAMINE</t>
  </si>
  <si>
    <t>Jammu and Kashmir Bank Ltd</t>
  </si>
  <si>
    <t>J&amp;KBANK</t>
  </si>
  <si>
    <t>PNC Infratech Ltd</t>
  </si>
  <si>
    <t>PNCINFRA</t>
  </si>
  <si>
    <t>Happy Forgings Ltd</t>
  </si>
  <si>
    <t>HAPPYFORGE</t>
  </si>
  <si>
    <t>Auto, Truck &amp; Motorcycle Parts</t>
  </si>
  <si>
    <t>Maharashtra Scooters Ltd</t>
  </si>
  <si>
    <t>MAHSCOOTER</t>
  </si>
  <si>
    <t>Powergrid Infrastructure Investment Trust</t>
  </si>
  <si>
    <t>PGINVIT</t>
  </si>
  <si>
    <t>CEAT Ltd</t>
  </si>
  <si>
    <t>CEATLTD</t>
  </si>
  <si>
    <t>Bajaj Electricals Ltd</t>
  </si>
  <si>
    <t>BAJAJELEC</t>
  </si>
  <si>
    <t>Balrampur Chini Mills Ltd</t>
  </si>
  <si>
    <t>BALRAMCHIN</t>
  </si>
  <si>
    <t>India Cements Ltd</t>
  </si>
  <si>
    <t>INDIACEM</t>
  </si>
  <si>
    <t>Can Fin Homes Ltd</t>
  </si>
  <si>
    <t>CANFINHOME</t>
  </si>
  <si>
    <t>Cera Sanitaryware Ltd</t>
  </si>
  <si>
    <t>CERA</t>
  </si>
  <si>
    <t>Kirloskar Ferrous Industries Ltd</t>
  </si>
  <si>
    <t>KIRLFER</t>
  </si>
  <si>
    <t>Bengal &amp; Assam Company Ltd</t>
  </si>
  <si>
    <t>BENGALASM</t>
  </si>
  <si>
    <t>Usha Martin Ltd</t>
  </si>
  <si>
    <t>USHAMART</t>
  </si>
  <si>
    <t>Metropolis Healthcare Ltd</t>
  </si>
  <si>
    <t>METROPOLIS</t>
  </si>
  <si>
    <t>JK Tyre &amp; Industries Ltd</t>
  </si>
  <si>
    <t>JKTYRE</t>
  </si>
  <si>
    <t>CE Info Systems Ltd</t>
  </si>
  <si>
    <t>MAPMYINDIA</t>
  </si>
  <si>
    <t>KPI Green Energy Ltd</t>
  </si>
  <si>
    <t>KPIGREEN</t>
  </si>
  <si>
    <t>Vesuvius India Ltd</t>
  </si>
  <si>
    <t>VESUVIUS</t>
  </si>
  <si>
    <t>Gujarat Pipavav Port Ltd</t>
  </si>
  <si>
    <t>GPPL</t>
  </si>
  <si>
    <t>Galaxy Surfactants Ltd</t>
  </si>
  <si>
    <t>GALAXYSURF</t>
  </si>
  <si>
    <t>Sapphire Foods India Ltd</t>
  </si>
  <si>
    <t>SAPPHIRE</t>
  </si>
  <si>
    <t>Inox India Ltd</t>
  </si>
  <si>
    <t>INOXINDIA</t>
  </si>
  <si>
    <t>Sea-Borne Tankers</t>
  </si>
  <si>
    <t>Rattanindia Enterprises Ltd</t>
  </si>
  <si>
    <t>RTNINDIA</t>
  </si>
  <si>
    <t>Bharat 22 ETF</t>
  </si>
  <si>
    <t>ICICIB22</t>
  </si>
  <si>
    <t>Valor Estate Ltd</t>
  </si>
  <si>
    <t>DBREALTY</t>
  </si>
  <si>
    <t>City Pulse Multiplex Ltd</t>
  </si>
  <si>
    <t>CPML</t>
  </si>
  <si>
    <t>Movies &amp; Entertainment</t>
  </si>
  <si>
    <t>Mrs. Bectors Food Specialities Ltd</t>
  </si>
  <si>
    <t>BECTORFOOD</t>
  </si>
  <si>
    <t>Nippon India ETF Nifty Bank BeES</t>
  </si>
  <si>
    <t>BANKBEES</t>
  </si>
  <si>
    <t>Arvind Ltd</t>
  </si>
  <si>
    <t>ARVIND</t>
  </si>
  <si>
    <t>Aurionpro Solutions Ltd</t>
  </si>
  <si>
    <t>AURIONPRO</t>
  </si>
  <si>
    <t>Prism Johnson Ltd</t>
  </si>
  <si>
    <t>PRSMJOHNSN</t>
  </si>
  <si>
    <t>Rashtriya Chemicals and Fertilizers Ltd</t>
  </si>
  <si>
    <t>RCF</t>
  </si>
  <si>
    <t>Just Dial Ltd</t>
  </si>
  <si>
    <t>JUSTDIAL</t>
  </si>
  <si>
    <t>Puravankara Ltd</t>
  </si>
  <si>
    <t>PURVA</t>
  </si>
  <si>
    <t>Transformers and Rectifiers (India) Ltd</t>
  </si>
  <si>
    <t>TARIL</t>
  </si>
  <si>
    <t>Edelweiss Financial Services Ltd</t>
  </si>
  <si>
    <t>EDELWEISS</t>
  </si>
  <si>
    <t>Lemon Tree Hotels Ltd</t>
  </si>
  <si>
    <t>LEMONTREE</t>
  </si>
  <si>
    <t>Shriram Pistons &amp; Rings Ltd</t>
  </si>
  <si>
    <t>SHRIPISTON</t>
  </si>
  <si>
    <t>Symphony Ltd</t>
  </si>
  <si>
    <t>SYMPHONY</t>
  </si>
  <si>
    <t>Route Mobile Ltd</t>
  </si>
  <si>
    <t>ROUTE</t>
  </si>
  <si>
    <t>Power Mech Projects Ltd</t>
  </si>
  <si>
    <t>POWERMECH</t>
  </si>
  <si>
    <t>CCL Products (India) Ltd</t>
  </si>
  <si>
    <t>CCL</t>
  </si>
  <si>
    <t>RedTape</t>
  </si>
  <si>
    <t>REDTAPE</t>
  </si>
  <si>
    <t>Birla Corporation Ltd</t>
  </si>
  <si>
    <t>BIRLACORPN</t>
  </si>
  <si>
    <t>HG Infra Engineering Ltd</t>
  </si>
  <si>
    <t>HGINFRA</t>
  </si>
  <si>
    <t>Latent View Analytics Ltd</t>
  </si>
  <si>
    <t>LATENTVIEW</t>
  </si>
  <si>
    <t>Triveni Engineering and Industries Ltd</t>
  </si>
  <si>
    <t>TRIVENI</t>
  </si>
  <si>
    <t>Sheela Foam Ltd</t>
  </si>
  <si>
    <t>SFL</t>
  </si>
  <si>
    <t>Home Furnishing</t>
  </si>
  <si>
    <t>Saregama India Ltd</t>
  </si>
  <si>
    <t>SAREGAMA</t>
  </si>
  <si>
    <t>Movies &amp; TV Serials</t>
  </si>
  <si>
    <t>Shree Renuka Sugars Ltd</t>
  </si>
  <si>
    <t>RENUKA</t>
  </si>
  <si>
    <t>Thomas Cook (India) Ltd</t>
  </si>
  <si>
    <t>THOMASCOOK</t>
  </si>
  <si>
    <t>Max Estates Ltd</t>
  </si>
  <si>
    <t>MAXESTATES</t>
  </si>
  <si>
    <t>GMR Power and Urban Infra Ltd</t>
  </si>
  <si>
    <t>GMRP&amp;UI</t>
  </si>
  <si>
    <t>Gujarat Narmada Valley Fertilizers &amp; Chemicals Ltd</t>
  </si>
  <si>
    <t>GNFC</t>
  </si>
  <si>
    <t>Prudent Corporate Advisory Services Ltd</t>
  </si>
  <si>
    <t>PRUDENT</t>
  </si>
  <si>
    <t>Isgec Heavy Engineering Ltd</t>
  </si>
  <si>
    <t>ISGEC</t>
  </si>
  <si>
    <t>Force Motors Ltd</t>
  </si>
  <si>
    <t>FORCEMOT</t>
  </si>
  <si>
    <t>Graphite India Ltd</t>
  </si>
  <si>
    <t>GRAPHITE</t>
  </si>
  <si>
    <t>Allied Blenders and Distillers Ltd</t>
  </si>
  <si>
    <t>ABDL</t>
  </si>
  <si>
    <t>KNR Constructions Ltd</t>
  </si>
  <si>
    <t>KNRCON</t>
  </si>
  <si>
    <t>Brookfield India Real Estate Trust</t>
  </si>
  <si>
    <t>BIRET</t>
  </si>
  <si>
    <t>Senco Gold Ltd</t>
  </si>
  <si>
    <t>SENCO</t>
  </si>
  <si>
    <t>Religare Enterprises Ltd</t>
  </si>
  <si>
    <t>RELIGARE</t>
  </si>
  <si>
    <t>ESAB India Ltd</t>
  </si>
  <si>
    <t>ESABINDIA</t>
  </si>
  <si>
    <t>India Grid Trust</t>
  </si>
  <si>
    <t>INDIGRID</t>
  </si>
  <si>
    <t>HMT Ltd</t>
  </si>
  <si>
    <t>HMT</t>
  </si>
  <si>
    <t>Time Technoplast Ltd</t>
  </si>
  <si>
    <t>TIMETECHNO</t>
  </si>
  <si>
    <t>TVS Supply Chain Solutions Ltd</t>
  </si>
  <si>
    <t>TVSSCS</t>
  </si>
  <si>
    <t>Home First Finance Company India Ltd</t>
  </si>
  <si>
    <t>HOMEFIRST</t>
  </si>
  <si>
    <t>Network18 Media &amp; Investments Ltd</t>
  </si>
  <si>
    <t>NETWORK18</t>
  </si>
  <si>
    <t>F D C Ltd</t>
  </si>
  <si>
    <t>FDC</t>
  </si>
  <si>
    <t>Eureka Forbes Ltd</t>
  </si>
  <si>
    <t>EUREKAFORB</t>
  </si>
  <si>
    <t>Household Appliances</t>
  </si>
  <si>
    <t>Vijaya Diagnostic Centre Ltd</t>
  </si>
  <si>
    <t>VIJAYA</t>
  </si>
  <si>
    <t>JK Lakshmi Cement Ltd</t>
  </si>
  <si>
    <t>JKLAKSHMI</t>
  </si>
  <si>
    <t>Avanti Feeds Ltd</t>
  </si>
  <si>
    <t>AVANTIFEED</t>
  </si>
  <si>
    <t>IIFL Securities Ltd</t>
  </si>
  <si>
    <t>IIFLSEC</t>
  </si>
  <si>
    <t>ELANTAS Beck India Ltd</t>
  </si>
  <si>
    <t>ELANTAS</t>
  </si>
  <si>
    <t>Equitas Small Finance Bank Ltd</t>
  </si>
  <si>
    <t>EQUITASBNK</t>
  </si>
  <si>
    <t>SBFC Finance Ltd</t>
  </si>
  <si>
    <t>SBFC</t>
  </si>
  <si>
    <t>Tips Industries Ltd</t>
  </si>
  <si>
    <t>TIPSINDLTD</t>
  </si>
  <si>
    <t>National Standard (India) Ltd</t>
  </si>
  <si>
    <t>NATIONSTD</t>
  </si>
  <si>
    <t>Choice International Ltd</t>
  </si>
  <si>
    <t>CHOICEIN</t>
  </si>
  <si>
    <t>Gujarat State Fertilizers &amp; Chemicals Ltd</t>
  </si>
  <si>
    <t>GSFC</t>
  </si>
  <si>
    <t>Texmaco Rail &amp; Engineering Ltd</t>
  </si>
  <si>
    <t>TEXRAIL</t>
  </si>
  <si>
    <t>Azad Engineering Ltd</t>
  </si>
  <si>
    <t>AZAD</t>
  </si>
  <si>
    <t>Lloyds Engineering Works Ltd</t>
  </si>
  <si>
    <t>LLOYDSENGG</t>
  </si>
  <si>
    <t>Keystone Realtors Ltd</t>
  </si>
  <si>
    <t>RUSTOMJEE</t>
  </si>
  <si>
    <t>Shoppers Stop Ltd</t>
  </si>
  <si>
    <t>SHOPERSTOP</t>
  </si>
  <si>
    <t>Maharashtra Seamless Ltd</t>
  </si>
  <si>
    <t>MAHSEAMLES</t>
  </si>
  <si>
    <t>Archean Chemical Industries Ltd</t>
  </si>
  <si>
    <t>ACI</t>
  </si>
  <si>
    <t>ASK Automotive Ltd</t>
  </si>
  <si>
    <t>ASKAUTOLTD</t>
  </si>
  <si>
    <t>Epigral Ltd</t>
  </si>
  <si>
    <t>EPIGRAL</t>
  </si>
  <si>
    <t>Gallantt Ispat Ltd</t>
  </si>
  <si>
    <t>GALLANTT</t>
  </si>
  <si>
    <t>CMS Info Systems Ltd</t>
  </si>
  <si>
    <t>CMSINFO</t>
  </si>
  <si>
    <t>Campus Activewear Ltd</t>
  </si>
  <si>
    <t>CAMPUS</t>
  </si>
  <si>
    <t>Star Cement Ltd</t>
  </si>
  <si>
    <t>STARCEMENT</t>
  </si>
  <si>
    <t>Shakti Pumps (India) Ltd</t>
  </si>
  <si>
    <t>SHAKTIPUMP</t>
  </si>
  <si>
    <t>Jupiter Life Line Hospitals Ltd</t>
  </si>
  <si>
    <t>JLHL</t>
  </si>
  <si>
    <t>Laxmi Organic Industries Ltd</t>
  </si>
  <si>
    <t>LXCHEM</t>
  </si>
  <si>
    <t>Balu Forge Industries Ltd</t>
  </si>
  <si>
    <t>BALUFORGE</t>
  </si>
  <si>
    <t>Transport Corporation of India Ltd</t>
  </si>
  <si>
    <t>TCI</t>
  </si>
  <si>
    <t>Black Box Ltd</t>
  </si>
  <si>
    <t>BBOX</t>
  </si>
  <si>
    <t>Procter &amp; Gamble Health Ltd</t>
  </si>
  <si>
    <t>PGHL</t>
  </si>
  <si>
    <t>Kama Holdings Ltd</t>
  </si>
  <si>
    <t>KAMAHOLD</t>
  </si>
  <si>
    <t>Varroc Engineering Ltd</t>
  </si>
  <si>
    <t>VARROC</t>
  </si>
  <si>
    <t>Mahindra Holidays and Resorts India Ltd</t>
  </si>
  <si>
    <t>MHRIL</t>
  </si>
  <si>
    <t>MedPlus Health Services Ltd</t>
  </si>
  <si>
    <t>MEDPLUS</t>
  </si>
  <si>
    <t>Sundaram Finance Holdings Ltd</t>
  </si>
  <si>
    <t>SUNDARMHLD</t>
  </si>
  <si>
    <t>Juniper Hotels Ltd</t>
  </si>
  <si>
    <t>JUNIPER</t>
  </si>
  <si>
    <t>Blue Jet Healthcare Ltd</t>
  </si>
  <si>
    <t>BLUEJET</t>
  </si>
  <si>
    <t>Rajesh Exports Ltd</t>
  </si>
  <si>
    <t>RAJESHEXPO</t>
  </si>
  <si>
    <t>Mahindra Lifespace Developers Ltd</t>
  </si>
  <si>
    <t>MAHLIFE</t>
  </si>
  <si>
    <t>Kotak Nifty Bank ETF</t>
  </si>
  <si>
    <t>BANKNIFTY1</t>
  </si>
  <si>
    <t>Reliance Infrastructure Ltd</t>
  </si>
  <si>
    <t>RELINFRA</t>
  </si>
  <si>
    <t>JSW Holdings Ltd</t>
  </si>
  <si>
    <t>JSWHL</t>
  </si>
  <si>
    <t>Sunteck Realty Ltd</t>
  </si>
  <si>
    <t>SUNTECK</t>
  </si>
  <si>
    <t>Rategain Travel Technologies Ltd</t>
  </si>
  <si>
    <t>RATEGAIN</t>
  </si>
  <si>
    <t>Mastek Ltd</t>
  </si>
  <si>
    <t>MASTEK</t>
  </si>
  <si>
    <t>Va Tech Wabag Ltd</t>
  </si>
  <si>
    <t>WABAG</t>
  </si>
  <si>
    <t>Water Management</t>
  </si>
  <si>
    <t>Anupam Rasayan India Ltd</t>
  </si>
  <si>
    <t>ANURAS</t>
  </si>
  <si>
    <t>RattanIndia Power Ltd</t>
  </si>
  <si>
    <t>RTNPOWER</t>
  </si>
  <si>
    <t>Infibeam Avenues Ltd</t>
  </si>
  <si>
    <t>INFIBEAM</t>
  </si>
  <si>
    <t>SBI Nifty 50 ETF</t>
  </si>
  <si>
    <t>SETFNIF50</t>
  </si>
  <si>
    <t>BHARAT Bond ETF-April 2023-Growth</t>
  </si>
  <si>
    <t>EBBETF0423</t>
  </si>
  <si>
    <t>Debt</t>
  </si>
  <si>
    <t>TV18 Broadcast Ltd</t>
  </si>
  <si>
    <t>TV18BRDCST</t>
  </si>
  <si>
    <t>Ion Exchange (India) Ltd</t>
  </si>
  <si>
    <t>IONEXCHANG</t>
  </si>
  <si>
    <t>Environmental Services</t>
  </si>
  <si>
    <t>Karnataka Bank Ltd</t>
  </si>
  <si>
    <t>KTKBANK</t>
  </si>
  <si>
    <t>Protean eGov Technologies Ltd</t>
  </si>
  <si>
    <t>PROTEAN</t>
  </si>
  <si>
    <t>IT Consulting &amp; Other Services</t>
  </si>
  <si>
    <t>Ahluwalia Contracts (India) Ltd</t>
  </si>
  <si>
    <t>AHLUCONT</t>
  </si>
  <si>
    <t>Electronics Mart India Ltd</t>
  </si>
  <si>
    <t>EMIL</t>
  </si>
  <si>
    <t>Astra Microwave Products Ltd</t>
  </si>
  <si>
    <t>ASTRAMICRO</t>
  </si>
  <si>
    <t>ITD Cementation India Ltd</t>
  </si>
  <si>
    <t>ITDCEM</t>
  </si>
  <si>
    <t>Kirloskar Pneumatic Company Ltd</t>
  </si>
  <si>
    <t>KIRLPNU</t>
  </si>
  <si>
    <t>Ujjivan Small Finance Bank Ltd</t>
  </si>
  <si>
    <t>UJJIVANSFB</t>
  </si>
  <si>
    <t>Equinox India Developments Ltd</t>
  </si>
  <si>
    <t>EMBDL</t>
  </si>
  <si>
    <t>Ethos Ltd</t>
  </si>
  <si>
    <t>ETHOSLTD</t>
  </si>
  <si>
    <t>Shilpa Medicare Ltd</t>
  </si>
  <si>
    <t>SHILPAMED</t>
  </si>
  <si>
    <t>Dilip Buildcon Ltd</t>
  </si>
  <si>
    <t>DBL</t>
  </si>
  <si>
    <t>Moil Ltd</t>
  </si>
  <si>
    <t>MOIL</t>
  </si>
  <si>
    <t>Mining - Manganese</t>
  </si>
  <si>
    <t>India Shelter Finance Corporation Ltd</t>
  </si>
  <si>
    <t>INDIASHLTR</t>
  </si>
  <si>
    <t>EPL Ltd</t>
  </si>
  <si>
    <t>EPL</t>
  </si>
  <si>
    <t>Packaging</t>
  </si>
  <si>
    <t>Indo Count Industries Ltd</t>
  </si>
  <si>
    <t>ICIL</t>
  </si>
  <si>
    <t>Welspun Enterprises Ltd</t>
  </si>
  <si>
    <t>WELENT</t>
  </si>
  <si>
    <t>Technocraft Industries (India) Ltd</t>
  </si>
  <si>
    <t>TIIL</t>
  </si>
  <si>
    <t>Sandur Manganese and Iron Ores Ltd</t>
  </si>
  <si>
    <t>SANDUMA</t>
  </si>
  <si>
    <t>Chemplast Sanmar Ltd</t>
  </si>
  <si>
    <t>CHEMPLASTS</t>
  </si>
  <si>
    <t>HEG Ltd</t>
  </si>
  <si>
    <t>HEG</t>
  </si>
  <si>
    <t>Dodla Dairy Ltd</t>
  </si>
  <si>
    <t>DODLA</t>
  </si>
  <si>
    <t>Sansera Engineering Ltd</t>
  </si>
  <si>
    <t>SANSERA</t>
  </si>
  <si>
    <t>Garware Hi-Tech Films Ltd</t>
  </si>
  <si>
    <t>GRWRHITECH</t>
  </si>
  <si>
    <t>Magellanic Cloud Ltd</t>
  </si>
  <si>
    <t>MCLOUD</t>
  </si>
  <si>
    <t>Garware Technical Fibres Ltd</t>
  </si>
  <si>
    <t>GARFIBRES</t>
  </si>
  <si>
    <t>Hindustan Construction Company Ltd</t>
  </si>
  <si>
    <t>HCC</t>
  </si>
  <si>
    <t>Insolation Energy Ltd</t>
  </si>
  <si>
    <t>INA</t>
  </si>
  <si>
    <t>Semiconductors</t>
  </si>
  <si>
    <t>Arvind Fashions Ltd</t>
  </si>
  <si>
    <t>ARVINDFASN</t>
  </si>
  <si>
    <t>IFB Industries Ltd</t>
  </si>
  <si>
    <t>IFBIND</t>
  </si>
  <si>
    <t>Tamilnad Mercantile Bank Ltd</t>
  </si>
  <si>
    <t>TMB</t>
  </si>
  <si>
    <t>Suprajit Engineering Ltd</t>
  </si>
  <si>
    <t>SUPRAJIT</t>
  </si>
  <si>
    <t>Orchid Pharma Ltd</t>
  </si>
  <si>
    <t>ORCHPHARMA</t>
  </si>
  <si>
    <t>Dhanuka Agritech Ltd</t>
  </si>
  <si>
    <t>DHANUKA</t>
  </si>
  <si>
    <t>JK Paper Ltd</t>
  </si>
  <si>
    <t>JKPAPER</t>
  </si>
  <si>
    <t>PDS Limited</t>
  </si>
  <si>
    <t>PDSL</t>
  </si>
  <si>
    <t>Sharda Motor Industries Ltd</t>
  </si>
  <si>
    <t>SHARDAMOTR</t>
  </si>
  <si>
    <t>Gabriel India Ltd</t>
  </si>
  <si>
    <t>GABRIEL</t>
  </si>
  <si>
    <t>Mishra Dhatu Nigam Ltd</t>
  </si>
  <si>
    <t>MIDHANI</t>
  </si>
  <si>
    <t>Easy Trip Planners Ltd</t>
  </si>
  <si>
    <t>EASEMYTRIP</t>
  </si>
  <si>
    <t>Inox Green Energy Services Ltd</t>
  </si>
  <si>
    <t>INOXGREEN</t>
  </si>
  <si>
    <t>Sun Pharma Advanced Research Co Ltd</t>
  </si>
  <si>
    <t>SPARC</t>
  </si>
  <si>
    <t>Kennametal India Ltd</t>
  </si>
  <si>
    <t>KENNAMET</t>
  </si>
  <si>
    <t>Responsive Industries Ltd</t>
  </si>
  <si>
    <t>RESPONIND</t>
  </si>
  <si>
    <t>Building Products - Granite</t>
  </si>
  <si>
    <t>Syrma SGS Technology Ltd</t>
  </si>
  <si>
    <t>SYRMA</t>
  </si>
  <si>
    <t>Balaji Amines Ltd</t>
  </si>
  <si>
    <t>BALAMINES</t>
  </si>
  <si>
    <t>Diamond Power Infrastructure Ltd</t>
  </si>
  <si>
    <t>DIACABS</t>
  </si>
  <si>
    <t>VST Industries Ltd</t>
  </si>
  <si>
    <t>VSTIND</t>
  </si>
  <si>
    <t>Nazara Technologies Ltd</t>
  </si>
  <si>
    <t>NAZARA</t>
  </si>
  <si>
    <t>Theme Parks &amp; Gaming</t>
  </si>
  <si>
    <t>Jindal Worldwide Ltd</t>
  </si>
  <si>
    <t>JINDWORLD</t>
  </si>
  <si>
    <t>V-mart Retail Ltd</t>
  </si>
  <si>
    <t>VMART</t>
  </si>
  <si>
    <t>Man Infraconstruction Ltd</t>
  </si>
  <si>
    <t>MANINFRA</t>
  </si>
  <si>
    <t>eMudhra Ltd</t>
  </si>
  <si>
    <t>EMUDHRA</t>
  </si>
  <si>
    <t>Ashoka Buildcon Ltd</t>
  </si>
  <si>
    <t>ASHOKA</t>
  </si>
  <si>
    <t>Paradeep Phosphates Ltd</t>
  </si>
  <si>
    <t>PARADEEP</t>
  </si>
  <si>
    <t>Indigo Paints Ltd</t>
  </si>
  <si>
    <t>INDIGOPNTS</t>
  </si>
  <si>
    <t>Piccadily Agro Industries Ltd</t>
  </si>
  <si>
    <t>PICCADIL</t>
  </si>
  <si>
    <t>V I P Industries Ltd</t>
  </si>
  <si>
    <t>VIPIND</t>
  </si>
  <si>
    <t>Greenlam Industries Ltd</t>
  </si>
  <si>
    <t>GREENLAM</t>
  </si>
  <si>
    <t>Building Products - Laminates</t>
  </si>
  <si>
    <t>Nesco Ltd</t>
  </si>
  <si>
    <t>NESCO</t>
  </si>
  <si>
    <t>KRBL Ltd</t>
  </si>
  <si>
    <t>KRBL</t>
  </si>
  <si>
    <t>Surya Roshni Ltd</t>
  </si>
  <si>
    <t>SURYAROSNI</t>
  </si>
  <si>
    <t>Allcargo Logistics Ltd</t>
  </si>
  <si>
    <t>ALLCARGO</t>
  </si>
  <si>
    <t>Ganesh Housing Corp Ltd</t>
  </si>
  <si>
    <t>GANESHHOUC</t>
  </si>
  <si>
    <t>Lux Industries Ltd</t>
  </si>
  <si>
    <t>LUXIND</t>
  </si>
  <si>
    <t>Tarc Ltd</t>
  </si>
  <si>
    <t>TARC</t>
  </si>
  <si>
    <t>Niit Learning Systems Ltd</t>
  </si>
  <si>
    <t>NIITMTS</t>
  </si>
  <si>
    <t>Education Services</t>
  </si>
  <si>
    <t>Sudarshan Chemical Industries Ltd</t>
  </si>
  <si>
    <t>SUDARSCHEM</t>
  </si>
  <si>
    <t>Gulf Oil Lubricants India Ltd</t>
  </si>
  <si>
    <t>GULFOILLUB</t>
  </si>
  <si>
    <t>Rolex Rings Ltd</t>
  </si>
  <si>
    <t>ROLEXRINGS</t>
  </si>
  <si>
    <t>Hindustan Foods Ltd</t>
  </si>
  <si>
    <t>HNDFDS</t>
  </si>
  <si>
    <t>National Highways Infra Trust</t>
  </si>
  <si>
    <t>NHIT</t>
  </si>
  <si>
    <t>Aditya Vision Ltd</t>
  </si>
  <si>
    <t>AVL</t>
  </si>
  <si>
    <t>Retail - Speciality</t>
  </si>
  <si>
    <t>Kesoram Industries Ltd</t>
  </si>
  <si>
    <t>KESORAMIND</t>
  </si>
  <si>
    <t>Bansal Wire Industries Ltd</t>
  </si>
  <si>
    <t>BANSALWIRE</t>
  </si>
  <si>
    <t>BHARAT Bond ETF-April 2030-Growth</t>
  </si>
  <si>
    <t>EBBETF0430</t>
  </si>
  <si>
    <t>Gokaldas Exports Ltd</t>
  </si>
  <si>
    <t>GOKEX</t>
  </si>
  <si>
    <t>Borosil Renewables Ltd</t>
  </si>
  <si>
    <t>BORORENEW</t>
  </si>
  <si>
    <t>Housewares</t>
  </si>
  <si>
    <t>Rallis India Ltd</t>
  </si>
  <si>
    <t>RALLIS</t>
  </si>
  <si>
    <t>GHCL Ltd</t>
  </si>
  <si>
    <t>GHCL</t>
  </si>
  <si>
    <t>South Indian Bank Ltd</t>
  </si>
  <si>
    <t>SOUTHBANK</t>
  </si>
  <si>
    <t>TD Power Systems Ltd</t>
  </si>
  <si>
    <t>TDPOWERSYS</t>
  </si>
  <si>
    <t>Gujarat Ambuja Exports Ltd</t>
  </si>
  <si>
    <t>GAEL</t>
  </si>
  <si>
    <t>BHARAT Bond ETF-April 2032</t>
  </si>
  <si>
    <t>BBETF0432</t>
  </si>
  <si>
    <t>PTC India Ltd</t>
  </si>
  <si>
    <t>PTC</t>
  </si>
  <si>
    <t>Go Fashion (India) Ltd</t>
  </si>
  <si>
    <t>GOCOLORS</t>
  </si>
  <si>
    <t>Ceigall India Ltd</t>
  </si>
  <si>
    <t>CEIGALL</t>
  </si>
  <si>
    <t>Bondada Engineering Ltd</t>
  </si>
  <si>
    <t>BONDADA</t>
  </si>
  <si>
    <t>GMM Pfaudler Ltd</t>
  </si>
  <si>
    <t>GMMPFAUDLR</t>
  </si>
  <si>
    <t>India Infrastructure Trust</t>
  </si>
  <si>
    <t>INFRATRUST</t>
  </si>
  <si>
    <t>National Fertilizers Ltd</t>
  </si>
  <si>
    <t>NFL</t>
  </si>
  <si>
    <t>Share India Securities Ltd</t>
  </si>
  <si>
    <t>SHAREINDIA</t>
  </si>
  <si>
    <t>Prince Pipes and Fittings Ltd</t>
  </si>
  <si>
    <t>PRINCEPIPE</t>
  </si>
  <si>
    <t>Jai Corp Ltd</t>
  </si>
  <si>
    <t>JAICORPLTD</t>
  </si>
  <si>
    <t>Sterlite Technologies Ltd</t>
  </si>
  <si>
    <t>STLTECH</t>
  </si>
  <si>
    <t>Indinfravit Trust</t>
  </si>
  <si>
    <t>INDINFR</t>
  </si>
  <si>
    <t>ICRA Ltd</t>
  </si>
  <si>
    <t>ICRA</t>
  </si>
  <si>
    <t>Tilaknagar Industries Ltd</t>
  </si>
  <si>
    <t>TI</t>
  </si>
  <si>
    <t>Gujarat Alkalies And Chemicals Ltd</t>
  </si>
  <si>
    <t>GUJALKALI</t>
  </si>
  <si>
    <t>Orient Cement Ltd</t>
  </si>
  <si>
    <t>ORIENTCEM</t>
  </si>
  <si>
    <t>Aarti Pharmalabs Ltd</t>
  </si>
  <si>
    <t>AARTIPHARM</t>
  </si>
  <si>
    <t>AGI Greenpac Ltd</t>
  </si>
  <si>
    <t>AGI</t>
  </si>
  <si>
    <t>DB Corp Ltd</t>
  </si>
  <si>
    <t>DBCORP</t>
  </si>
  <si>
    <t>Publishing</t>
  </si>
  <si>
    <t>Entero Healthcare Solutions Ltd</t>
  </si>
  <si>
    <t>ENTERO</t>
  </si>
  <si>
    <t>Le Travenues Technology Ltd</t>
  </si>
  <si>
    <t>IXIGO</t>
  </si>
  <si>
    <t>India Tourism Development Corp Ltd</t>
  </si>
  <si>
    <t>ITDC</t>
  </si>
  <si>
    <t>Network People Services Technologies Ltd</t>
  </si>
  <si>
    <t>NPST</t>
  </si>
  <si>
    <t>Kaveri Seed Company Ltd</t>
  </si>
  <si>
    <t>KSCL</t>
  </si>
  <si>
    <t>Seeds</t>
  </si>
  <si>
    <t>Kovai Medical Center and Hospital Ltd</t>
  </si>
  <si>
    <t>KOVAI</t>
  </si>
  <si>
    <t>Jana Small Finance Bank Ltd</t>
  </si>
  <si>
    <t>JSFB</t>
  </si>
  <si>
    <t>Pilani Investment And Industries Corporation Ltd</t>
  </si>
  <si>
    <t>PILANIINVS</t>
  </si>
  <si>
    <t>Johnson Controls-Hitachi Air Conditioning India Ltd</t>
  </si>
  <si>
    <t>JCHAC</t>
  </si>
  <si>
    <t>J Kumar Infraprojects Ltd</t>
  </si>
  <si>
    <t>JKIL</t>
  </si>
  <si>
    <t>PC Jeweller Ltd</t>
  </si>
  <si>
    <t>PCJEWELLER</t>
  </si>
  <si>
    <t>SIS Ltd</t>
  </si>
  <si>
    <t>SIS</t>
  </si>
  <si>
    <t>Pricol Ltd</t>
  </si>
  <si>
    <t>PRICOLLTD</t>
  </si>
  <si>
    <t>R Systems International Ltd</t>
  </si>
  <si>
    <t>RSYSTEMS</t>
  </si>
  <si>
    <t>Ami Organics Ltd</t>
  </si>
  <si>
    <t>AMIORG</t>
  </si>
  <si>
    <t>Rain Industries Ltd</t>
  </si>
  <si>
    <t>RAIN</t>
  </si>
  <si>
    <t>Thangamayil Jewellery Ltd</t>
  </si>
  <si>
    <t>THANGAMAYL</t>
  </si>
  <si>
    <t>Bharat Rasayan Ltd</t>
  </si>
  <si>
    <t>BHARATRAS</t>
  </si>
  <si>
    <t>Healthcare Global Enterprises Ltd</t>
  </si>
  <si>
    <t>HCG</t>
  </si>
  <si>
    <t>Privi Speciality Chemicals Ltd</t>
  </si>
  <si>
    <t>PRIVISCL</t>
  </si>
  <si>
    <t>Ujaas Energy Ltd</t>
  </si>
  <si>
    <t>UEL</t>
  </si>
  <si>
    <t>Orient Electric Ltd</t>
  </si>
  <si>
    <t>ORIENTELEC</t>
  </si>
  <si>
    <t>Hemisphere Properties India Ltd</t>
  </si>
  <si>
    <t>HEMIPROP</t>
  </si>
  <si>
    <t>Bharat Bijlee Ltd</t>
  </si>
  <si>
    <t>BBL</t>
  </si>
  <si>
    <t>Cyient DLM Ltd</t>
  </si>
  <si>
    <t>CYIENTDLM</t>
  </si>
  <si>
    <t>MTAR Technologies Ltd</t>
  </si>
  <si>
    <t>MTARTECH</t>
  </si>
  <si>
    <t>Awfis Space Solutions Ltd</t>
  </si>
  <si>
    <t>AWFIS</t>
  </si>
  <si>
    <t>Uflex Ltd</t>
  </si>
  <si>
    <t>UFLEX</t>
  </si>
  <si>
    <t>Kirloskar Industries Ltd</t>
  </si>
  <si>
    <t>KIRLOSIND</t>
  </si>
  <si>
    <t>CSB Bank Ltd</t>
  </si>
  <si>
    <t>CSBBANK</t>
  </si>
  <si>
    <t>Paisalo Digital Ltd</t>
  </si>
  <si>
    <t>PAISALO</t>
  </si>
  <si>
    <t>Dynamatic Technologies Ltd</t>
  </si>
  <si>
    <t>DYNAMATECH</t>
  </si>
  <si>
    <t>TeamLease Services Ltd</t>
  </si>
  <si>
    <t>TEAMLEASE</t>
  </si>
  <si>
    <t>Heritage Foods Ltd</t>
  </si>
  <si>
    <t>HERITGFOOD</t>
  </si>
  <si>
    <t>Restaurant Brands Asia Ltd</t>
  </si>
  <si>
    <t>RBA</t>
  </si>
  <si>
    <t>Utkarsh Small Finance Bank Ltd</t>
  </si>
  <si>
    <t>UTKARSHBNK</t>
  </si>
  <si>
    <t>MSTC Ltd</t>
  </si>
  <si>
    <t>MSTCLTD</t>
  </si>
  <si>
    <t>Morepen Laboratories Ltd</t>
  </si>
  <si>
    <t>MOREPENLAB</t>
  </si>
  <si>
    <t>VRL Logistics Ltd</t>
  </si>
  <si>
    <t>VRLLOG</t>
  </si>
  <si>
    <t>Heidelbergcement India Ltd</t>
  </si>
  <si>
    <t>HEIDELBERG</t>
  </si>
  <si>
    <t>Advanced Enzyme Technologies Ltd</t>
  </si>
  <si>
    <t>ADVENZYMES</t>
  </si>
  <si>
    <t>Spicejet Ltd</t>
  </si>
  <si>
    <t>SPICEJET</t>
  </si>
  <si>
    <t>Nippon India ETF Gold BeES</t>
  </si>
  <si>
    <t>GOLDBEES</t>
  </si>
  <si>
    <t>Gold</t>
  </si>
  <si>
    <t>MAS Financial Services Ltd</t>
  </si>
  <si>
    <t>MASFIN</t>
  </si>
  <si>
    <t>Sharda Cropchem Ltd</t>
  </si>
  <si>
    <t>SHARDACROP</t>
  </si>
  <si>
    <t>Vaibhav Global Ltd</t>
  </si>
  <si>
    <t>VAIBHAVGBL</t>
  </si>
  <si>
    <t>SG Mart Ltd</t>
  </si>
  <si>
    <t>SGMART</t>
  </si>
  <si>
    <t>Renewable Electricity</t>
  </si>
  <si>
    <t>Lloyds Enterprises Ltd</t>
  </si>
  <si>
    <t>LLOYDSENT</t>
  </si>
  <si>
    <t>Trading Companies &amp; Distributors</t>
  </si>
  <si>
    <t>Subros Ltd</t>
  </si>
  <si>
    <t>SUBROS</t>
  </si>
  <si>
    <t>SEPC Ltd</t>
  </si>
  <si>
    <t>SEPC</t>
  </si>
  <si>
    <t>Bajaj Hindusthan Sugar Ltd</t>
  </si>
  <si>
    <t>BAJAJHIND</t>
  </si>
  <si>
    <t>Jamna Auto Industries Ltd</t>
  </si>
  <si>
    <t>JAMNAAUTO</t>
  </si>
  <si>
    <t>Borosil Ltd</t>
  </si>
  <si>
    <t>BOROLTD</t>
  </si>
  <si>
    <t>Manorama Industries Ltd</t>
  </si>
  <si>
    <t>MANORAMA</t>
  </si>
  <si>
    <t>Greenpanel Industries Ltd</t>
  </si>
  <si>
    <t>GREENPANEL</t>
  </si>
  <si>
    <t>Aarti Drugs Ltd</t>
  </si>
  <si>
    <t>AARTIDRUGS</t>
  </si>
  <si>
    <t>Optiemus Infracom Ltd</t>
  </si>
  <si>
    <t>OPTIEMUS</t>
  </si>
  <si>
    <t>Rossari Biotech Ltd</t>
  </si>
  <si>
    <t>ROSSARI</t>
  </si>
  <si>
    <t>Imagicaaworld Entertainment Ltd</t>
  </si>
  <si>
    <t>IMAGICAA</t>
  </si>
  <si>
    <t>Supriya Lifescience Ltd</t>
  </si>
  <si>
    <t>SUPRIYA</t>
  </si>
  <si>
    <t>Bhagiradha Chemicals and Industries Ltd</t>
  </si>
  <si>
    <t>BHAGCHEM</t>
  </si>
  <si>
    <t>Jayaswal Neco Industries Ltd</t>
  </si>
  <si>
    <t>JAYNECOIND</t>
  </si>
  <si>
    <t>Wonderla Holidays Ltd</t>
  </si>
  <si>
    <t>WONDERLA</t>
  </si>
  <si>
    <t>Gateway Distriparks Ltd</t>
  </si>
  <si>
    <t>GATEWAY</t>
  </si>
  <si>
    <t>Nocil Ltd</t>
  </si>
  <si>
    <t>NOCIL</t>
  </si>
  <si>
    <t>Greenply Industries Ltd</t>
  </si>
  <si>
    <t>GREENPLY</t>
  </si>
  <si>
    <t>Balmer Lawrie and Company Ltd</t>
  </si>
  <si>
    <t>BALMLAWRIE</t>
  </si>
  <si>
    <t>Banco Products (India) Ltd</t>
  </si>
  <si>
    <t>BANCOINDIA</t>
  </si>
  <si>
    <t>Ramky Infrastructure Ltd</t>
  </si>
  <si>
    <t>RAMKY</t>
  </si>
  <si>
    <t>Refex Industries Ltd</t>
  </si>
  <si>
    <t>REFEX</t>
  </si>
  <si>
    <t>Ganesha Ecosphere Ltd</t>
  </si>
  <si>
    <t>GANECOS</t>
  </si>
  <si>
    <t>Patel Engineering Ltd</t>
  </si>
  <si>
    <t>PATELENG</t>
  </si>
  <si>
    <t>Orissa Minerals Development Company Ltd</t>
  </si>
  <si>
    <t>ORISSAMINE</t>
  </si>
  <si>
    <t>Shanthi Gears Ltd</t>
  </si>
  <si>
    <t>SHANTIGEAR</t>
  </si>
  <si>
    <t>Jain Irrigation Systems Ltd</t>
  </si>
  <si>
    <t>JISLJALEQS</t>
  </si>
  <si>
    <t>Agricultural &amp; Farm Machinery</t>
  </si>
  <si>
    <t>Grauer And Weil (India) Ltd</t>
  </si>
  <si>
    <t>GRAUWEIL</t>
  </si>
  <si>
    <t>Hawkins Cookers Ltd</t>
  </si>
  <si>
    <t>HAWKINCOOK</t>
  </si>
  <si>
    <t>Harsha Engineers International Ltd</t>
  </si>
  <si>
    <t>HARSHA</t>
  </si>
  <si>
    <t>Websol Energy System Ltd</t>
  </si>
  <si>
    <t>WEBELSOLAR</t>
  </si>
  <si>
    <t>Samhi Hotels Ltd</t>
  </si>
  <si>
    <t>SAMHI</t>
  </si>
  <si>
    <t>Pitti Engineering Ltd</t>
  </si>
  <si>
    <t>PITTIENG</t>
  </si>
  <si>
    <t>Paras Defence and Space Technologies Ltd</t>
  </si>
  <si>
    <t>PARAS</t>
  </si>
  <si>
    <t>Hikal Ltd</t>
  </si>
  <si>
    <t>HIKAL</t>
  </si>
  <si>
    <t>Venus Pipes and Tubes Ltd</t>
  </si>
  <si>
    <t>VENUSPIPES</t>
  </si>
  <si>
    <t>Anup Engineering Ltd</t>
  </si>
  <si>
    <t>ANUP</t>
  </si>
  <si>
    <t>Medi Assist Healthcare Services Ltd</t>
  </si>
  <si>
    <t>MEDIASSIST</t>
  </si>
  <si>
    <t>Thyrocare Technologies Ltd</t>
  </si>
  <si>
    <t>THYROCARE</t>
  </si>
  <si>
    <t>Yatharth Hospital &amp; Trauma Care Services Ltd</t>
  </si>
  <si>
    <t>YATHARTH</t>
  </si>
  <si>
    <t>JTL Industries Ltd</t>
  </si>
  <si>
    <t>JTLIND</t>
  </si>
  <si>
    <t>Tinplate Company of India Ltd</t>
  </si>
  <si>
    <t>TINPLATE</t>
  </si>
  <si>
    <t>Zaggle Prepaid Ocean Services Ltd</t>
  </si>
  <si>
    <t>ZAGGLE</t>
  </si>
  <si>
    <t>Skipper Ltd</t>
  </si>
  <si>
    <t>SKIPPER</t>
  </si>
  <si>
    <t>Styrenix Performance Materials Ltd</t>
  </si>
  <si>
    <t>STYRENIX</t>
  </si>
  <si>
    <t>SeQuent Scientific Ltd</t>
  </si>
  <si>
    <t>SEQUENT</t>
  </si>
  <si>
    <t>Moschip Technologies Ltd</t>
  </si>
  <si>
    <t>MOSCHIP</t>
  </si>
  <si>
    <t>Shaily Engineering Plastics Ltd</t>
  </si>
  <si>
    <t>SHAILY</t>
  </si>
  <si>
    <t>EMS Ltd</t>
  </si>
  <si>
    <t>EMSLIMITED</t>
  </si>
  <si>
    <t>Pearl Global Industries Ltd</t>
  </si>
  <si>
    <t>PGIL</t>
  </si>
  <si>
    <t>Nippon India ETF Nifty 50 BeES</t>
  </si>
  <si>
    <t>NIFTYBEES</t>
  </si>
  <si>
    <t>Fedbank Financial Services Ltd</t>
  </si>
  <si>
    <t>FEDFINA</t>
  </si>
  <si>
    <t>Fiem Industries Ltd</t>
  </si>
  <si>
    <t>FIEMIND</t>
  </si>
  <si>
    <t>Spandana Sphoorty Financial Ltd</t>
  </si>
  <si>
    <t>SPANDANA</t>
  </si>
  <si>
    <t>LG Balakrishnan &amp; Bros Ltd</t>
  </si>
  <si>
    <t>LGBBROSLTD</t>
  </si>
  <si>
    <t>Gopal Snacks Ltd</t>
  </si>
  <si>
    <t>GOPAL</t>
  </si>
  <si>
    <t>Bombay Dyeing and Mfg Co Ltd</t>
  </si>
  <si>
    <t>BOMDYEING</t>
  </si>
  <si>
    <t>Cartrade Tech Ltd</t>
  </si>
  <si>
    <t>CARTRADE</t>
  </si>
  <si>
    <t>Innova Captab Ltd</t>
  </si>
  <si>
    <t>INNOVACAP</t>
  </si>
  <si>
    <t>TCI Express Ltd</t>
  </si>
  <si>
    <t>TCIEXP</t>
  </si>
  <si>
    <t>JTEKT India Ltd</t>
  </si>
  <si>
    <t>JTEKTINDIA</t>
  </si>
  <si>
    <t>Fineotex Chemical Ltd</t>
  </si>
  <si>
    <t>FCL</t>
  </si>
  <si>
    <t>WPIL Ltd</t>
  </si>
  <si>
    <t>WPIL</t>
  </si>
  <si>
    <t>Rajoo Engineers Ltd</t>
  </si>
  <si>
    <t>RAJOOENG</t>
  </si>
  <si>
    <t>Kingfa Science and Technology (India) Ltd</t>
  </si>
  <si>
    <t>KINGFA</t>
  </si>
  <si>
    <t>Hinduja Global Solutions Ltd</t>
  </si>
  <si>
    <t>HGS</t>
  </si>
  <si>
    <t>Prime Focus Ltd</t>
  </si>
  <si>
    <t>PFOCUS</t>
  </si>
  <si>
    <t>Animation</t>
  </si>
  <si>
    <t>Bannari Amman Sugars Ltd</t>
  </si>
  <si>
    <t>BANARISUG</t>
  </si>
  <si>
    <t>Exicom Tele-Systems Ltd</t>
  </si>
  <si>
    <t>EXICOM</t>
  </si>
  <si>
    <t>Tide Water Oil Co India Ltd</t>
  </si>
  <si>
    <t>TIDEWATER</t>
  </si>
  <si>
    <t>Oriana Power Ltd</t>
  </si>
  <si>
    <t>ORIANA</t>
  </si>
  <si>
    <t>Avantel Ltd</t>
  </si>
  <si>
    <t>AVANTEL</t>
  </si>
  <si>
    <t>Blue Cloud Softech Solutions Ltd</t>
  </si>
  <si>
    <t>BLUECLOUDS</t>
  </si>
  <si>
    <t>Shilchar Technologies Ltd</t>
  </si>
  <si>
    <t>SHILCTECH</t>
  </si>
  <si>
    <t>Neogen Chemicals Ltd</t>
  </si>
  <si>
    <t>NEOGEN</t>
  </si>
  <si>
    <t>Sula Vineyards Ltd</t>
  </si>
  <si>
    <t>SULA</t>
  </si>
  <si>
    <t>Greaves Cotton Ltd</t>
  </si>
  <si>
    <t>GREAVESCOT</t>
  </si>
  <si>
    <t>Shrem InvIT</t>
  </si>
  <si>
    <t>SHREMINVIT</t>
  </si>
  <si>
    <t>Alembic Ltd</t>
  </si>
  <si>
    <t>ALEMBICLTD</t>
  </si>
  <si>
    <t>La Opala R G Ltd</t>
  </si>
  <si>
    <t>LAOPALA</t>
  </si>
  <si>
    <t>Indraprastha Medical Corporation Ltd</t>
  </si>
  <si>
    <t>INDRAMEDCO</t>
  </si>
  <si>
    <t>West Coast Paper Mills Ltd</t>
  </si>
  <si>
    <t>WSTCSTPAPR</t>
  </si>
  <si>
    <t>Unichem Laboratories Ltd</t>
  </si>
  <si>
    <t>UNICHEMLAB</t>
  </si>
  <si>
    <t>Bhansali Engg Polymers Ltd</t>
  </si>
  <si>
    <t>BEPL</t>
  </si>
  <si>
    <t>Swaraj Engines Ltd</t>
  </si>
  <si>
    <t>SWARAJENG</t>
  </si>
  <si>
    <t>Savita Oil Technologies Ltd</t>
  </si>
  <si>
    <t>SOTL</t>
  </si>
  <si>
    <t>KDDL Ltd</t>
  </si>
  <si>
    <t>KDDL</t>
  </si>
  <si>
    <t>Gufic Biosciences Ltd</t>
  </si>
  <si>
    <t>GUFICBIO</t>
  </si>
  <si>
    <t>IndoStar Capital Finance Ltd</t>
  </si>
  <si>
    <t>INDOSTAR</t>
  </si>
  <si>
    <t>Goodluck India Ltd</t>
  </si>
  <si>
    <t>GOODLUCK</t>
  </si>
  <si>
    <t>RPG Life Sciences Limited</t>
  </si>
  <si>
    <t>RPGLIFE</t>
  </si>
  <si>
    <t>Sindhu Trade Links Ltd</t>
  </si>
  <si>
    <t>SINDHUTRAD</t>
  </si>
  <si>
    <t>JNK India Ltd</t>
  </si>
  <si>
    <t>JNKINDIA</t>
  </si>
  <si>
    <t>Artemis Medicare Services Ltd</t>
  </si>
  <si>
    <t>ARTEMISMED</t>
  </si>
  <si>
    <t>Nirlon Ltd</t>
  </si>
  <si>
    <t>NIRLON</t>
  </si>
  <si>
    <t>MPS Ltd</t>
  </si>
  <si>
    <t>MPSLTD</t>
  </si>
  <si>
    <t>Gokul Agro Resources Ltd</t>
  </si>
  <si>
    <t>GOKULAGRO</t>
  </si>
  <si>
    <t>Prakash Industries Ltd</t>
  </si>
  <si>
    <t>PRAKASH</t>
  </si>
  <si>
    <t>E2E Networks Ltd</t>
  </si>
  <si>
    <t>E2E</t>
  </si>
  <si>
    <t>India Glycols Ltd</t>
  </si>
  <si>
    <t>INDIAGLYCO</t>
  </si>
  <si>
    <t>Polyplex Corp Ltd</t>
  </si>
  <si>
    <t>POLYPLEX</t>
  </si>
  <si>
    <t>Geojit Financial Services Ltd</t>
  </si>
  <si>
    <t>GEOJITFSL</t>
  </si>
  <si>
    <t>RPSG Ventures Ltd</t>
  </si>
  <si>
    <t>RPSGVENT</t>
  </si>
  <si>
    <t>Bajaj Consumer Care Ltd</t>
  </si>
  <si>
    <t>BAJAJCON</t>
  </si>
  <si>
    <t>Gujarat Themis Biosyn Ltd</t>
  </si>
  <si>
    <t>GUJTHEM</t>
  </si>
  <si>
    <t>Kewal Kiran Clothing Ltd</t>
  </si>
  <si>
    <t>KKCL</t>
  </si>
  <si>
    <t>DCB Bank Ltd</t>
  </si>
  <si>
    <t>DCBBANK</t>
  </si>
  <si>
    <t>Sunflag Iron and Steel Co Ltd</t>
  </si>
  <si>
    <t>SUNFLAG</t>
  </si>
  <si>
    <t>Muthoot Microfin Ltd</t>
  </si>
  <si>
    <t>MUTHOOTMF</t>
  </si>
  <si>
    <t>Microfinancing</t>
  </si>
  <si>
    <t>Hathway Cable and Datacom Ltd</t>
  </si>
  <si>
    <t>HATHWAY</t>
  </si>
  <si>
    <t>Cable &amp; D2H</t>
  </si>
  <si>
    <t>Datamatics Global Services Ltd</t>
  </si>
  <si>
    <t>DATAMATICS</t>
  </si>
  <si>
    <t>Apeejay Surrendra Park Hotels Ltd</t>
  </si>
  <si>
    <t>PARKHOTELS</t>
  </si>
  <si>
    <t>Cigniti Technologies Ltd</t>
  </si>
  <si>
    <t>CIGNITITEC</t>
  </si>
  <si>
    <t>HPL Electric &amp; Power Ltd</t>
  </si>
  <si>
    <t>HPL</t>
  </si>
  <si>
    <t>Salasar Techno Engineering Ltd</t>
  </si>
  <si>
    <t>SALASAR</t>
  </si>
  <si>
    <t>IRB InvIT Fund</t>
  </si>
  <si>
    <t>IRBINVIT</t>
  </si>
  <si>
    <t>Seamec Ltd</t>
  </si>
  <si>
    <t>SEAMECLTD</t>
  </si>
  <si>
    <t>Oil &amp; Gas - Equipment &amp; Services</t>
  </si>
  <si>
    <t>Motilal Oswal NASDAQ 100 ETF</t>
  </si>
  <si>
    <t>MON100</t>
  </si>
  <si>
    <t>KKRRAFTON Developers Limited</t>
  </si>
  <si>
    <t>KDL</t>
  </si>
  <si>
    <t>Quick Heal Technologies Ltd</t>
  </si>
  <si>
    <t>QUICKHEAL</t>
  </si>
  <si>
    <t>VST Tillers Tractors Ltd</t>
  </si>
  <si>
    <t>VSTTILLERS</t>
  </si>
  <si>
    <t>TCNS Clothing Co Ltd</t>
  </si>
  <si>
    <t>TCNSBRANDS</t>
  </si>
  <si>
    <t>DCX Systems Ltd</t>
  </si>
  <si>
    <t>DCXINDIA</t>
  </si>
  <si>
    <t>D P Abhushan Ltd</t>
  </si>
  <si>
    <t>DPABHUSHAN</t>
  </si>
  <si>
    <t>Dalmia Bharat Sugar and Industries Ltd</t>
  </si>
  <si>
    <t>DALMIASUG</t>
  </si>
  <si>
    <t>Sandhar Technologies Ltd</t>
  </si>
  <si>
    <t>SANDHAR</t>
  </si>
  <si>
    <t>Sundaram Clayton Ltd</t>
  </si>
  <si>
    <t>SUNCLAY</t>
  </si>
  <si>
    <t>Shipping Corporation of India Land and Assets Ltd</t>
  </si>
  <si>
    <t>SCILAL</t>
  </si>
  <si>
    <t>Sky Gold Ltd</t>
  </si>
  <si>
    <t>SKYGOLD</t>
  </si>
  <si>
    <t>V2 Retail Ltd</t>
  </si>
  <si>
    <t>V2RETAIL</t>
  </si>
  <si>
    <t>Honda India Power Products Ltd</t>
  </si>
  <si>
    <t>HONDAPOWER</t>
  </si>
  <si>
    <t>Goldiam International Ltd</t>
  </si>
  <si>
    <t>GOLDIAM</t>
  </si>
  <si>
    <t>Jeena Sikho Lifecare Ltd</t>
  </si>
  <si>
    <t>JSLL</t>
  </si>
  <si>
    <t>Jindal Poly Films Ltd</t>
  </si>
  <si>
    <t>JINDALPOLY</t>
  </si>
  <si>
    <t>Stylam Industries Ltd</t>
  </si>
  <si>
    <t>STYLAMIND</t>
  </si>
  <si>
    <t>Nucleus Software Exports Ltd</t>
  </si>
  <si>
    <t>NUCLEUS</t>
  </si>
  <si>
    <t>Globus Spirits Ltd</t>
  </si>
  <si>
    <t>GLOBUSSPR</t>
  </si>
  <si>
    <t>S H Kelkar and Company Ltd</t>
  </si>
  <si>
    <t>SHK</t>
  </si>
  <si>
    <t>Steel Strips Wheels Ltd</t>
  </si>
  <si>
    <t>SSWL</t>
  </si>
  <si>
    <t>Mahanagar Telephone Nigam Ltd</t>
  </si>
  <si>
    <t>MTNL</t>
  </si>
  <si>
    <t>Sanghvi Movers Ltd</t>
  </si>
  <si>
    <t>SANGHVIMOV</t>
  </si>
  <si>
    <t>Lumax AutoTechnologies Ltd</t>
  </si>
  <si>
    <t>LUMAXTECH</t>
  </si>
  <si>
    <t>PTC India Financial Services Ltd</t>
  </si>
  <si>
    <t>PFS</t>
  </si>
  <si>
    <t>Gujarat Industries Power Company Ltd</t>
  </si>
  <si>
    <t>GIPCL</t>
  </si>
  <si>
    <t>Suraj Estate Developers Ltd</t>
  </si>
  <si>
    <t>SURAJEST</t>
  </si>
  <si>
    <t>Real Estate Rental, Development &amp; Operations</t>
  </si>
  <si>
    <t>Indoco Remedies Ltd</t>
  </si>
  <si>
    <t>INDOCO</t>
  </si>
  <si>
    <t>Precision Wires India Ltd</t>
  </si>
  <si>
    <t>PRECWIRE</t>
  </si>
  <si>
    <t>Delta Corp Ltd</t>
  </si>
  <si>
    <t>DELTACORP</t>
  </si>
  <si>
    <t>Navneet Education Ltd</t>
  </si>
  <si>
    <t>NAVNETEDUL</t>
  </si>
  <si>
    <t>Indian Metals and Ferro Alloys Ltd</t>
  </si>
  <si>
    <t>IMFA</t>
  </si>
  <si>
    <t>Avalon Technologies Ltd</t>
  </si>
  <si>
    <t>AVALON</t>
  </si>
  <si>
    <t>Gensol Engineering Ltd</t>
  </si>
  <si>
    <t>GENSOL</t>
  </si>
  <si>
    <t>Tasty Bite Eatables Ltd</t>
  </si>
  <si>
    <t>TASTYBITE</t>
  </si>
  <si>
    <t>Ddev Plastiks Industries Ltd</t>
  </si>
  <si>
    <t>DDEVPLASTIK</t>
  </si>
  <si>
    <t>Monarch Networth Capital Ltd</t>
  </si>
  <si>
    <t>MONARCH</t>
  </si>
  <si>
    <t>Fischer Medical Ventures Ltd</t>
  </si>
  <si>
    <t>FISCHER</t>
  </si>
  <si>
    <t>Repco Home Finance Ltd</t>
  </si>
  <si>
    <t>REPCOHOME</t>
  </si>
  <si>
    <t>Thirumalai Chemicals Ltd</t>
  </si>
  <si>
    <t>TIRUMALCHM</t>
  </si>
  <si>
    <t>Arvind Smartspaces Ltd</t>
  </si>
  <si>
    <t>ARVSMART</t>
  </si>
  <si>
    <t>Fino Payments Bank Ltd</t>
  </si>
  <si>
    <t>FINOPB</t>
  </si>
  <si>
    <t>Rane Holdings Ltd</t>
  </si>
  <si>
    <t>RANEHOLDIN</t>
  </si>
  <si>
    <t>Flair Writing Industries Ltd</t>
  </si>
  <si>
    <t>FLAIR</t>
  </si>
  <si>
    <t>Mahindra Logistics Ltd</t>
  </si>
  <si>
    <t>MAHLOG</t>
  </si>
  <si>
    <t>Hi-Tech Pipes Ltd</t>
  </si>
  <si>
    <t>HITECH</t>
  </si>
  <si>
    <t>Venky's (India) Ltd</t>
  </si>
  <si>
    <t>VENKEYS</t>
  </si>
  <si>
    <t>TVS Srichakra Ltd</t>
  </si>
  <si>
    <t>TVSSRICHAK</t>
  </si>
  <si>
    <t>Marine Electricals (India) Ltd</t>
  </si>
  <si>
    <t>MARINE</t>
  </si>
  <si>
    <t>Kalyani Steels Ltd</t>
  </si>
  <si>
    <t>KSL</t>
  </si>
  <si>
    <t>Suven Life Sciences Ltd</t>
  </si>
  <si>
    <t>SUVEN</t>
  </si>
  <si>
    <t>Solara Active Pharma Sciences Ltd</t>
  </si>
  <si>
    <t>SOLARA</t>
  </si>
  <si>
    <t>Eveready Industries India Ltd</t>
  </si>
  <si>
    <t>EVEREADY</t>
  </si>
  <si>
    <t>Shivalik Bimetal Controls Ltd</t>
  </si>
  <si>
    <t>SBCL</t>
  </si>
  <si>
    <t>Hindustan Oil Exploration Company Ltd</t>
  </si>
  <si>
    <t>HINDOILEXP</t>
  </si>
  <si>
    <t>KCP Ltd</t>
  </si>
  <si>
    <t>KCP</t>
  </si>
  <si>
    <t>Servotech Power Systems Ltd</t>
  </si>
  <si>
    <t>SERVOTECH</t>
  </si>
  <si>
    <t>Ashiana Housing Ltd</t>
  </si>
  <si>
    <t>ASHIANA</t>
  </si>
  <si>
    <t>Capacite Infraprojects Ltd</t>
  </si>
  <si>
    <t>CAPACITE</t>
  </si>
  <si>
    <t>Maithan Alloys Ltd</t>
  </si>
  <si>
    <t>MAITHANALL</t>
  </si>
  <si>
    <t>Dolat Algotech Ltd</t>
  </si>
  <si>
    <t>DOLATALGO</t>
  </si>
  <si>
    <t>Saksoft Ltd</t>
  </si>
  <si>
    <t>SAKSOFT</t>
  </si>
  <si>
    <t>Pokarna Ltd</t>
  </si>
  <si>
    <t>POKARNA</t>
  </si>
  <si>
    <t>Dishman Carbogen Amcis Ltd</t>
  </si>
  <si>
    <t>DCAL</t>
  </si>
  <si>
    <t>GTL Infrastructure Ltd</t>
  </si>
  <si>
    <t>GTLINFRA</t>
  </si>
  <si>
    <t>Max Ventures and Industries Ltd</t>
  </si>
  <si>
    <t>MAXVIL</t>
  </si>
  <si>
    <t>Genesys International Corporation Ltd</t>
  </si>
  <si>
    <t>GENESYS</t>
  </si>
  <si>
    <t>Apollo Micro Systems Ltd</t>
  </si>
  <si>
    <t>APOLLO</t>
  </si>
  <si>
    <t>TCPL Packaging Ltd</t>
  </si>
  <si>
    <t>TCPLPACK</t>
  </si>
  <si>
    <t>Fusion Finance Ltd</t>
  </si>
  <si>
    <t>FUSION</t>
  </si>
  <si>
    <t>NRB Bearings Ltd</t>
  </si>
  <si>
    <t>NRBBEARING</t>
  </si>
  <si>
    <t>Marsons Ltd</t>
  </si>
  <si>
    <t>MARSONS</t>
  </si>
  <si>
    <t>Marathon Nextgen Realty Ltd</t>
  </si>
  <si>
    <t>MARATHON</t>
  </si>
  <si>
    <t>Oriental Hotels Ltd</t>
  </si>
  <si>
    <t>ORIENTHOT</t>
  </si>
  <si>
    <t>Kitex Garments Ltd</t>
  </si>
  <si>
    <t>KITEX</t>
  </si>
  <si>
    <t>Vertoz Ltd</t>
  </si>
  <si>
    <t>VERTOZ</t>
  </si>
  <si>
    <t>Kolte-Patil Developers Ltd</t>
  </si>
  <si>
    <t>KOLTEPATIL</t>
  </si>
  <si>
    <t>Dhani Services Ltd</t>
  </si>
  <si>
    <t>DHANI</t>
  </si>
  <si>
    <t>ideaForge Technology Ltd</t>
  </si>
  <si>
    <t>IDEAFORGE</t>
  </si>
  <si>
    <t>Foseco India Ltd</t>
  </si>
  <si>
    <t>FOSECOIND</t>
  </si>
  <si>
    <t>Premier Explosives Ltd</t>
  </si>
  <si>
    <t>PREMEXPLN</t>
  </si>
  <si>
    <t>Shalby Ltd</t>
  </si>
  <si>
    <t>SHALBY</t>
  </si>
  <si>
    <t>Bajel Projects Ltd</t>
  </si>
  <si>
    <t>BAJEL</t>
  </si>
  <si>
    <t>Electric Utilities</t>
  </si>
  <si>
    <t>Huhtamaki India Ltd</t>
  </si>
  <si>
    <t>HUHTAMAKI</t>
  </si>
  <si>
    <t>Vishnu Prakash R Punglia Ltd</t>
  </si>
  <si>
    <t>VPRPL</t>
  </si>
  <si>
    <t>Sagar Cements Ltd</t>
  </si>
  <si>
    <t>SAGCEM</t>
  </si>
  <si>
    <t>Automotive Axles Ltd</t>
  </si>
  <si>
    <t>AUTOAXLES</t>
  </si>
  <si>
    <t>Vadilal Industries Ltd</t>
  </si>
  <si>
    <t>VADILALIND</t>
  </si>
  <si>
    <t>Rajratan Global Wire Ltd</t>
  </si>
  <si>
    <t>RAJRATAN</t>
  </si>
  <si>
    <t>Indian Hume Pipe Company Ltd</t>
  </si>
  <si>
    <t>INDIANHUME</t>
  </si>
  <si>
    <t>Summit Securities Ltd</t>
  </si>
  <si>
    <t>SUMMITSEC</t>
  </si>
  <si>
    <t>Dollar Industries Ltd</t>
  </si>
  <si>
    <t>DOLLAR</t>
  </si>
  <si>
    <t>DCW Ltd</t>
  </si>
  <si>
    <t>DCW</t>
  </si>
  <si>
    <t>ECOS (India) Mobility &amp; Hospitality Ltd</t>
  </si>
  <si>
    <t>ECOSMOBLTY</t>
  </si>
  <si>
    <t>Wendt (India) Limited</t>
  </si>
  <si>
    <t>WENDT</t>
  </si>
  <si>
    <t>Tinna Rubber and Infrastructure Ltd</t>
  </si>
  <si>
    <t>TINNARUBR</t>
  </si>
  <si>
    <t>Ashapura Minechem Ltd</t>
  </si>
  <si>
    <t>ASHAPURMIN</t>
  </si>
  <si>
    <t>Somany Ceramics Ltd</t>
  </si>
  <si>
    <t>SOMANYCERA</t>
  </si>
  <si>
    <t>SJS Enterprises Ltd</t>
  </si>
  <si>
    <t>SJS</t>
  </si>
  <si>
    <t>NIBE Ltd</t>
  </si>
  <si>
    <t>NIBE</t>
  </si>
  <si>
    <t>CARE Ratings Ltd</t>
  </si>
  <si>
    <t>CARERATING</t>
  </si>
  <si>
    <t>Deep Industries Ltd</t>
  </si>
  <si>
    <t>DEEPINDS</t>
  </si>
  <si>
    <t>SMS Pharmaceuticals Ltd</t>
  </si>
  <si>
    <t>SMSPHARMA</t>
  </si>
  <si>
    <t>Confidence Petroleum India Ltd</t>
  </si>
  <si>
    <t>CONFIPET</t>
  </si>
  <si>
    <t>Epack Durable Ltd</t>
  </si>
  <si>
    <t>EPACK</t>
  </si>
  <si>
    <t>BF Utilities Ltd</t>
  </si>
  <si>
    <t>BFUTILITIE</t>
  </si>
  <si>
    <t>ADF Foods Ltd</t>
  </si>
  <si>
    <t>ADFFOODS</t>
  </si>
  <si>
    <t>Thejo Engineering Ltd</t>
  </si>
  <si>
    <t>THEJO</t>
  </si>
  <si>
    <t>Stanley Lifestyles Ltd</t>
  </si>
  <si>
    <t>STANLEY</t>
  </si>
  <si>
    <t>Nilkamal Ltd</t>
  </si>
  <si>
    <t>NILKAMAL</t>
  </si>
  <si>
    <t>IOL Chemicals and Pharmaceuticals Ltd</t>
  </si>
  <si>
    <t>IOLCP</t>
  </si>
  <si>
    <t>Insecticides (India) Ltd</t>
  </si>
  <si>
    <t>INSECTICID</t>
  </si>
  <si>
    <t>TechNVision Ventures Ltd</t>
  </si>
  <si>
    <t>TECHNVISN</t>
  </si>
  <si>
    <t>Pondy Oxides and Chemicals Ltd</t>
  </si>
  <si>
    <t>POCL</t>
  </si>
  <si>
    <t>Spectrum Electrical Industries Ltd</t>
  </si>
  <si>
    <t>SPECTRUM</t>
  </si>
  <si>
    <t>SML Isuzu Ltd</t>
  </si>
  <si>
    <t>SMLISUZU</t>
  </si>
  <si>
    <t>Vindhya Telelinks Ltd</t>
  </si>
  <si>
    <t>VINDHYATEL</t>
  </si>
  <si>
    <t>Mayur Uniquoters Ltd</t>
  </si>
  <si>
    <t>MAYURUNIQ</t>
  </si>
  <si>
    <t>Nelco Ltd</t>
  </si>
  <si>
    <t>NELCO</t>
  </si>
  <si>
    <t>HLE Glascoat Ltd</t>
  </si>
  <si>
    <t>HLEGLAS</t>
  </si>
  <si>
    <t>63 Moons Technologies Ltd</t>
  </si>
  <si>
    <t>63MOONS</t>
  </si>
  <si>
    <t>Paramount Communications Ltd</t>
  </si>
  <si>
    <t>PARACABLES</t>
  </si>
  <si>
    <t>MM Forgings Ltd</t>
  </si>
  <si>
    <t>MMFL</t>
  </si>
  <si>
    <t>Meghmani Organics Ltd</t>
  </si>
  <si>
    <t>MOL</t>
  </si>
  <si>
    <t>SG Finserve Ltd</t>
  </si>
  <si>
    <t>SGFIN</t>
  </si>
  <si>
    <t>Raghav Productivity Enhancers Ltd</t>
  </si>
  <si>
    <t>RPEL</t>
  </si>
  <si>
    <t>Veritas (India) Ltd</t>
  </si>
  <si>
    <t>VERITAS</t>
  </si>
  <si>
    <t>Jubilant Industries Ltd</t>
  </si>
  <si>
    <t>JUBLINDS</t>
  </si>
  <si>
    <t>Baazar Style Retail Ltd</t>
  </si>
  <si>
    <t>STYLEBAAZA</t>
  </si>
  <si>
    <t>Ram Ratna Wires Ltd</t>
  </si>
  <si>
    <t>RAMRAT</t>
  </si>
  <si>
    <t>Ge Power India Ltd</t>
  </si>
  <si>
    <t>GEPIL</t>
  </si>
  <si>
    <t>Goodyear India Ltd</t>
  </si>
  <si>
    <t>GOODYEAR</t>
  </si>
  <si>
    <t>Welspun Specialty Solutions Ltd</t>
  </si>
  <si>
    <t>WELSPLSOL</t>
  </si>
  <si>
    <t>Lumax Industries Ltd</t>
  </si>
  <si>
    <t>LUMAXIND</t>
  </si>
  <si>
    <t>Stove Kraft Ltd</t>
  </si>
  <si>
    <t>STOVEKRAFT</t>
  </si>
  <si>
    <t>Accelya Solutions India Ltd</t>
  </si>
  <si>
    <t>ACCELYA</t>
  </si>
  <si>
    <t>Mangalam Cement Ltd</t>
  </si>
  <si>
    <t>MANGLMCEM</t>
  </si>
  <si>
    <t>Mold-Tek Packaging Ltd</t>
  </si>
  <si>
    <t>MOLDTKPAC</t>
  </si>
  <si>
    <t>PSP Projects Ltd</t>
  </si>
  <si>
    <t>PSPPROJECT</t>
  </si>
  <si>
    <t>Novartis India Ltd</t>
  </si>
  <si>
    <t>NOVARTIND</t>
  </si>
  <si>
    <t>DISA India Ltd</t>
  </si>
  <si>
    <t>DISAQ</t>
  </si>
  <si>
    <t>SBI Gold ETF</t>
  </si>
  <si>
    <t>SETFGOLD</t>
  </si>
  <si>
    <t>Abans Holdings Ltd</t>
  </si>
  <si>
    <t>AHL</t>
  </si>
  <si>
    <t>Rashi Peripherals Ltd</t>
  </si>
  <si>
    <t>RPTECH</t>
  </si>
  <si>
    <t>Dreamfolks Services Ltd</t>
  </si>
  <si>
    <t>DREAMFOLKS</t>
  </si>
  <si>
    <t>NIIT Ltd</t>
  </si>
  <si>
    <t>NIITLTD</t>
  </si>
  <si>
    <t>Vishnu Chemicals Ltd</t>
  </si>
  <si>
    <t>VISHNU</t>
  </si>
  <si>
    <t>Precision Camshafts Ltd</t>
  </si>
  <si>
    <t>PRECAM</t>
  </si>
  <si>
    <t>EIH Associated Hotels Ltd</t>
  </si>
  <si>
    <t>EIHAHOTELS</t>
  </si>
  <si>
    <t>Xpro India Ltd</t>
  </si>
  <si>
    <t>XPROINDIA</t>
  </si>
  <si>
    <t>Kalyani Investment Company Ltd</t>
  </si>
  <si>
    <t>KICL</t>
  </si>
  <si>
    <t>Dish TV India Ltd</t>
  </si>
  <si>
    <t>DISHTV</t>
  </si>
  <si>
    <t>Unitech Ltd</t>
  </si>
  <si>
    <t>UNITECH</t>
  </si>
  <si>
    <t>ESAF Small Finance Bank Limited</t>
  </si>
  <si>
    <t>ESAFSFB</t>
  </si>
  <si>
    <t>Hindware Home Innovation Ltd</t>
  </si>
  <si>
    <t>HINDWAREAP</t>
  </si>
  <si>
    <t>TTK Healthcare Ltd</t>
  </si>
  <si>
    <t>TTKHLTCARE</t>
  </si>
  <si>
    <t>Aeroflex Industries Ltd</t>
  </si>
  <si>
    <t>AEROFLEX</t>
  </si>
  <si>
    <t>TIL Ltd</t>
  </si>
  <si>
    <t>TIL</t>
  </si>
  <si>
    <t>Nippon India ETF Nifty 1D Rate Liquid BeES</t>
  </si>
  <si>
    <t>LIQUIDBEES</t>
  </si>
  <si>
    <t>Apollo Pipes Ltd</t>
  </si>
  <si>
    <t>APOLLOPIPE</t>
  </si>
  <si>
    <t>Updater Services Ltd</t>
  </si>
  <si>
    <t>UDS</t>
  </si>
  <si>
    <t>S.P.Apparels Ltd</t>
  </si>
  <si>
    <t>SPAL</t>
  </si>
  <si>
    <t>Dolphin Offshore Enterprises (India) Ltd</t>
  </si>
  <si>
    <t>DOLPHIN</t>
  </si>
  <si>
    <t>Man Industries (India) Ltd</t>
  </si>
  <si>
    <t>MANINDS</t>
  </si>
  <si>
    <t>Rupa &amp; Company Ltd</t>
  </si>
  <si>
    <t>RUPA</t>
  </si>
  <si>
    <t>Sai Silks (Kalamandir) Ltd</t>
  </si>
  <si>
    <t>KALAMANDIR</t>
  </si>
  <si>
    <t>Carysil Ltd</t>
  </si>
  <si>
    <t>CARYSIL</t>
  </si>
  <si>
    <t>EFC (I) Ltd</t>
  </si>
  <si>
    <t>EFCIL</t>
  </si>
  <si>
    <t>Distributors</t>
  </si>
  <si>
    <t>K.P. Energy Ltd</t>
  </si>
  <si>
    <t>KPEL</t>
  </si>
  <si>
    <t>India Pesticides Ltd</t>
  </si>
  <si>
    <t>IPL</t>
  </si>
  <si>
    <t>Jash Engineering Ltd</t>
  </si>
  <si>
    <t>JASH</t>
  </si>
  <si>
    <t>John Cockerill India Ltd</t>
  </si>
  <si>
    <t>COCKERILL</t>
  </si>
  <si>
    <t>Industrial Machinery &amp; Supplies &amp; Components</t>
  </si>
  <si>
    <t>Panama Petrochem Ltd</t>
  </si>
  <si>
    <t>PANAMAPET</t>
  </si>
  <si>
    <t>Sanstar Ltd</t>
  </si>
  <si>
    <t>SANSTAR</t>
  </si>
  <si>
    <t>HMA Agro Industries Ltd</t>
  </si>
  <si>
    <t>HMAAGRO</t>
  </si>
  <si>
    <t>Veranda Learning Solutions Ltd</t>
  </si>
  <si>
    <t>VERANDA</t>
  </si>
  <si>
    <t>Barbeque-Nation Hospitality Ltd</t>
  </si>
  <si>
    <t>BARBEQUE</t>
  </si>
  <si>
    <t>Andrew Yule &amp; Co Ltd</t>
  </si>
  <si>
    <t>ANDREWYU</t>
  </si>
  <si>
    <t>Landmark Cars Ltd</t>
  </si>
  <si>
    <t>LANDMARK</t>
  </si>
  <si>
    <t>Krsnaa Diagnostics Ltd</t>
  </si>
  <si>
    <t>KRSNAA</t>
  </si>
  <si>
    <t>Eraaya Lifespaces Ltd</t>
  </si>
  <si>
    <t>ERAAYA</t>
  </si>
  <si>
    <t>Owais Metal and Mineral Processing Ltd</t>
  </si>
  <si>
    <t>OWAIS</t>
  </si>
  <si>
    <t>DEN Networks Ltd</t>
  </si>
  <si>
    <t>DEN</t>
  </si>
  <si>
    <t>JITF Infralogistics Ltd</t>
  </si>
  <si>
    <t>JITFINFRA</t>
  </si>
  <si>
    <t>Syncom Formulations (India) Ltd</t>
  </si>
  <si>
    <t>SYNCOMF</t>
  </si>
  <si>
    <t>Tarsons Products Ltd</t>
  </si>
  <si>
    <t>TARSONS</t>
  </si>
  <si>
    <t>Ajmera Realty &amp; Infra India Ltd</t>
  </si>
  <si>
    <t>AJMERA</t>
  </si>
  <si>
    <t>Hariom Pipe Industries Ltd</t>
  </si>
  <si>
    <t>HARIOMPIPE</t>
  </si>
  <si>
    <t>Dredging Corporation of India Ltd</t>
  </si>
  <si>
    <t>DREDGECORP</t>
  </si>
  <si>
    <t>Dredging</t>
  </si>
  <si>
    <t>Federal-Mogul Goetze (India) Ltd</t>
  </si>
  <si>
    <t>FMGOETZE</t>
  </si>
  <si>
    <t>KP Green Engineering Ltd</t>
  </si>
  <si>
    <t>KPGEL</t>
  </si>
  <si>
    <t>Heavy Electrical Equipment</t>
  </si>
  <si>
    <t>Orient Green Power Company Ltd</t>
  </si>
  <si>
    <t>GREENPOWER</t>
  </si>
  <si>
    <t>Nitin Spinners Ltd</t>
  </si>
  <si>
    <t>NITINSPIN</t>
  </si>
  <si>
    <t>Astec Lifesciences Ltd</t>
  </si>
  <si>
    <t>ASTEC</t>
  </si>
  <si>
    <t>Motisons Jewellers Ltd</t>
  </si>
  <si>
    <t>MOTISONS</t>
  </si>
  <si>
    <t>Apparel &amp; Accessories Retailers</t>
  </si>
  <si>
    <t>Alicon Castalloy Ltd</t>
  </si>
  <si>
    <t>ALICON</t>
  </si>
  <si>
    <t>Vakrangee Limited</t>
  </si>
  <si>
    <t>VAKRANGEE</t>
  </si>
  <si>
    <t>Andhra Paper Ltd</t>
  </si>
  <si>
    <t>ANDHRAPAP</t>
  </si>
  <si>
    <t>B L Kashyap and Sons Ltd</t>
  </si>
  <si>
    <t>BLKASHYAP</t>
  </si>
  <si>
    <t>Axiscades Technologies Ltd</t>
  </si>
  <si>
    <t>AXISCADES</t>
  </si>
  <si>
    <t>Universal Cables Ltd</t>
  </si>
  <si>
    <t>UNIVCABLES</t>
  </si>
  <si>
    <t>Sanghi Industries Ltd</t>
  </si>
  <si>
    <t>SANGHIIND</t>
  </si>
  <si>
    <t>Jagran Prakashan Ltd</t>
  </si>
  <si>
    <t>JAGRAN</t>
  </si>
  <si>
    <t>Nalwa Sons Investments Ltd</t>
  </si>
  <si>
    <t>NSIL</t>
  </si>
  <si>
    <t>Shriram Properties Ltd</t>
  </si>
  <si>
    <t>SHRIRAMPPS</t>
  </si>
  <si>
    <t>DEE Development Engineers Ltd</t>
  </si>
  <si>
    <t>DEEDEV</t>
  </si>
  <si>
    <t>Satin Creditcare Network Ltd</t>
  </si>
  <si>
    <t>SATIN</t>
  </si>
  <si>
    <t>Unicommerce eSolutions Ltd</t>
  </si>
  <si>
    <t>UNIECOM</t>
  </si>
  <si>
    <t>Amrutanjan Health Care Ltd</t>
  </si>
  <si>
    <t>AMRUTANJAN</t>
  </si>
  <si>
    <t>Themis Medicare Ltd</t>
  </si>
  <si>
    <t>THEMISMED</t>
  </si>
  <si>
    <t>Sasken Technologies Ltd</t>
  </si>
  <si>
    <t>SASKEN</t>
  </si>
  <si>
    <t>D Link (India) Limited</t>
  </si>
  <si>
    <t>DLINKINDIA</t>
  </si>
  <si>
    <t>Pennar Industries Ltd</t>
  </si>
  <si>
    <t>PENIND</t>
  </si>
  <si>
    <t>Som Distilleries and Breweries Ltd</t>
  </si>
  <si>
    <t>SDBL</t>
  </si>
  <si>
    <t>Jyoti Structures Ltd</t>
  </si>
  <si>
    <t>JYOTISTRUC</t>
  </si>
  <si>
    <t>Gocl Corporation Ltd</t>
  </si>
  <si>
    <t>GOCLCORP</t>
  </si>
  <si>
    <t>Vardhman Special Steels Ltd</t>
  </si>
  <si>
    <t>VSSL</t>
  </si>
  <si>
    <t>Cupid Ltd</t>
  </si>
  <si>
    <t>CUPID</t>
  </si>
  <si>
    <t>BF Investment Ltd</t>
  </si>
  <si>
    <t>BFINVEST</t>
  </si>
  <si>
    <t>Kody Technolab Ltd</t>
  </si>
  <si>
    <t>KODYTECH</t>
  </si>
  <si>
    <t>Tatva Chintan Pharma Chem Ltd</t>
  </si>
  <si>
    <t>TATVA</t>
  </si>
  <si>
    <t>Apcotex Industries Ltd</t>
  </si>
  <si>
    <t>APCOTEXIND</t>
  </si>
  <si>
    <t>IKIO Lighting Ltd</t>
  </si>
  <si>
    <t>IKIO</t>
  </si>
  <si>
    <t>Centum Electronics Ltd</t>
  </si>
  <si>
    <t>CENTUM</t>
  </si>
  <si>
    <t>Parag Milk Foods Ltd</t>
  </si>
  <si>
    <t>PARAGMILK</t>
  </si>
  <si>
    <t>Pnb Gilts Ltd</t>
  </si>
  <si>
    <t>PNBGILTS</t>
  </si>
  <si>
    <t>Igarashi Motors India Ltd</t>
  </si>
  <si>
    <t>IGARASHI</t>
  </si>
  <si>
    <t>Navkar Corporation Ltd</t>
  </si>
  <si>
    <t>NAVKARCORP</t>
  </si>
  <si>
    <t>Praveg Ltd</t>
  </si>
  <si>
    <t>PRAVEG</t>
  </si>
  <si>
    <t>Platinum Industries Ltd</t>
  </si>
  <si>
    <t>PLATIND</t>
  </si>
  <si>
    <t>Rossell India Ltd</t>
  </si>
  <si>
    <t>ROSSELLIND</t>
  </si>
  <si>
    <t>Yatra Online Ltd</t>
  </si>
  <si>
    <t>YATRA</t>
  </si>
  <si>
    <t>Uniparts India Ltd</t>
  </si>
  <si>
    <t>UNIPARTS</t>
  </si>
  <si>
    <t>Media Matrix Worldwide Ltd</t>
  </si>
  <si>
    <t>MMWL</t>
  </si>
  <si>
    <t>IFGL Refractories Ltd</t>
  </si>
  <si>
    <t>IFGLEXPOR</t>
  </si>
  <si>
    <t>Aaswa Trading and Exports Ltd</t>
  </si>
  <si>
    <t>TCC</t>
  </si>
  <si>
    <t>Real Estate Services</t>
  </si>
  <si>
    <t>Yasho Industries Ltd</t>
  </si>
  <si>
    <t>YASHO</t>
  </si>
  <si>
    <t>Siyaram Silk Mills Ltd</t>
  </si>
  <si>
    <t>SIYSIL</t>
  </si>
  <si>
    <t>Mukand Ltd</t>
  </si>
  <si>
    <t>MUKANDLTD</t>
  </si>
  <si>
    <t>Balmer Lawrie Investments Ltd</t>
  </si>
  <si>
    <t>BLIL</t>
  </si>
  <si>
    <t>Vidhi Specialty Food Ingredients Ltd</t>
  </si>
  <si>
    <t>VIDHIING</t>
  </si>
  <si>
    <t>Rama Steel Tubes Ltd</t>
  </si>
  <si>
    <t>RAMASTEEL</t>
  </si>
  <si>
    <t>ICICI Prudential Nifty 50 ETF</t>
  </si>
  <si>
    <t>NIFTYIETF</t>
  </si>
  <si>
    <t>Seshasayee Paper and Boards Ltd</t>
  </si>
  <si>
    <t>SESHAPAPER</t>
  </si>
  <si>
    <t>Alpex Solar Ltd</t>
  </si>
  <si>
    <t>ALPEXSOLAR</t>
  </si>
  <si>
    <t>Ugro Capital Ltd</t>
  </si>
  <si>
    <t>UGROCAP</t>
  </si>
  <si>
    <t>BLS E-Services Ltd</t>
  </si>
  <si>
    <t>BLSE</t>
  </si>
  <si>
    <t>Sangam (India) Ltd</t>
  </si>
  <si>
    <t>SANGAMIND</t>
  </si>
  <si>
    <t>Deccan Gold Mines Ltd</t>
  </si>
  <si>
    <t>DECNGOLD</t>
  </si>
  <si>
    <t>Interarch Building Products Ltd</t>
  </si>
  <si>
    <t>INTERARCH</t>
  </si>
  <si>
    <t>Building Products - Prefab Structures</t>
  </si>
  <si>
    <t>Omaxe Ltd</t>
  </si>
  <si>
    <t>OMAXE</t>
  </si>
  <si>
    <t>Tanfac Industries Ltd</t>
  </si>
  <si>
    <t>TANFACIND</t>
  </si>
  <si>
    <t>Ramco Industries Ltd</t>
  </si>
  <si>
    <t>RAMCOIND</t>
  </si>
  <si>
    <t>Gandhar Oil Refinery (INDIA) Ltd</t>
  </si>
  <si>
    <t>GANDHAR</t>
  </si>
  <si>
    <t>Mufin Green Finance Ltd</t>
  </si>
  <si>
    <t>MUFIN</t>
  </si>
  <si>
    <t>HIL Ltd</t>
  </si>
  <si>
    <t>HIL</t>
  </si>
  <si>
    <t>Everest Kanto Cylinder Ltd</t>
  </si>
  <si>
    <t>EKC</t>
  </si>
  <si>
    <t>Hester Biosciences Ltd</t>
  </si>
  <si>
    <t>HESTERBIO</t>
  </si>
  <si>
    <t>TAJ GVK Hotels and Resorts Ltd</t>
  </si>
  <si>
    <t>TAJGVK</t>
  </si>
  <si>
    <t>Indo Tech Transformers Ltd</t>
  </si>
  <si>
    <t>INDOTECH</t>
  </si>
  <si>
    <t>JISLDVREQS</t>
  </si>
  <si>
    <t>Cosmo First Ltd</t>
  </si>
  <si>
    <t>COSMOFIRST</t>
  </si>
  <si>
    <t>Master Trust Ltd</t>
  </si>
  <si>
    <t>MASTERTR</t>
  </si>
  <si>
    <t>Kokuyo Camlin Ltd</t>
  </si>
  <si>
    <t>KOKUYOCMLN</t>
  </si>
  <si>
    <t>Suratwwala Business Group Ltd</t>
  </si>
  <si>
    <t>SBGLP</t>
  </si>
  <si>
    <t>PIX Transmissions Ltd</t>
  </si>
  <si>
    <t>PIXTRANS</t>
  </si>
  <si>
    <t>Expleo Solutions Ltd</t>
  </si>
  <si>
    <t>EXPLEOSOL</t>
  </si>
  <si>
    <t>Hubtown Ltd</t>
  </si>
  <si>
    <t>HUBTOWN</t>
  </si>
  <si>
    <t>I G Petrochemicals Ltd</t>
  </si>
  <si>
    <t>IGPL</t>
  </si>
  <si>
    <t>Eco Recycling Ltd</t>
  </si>
  <si>
    <t>ECORECO</t>
  </si>
  <si>
    <t>Talbros Automotive Components Ltd</t>
  </si>
  <si>
    <t>TALBROAUTO</t>
  </si>
  <si>
    <t>Lotus Chocolate Company Ltd</t>
  </si>
  <si>
    <t>LOTUSCHO</t>
  </si>
  <si>
    <t>G M Breweries Ltd</t>
  </si>
  <si>
    <t>GMBREW</t>
  </si>
  <si>
    <t>Agro Tech Foods Ltd</t>
  </si>
  <si>
    <t>ATFL</t>
  </si>
  <si>
    <t>Advait Infratech Ltd</t>
  </si>
  <si>
    <t>ADVAIT</t>
  </si>
  <si>
    <t>Electrical Components &amp; Equipment</t>
  </si>
  <si>
    <t>Excel Industries Ltd</t>
  </si>
  <si>
    <t>EXCELINDUS</t>
  </si>
  <si>
    <t>Shanti Educational Initiatives Ltd</t>
  </si>
  <si>
    <t>SEIL</t>
  </si>
  <si>
    <t>Cantabil Retail India Ltd</t>
  </si>
  <si>
    <t>CANTABIL</t>
  </si>
  <si>
    <t>Rane (Madras) Ltd</t>
  </si>
  <si>
    <t>RML</t>
  </si>
  <si>
    <t>Systematix Corporate Services Ltd</t>
  </si>
  <si>
    <t>SYSTMTXC</t>
  </si>
  <si>
    <t>RIR Power Electronics Ltd</t>
  </si>
  <si>
    <t>RIR</t>
  </si>
  <si>
    <t>Butterfly Gandhimathi Appliances Ltd</t>
  </si>
  <si>
    <t>BUTTERFLY</t>
  </si>
  <si>
    <t>Kotak Gold Etf</t>
  </si>
  <si>
    <t>GOLD1</t>
  </si>
  <si>
    <t>Suryoday Small Finance Bank Ltd</t>
  </si>
  <si>
    <t>SURYODAY</t>
  </si>
  <si>
    <t>Bombay Super Hybrid Seeds Ltd</t>
  </si>
  <si>
    <t>BSHSL</t>
  </si>
  <si>
    <t>Kiri Industries Ltd</t>
  </si>
  <si>
    <t>KIRIINDUS</t>
  </si>
  <si>
    <t>Prataap Snacks Ltd</t>
  </si>
  <si>
    <t>DIAMONDYD</t>
  </si>
  <si>
    <t>NDR Auto Components Ltd</t>
  </si>
  <si>
    <t>NDRAUTO</t>
  </si>
  <si>
    <t>Antony Waste Handling Cell Ltd</t>
  </si>
  <si>
    <t>AWHCL</t>
  </si>
  <si>
    <t>Heranba Industries Ltd</t>
  </si>
  <si>
    <t>HERANBA</t>
  </si>
  <si>
    <t>Bharat Wire Ropes Ltd</t>
  </si>
  <si>
    <t>BHARATWIRE</t>
  </si>
  <si>
    <t>Wheels India Ltd</t>
  </si>
  <si>
    <t>WHEELS</t>
  </si>
  <si>
    <t>GKW Ltd</t>
  </si>
  <si>
    <t>GKWLIMITED</t>
  </si>
  <si>
    <t>Dr Agarwal's Eye Hospital Ltd</t>
  </si>
  <si>
    <t>DRAGARWQ</t>
  </si>
  <si>
    <t>GNA Axles Ltd</t>
  </si>
  <si>
    <t>GNA</t>
  </si>
  <si>
    <t>GPT Infraprojects Ltd</t>
  </si>
  <si>
    <t>GPTINFRA</t>
  </si>
  <si>
    <t>Madhya Bharat Agro Products Ltd</t>
  </si>
  <si>
    <t>MBAPL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</si>
  <si>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</si>
  <si>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</si>
  <si>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</si>
  <si>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</si>
  <si>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</si>
  <si>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</si>
  <si>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Dynacons Systems and Solutions Ltd</t>
  </si>
  <si>
    <t>DSSL</t>
  </si>
  <si>
    <t>Udaipur Cement Works Ltd</t>
  </si>
  <si>
    <t>UDAICEMENT</t>
  </si>
  <si>
    <t>GTPL Hathway Ltd</t>
  </si>
  <si>
    <t>GTPL</t>
  </si>
  <si>
    <t>Jindal Drilling and Industries Ltd</t>
  </si>
  <si>
    <t>JINDRILL</t>
  </si>
  <si>
    <t>Oriental Rail Infrastructure Ltd</t>
  </si>
  <si>
    <t>ORIRAIL</t>
  </si>
  <si>
    <t>Suyog Telematics Ltd</t>
  </si>
  <si>
    <t>SUYOG</t>
  </si>
  <si>
    <t>Atul Auto Ltd</t>
  </si>
  <si>
    <t>ATULAUTO</t>
  </si>
  <si>
    <t>Three Wheelers</t>
  </si>
  <si>
    <t>Kilburn Engineering Ltd</t>
  </si>
  <si>
    <t>KLBRENG-B</t>
  </si>
  <si>
    <t>Windlas Biotech Ltd</t>
  </si>
  <si>
    <t>WINDLAS</t>
  </si>
  <si>
    <t>Spright Agro Ltd</t>
  </si>
  <si>
    <t>SPRIGHT</t>
  </si>
  <si>
    <t>Hercules Hoists Ltd</t>
  </si>
  <si>
    <t>HERCULES</t>
  </si>
  <si>
    <t>Southern Petrochemical Industries Corporation Ltd</t>
  </si>
  <si>
    <t>SPIC</t>
  </si>
  <si>
    <t>Ador Welding Ltd</t>
  </si>
  <si>
    <t>ADORWELD</t>
  </si>
  <si>
    <t>Sirca Paints India Ltd</t>
  </si>
  <si>
    <t>SIRCA</t>
  </si>
  <si>
    <t>Wonder Electricals Ltd</t>
  </si>
  <si>
    <t>WEL</t>
  </si>
  <si>
    <t>Jaiprakash Associates Ltd</t>
  </si>
  <si>
    <t>JPASSOCIAT</t>
  </si>
  <si>
    <t>India Power Corporation Ltd</t>
  </si>
  <si>
    <t>DPSCLTD</t>
  </si>
  <si>
    <t>GRP Ltd</t>
  </si>
  <si>
    <t>GRPLTD</t>
  </si>
  <si>
    <t>Irm Energy Ltd</t>
  </si>
  <si>
    <t>IRMENERGY</t>
  </si>
  <si>
    <t>Divgi TorqTransfer Systems Ltd</t>
  </si>
  <si>
    <t>DIVGIITTS</t>
  </si>
  <si>
    <t>Everest Industries Ltd</t>
  </si>
  <si>
    <t>EVERESTIND</t>
  </si>
  <si>
    <t>Sigachi Industries Ltd</t>
  </si>
  <si>
    <t>SIGACHI</t>
  </si>
  <si>
    <t>Sterling Tools Ltd</t>
  </si>
  <si>
    <t>STERTOOLS</t>
  </si>
  <si>
    <t>Salzer Electronics Ltd</t>
  </si>
  <si>
    <t>SALZERELEC</t>
  </si>
  <si>
    <t>MIC Electronics Ltd</t>
  </si>
  <si>
    <t>MICEL</t>
  </si>
  <si>
    <t>MSP Steel &amp; Power Ltd</t>
  </si>
  <si>
    <t>MSPL</t>
  </si>
  <si>
    <t>Sadhana Nitro Chem Ltd</t>
  </si>
  <si>
    <t>SADHNANIQ</t>
  </si>
  <si>
    <t>Elpro International Ltd</t>
  </si>
  <si>
    <t>ELPROINTL</t>
  </si>
  <si>
    <t>Tribhovandas Bhimji Zaveri Ltd</t>
  </si>
  <si>
    <t>TBZ</t>
  </si>
  <si>
    <t>Fedders Holding Ltd</t>
  </si>
  <si>
    <t>FEDDERSHOL</t>
  </si>
  <si>
    <t>India Motor Parts &amp; Accessories Ltd</t>
  </si>
  <si>
    <t>IMPAL</t>
  </si>
  <si>
    <t>Agarwal Industrial Corporation Ltd</t>
  </si>
  <si>
    <t>AGARIND</t>
  </si>
  <si>
    <t>India Nippon Electricals Ltd</t>
  </si>
  <si>
    <t>INDNIPPON</t>
  </si>
  <si>
    <t>Roto Pumps Ltd</t>
  </si>
  <si>
    <t>ROTO</t>
  </si>
  <si>
    <t>Bigbloc Construction Ltd</t>
  </si>
  <si>
    <t>BIGBLOC</t>
  </si>
  <si>
    <t>Camlin Fine Sciences Ltd</t>
  </si>
  <si>
    <t>CAMLINFINE</t>
  </si>
  <si>
    <t>Amines and Plasticizers Ltd</t>
  </si>
  <si>
    <t>AMNPLST</t>
  </si>
  <si>
    <t>Walchandnagar Industries Ltd</t>
  </si>
  <si>
    <t>WALCHANNAG</t>
  </si>
  <si>
    <t>Beta Drugs Ltd</t>
  </si>
  <si>
    <t>BETA</t>
  </si>
  <si>
    <t>Zota Health Care Ltd</t>
  </si>
  <si>
    <t>ZOTA</t>
  </si>
  <si>
    <t>Oriental Aromatics Ltd</t>
  </si>
  <si>
    <t>OAL</t>
  </si>
  <si>
    <t>Automobile Corp Of Goa Ltd</t>
  </si>
  <si>
    <t>ACGL</t>
  </si>
  <si>
    <t>Saraswati Commercial (India) Ltd</t>
  </si>
  <si>
    <t>ZSARACOM</t>
  </si>
  <si>
    <t>Brightcom Group Ltd</t>
  </si>
  <si>
    <t>BCG</t>
  </si>
  <si>
    <t>Reliance Industrial Infrastructure Ltd</t>
  </si>
  <si>
    <t>RIIL</t>
  </si>
  <si>
    <t>Matrimony.Com Ltd</t>
  </si>
  <si>
    <t>MATRIMONY</t>
  </si>
  <si>
    <t>Paushak Ltd</t>
  </si>
  <si>
    <t>PAUSHAKLTD</t>
  </si>
  <si>
    <t>Arman Financial Services Ltd</t>
  </si>
  <si>
    <t>ARMANFIN</t>
  </si>
  <si>
    <t>Asian Energy Services Ltd</t>
  </si>
  <si>
    <t>ASIANENE</t>
  </si>
  <si>
    <t>Dcm Shriram Industries Ltd</t>
  </si>
  <si>
    <t>DCMSRIND</t>
  </si>
  <si>
    <t>Kamdhenu Ltd</t>
  </si>
  <si>
    <t>KAMDHENU</t>
  </si>
  <si>
    <t>Om Infra Ltd</t>
  </si>
  <si>
    <t>OMINFRAL</t>
  </si>
  <si>
    <t>Swelect Energy Systems Ltd</t>
  </si>
  <si>
    <t>SWELECTES</t>
  </si>
  <si>
    <t>Jyoti Resins and Adhesives Ltd</t>
  </si>
  <si>
    <t>JYOTIRES</t>
  </si>
  <si>
    <t>Forbes Precision Tools and Machine Parts Ltd</t>
  </si>
  <si>
    <t>TOTEM</t>
  </si>
  <si>
    <t>Borosil Scientific Ltd</t>
  </si>
  <si>
    <t>BOROSCI</t>
  </si>
  <si>
    <t>Hexa Tradex Ltd</t>
  </si>
  <si>
    <t>HEXATRADEX</t>
  </si>
  <si>
    <t>ASM Technologies Ltd</t>
  </si>
  <si>
    <t>ASMTEC</t>
  </si>
  <si>
    <t>Panacea Biotec Ltd</t>
  </si>
  <si>
    <t>PANACEABIO</t>
  </si>
  <si>
    <t>Peninsula Land Ltd</t>
  </si>
  <si>
    <t>PENINLAND</t>
  </si>
  <si>
    <t>Alldigi Tech Ltd</t>
  </si>
  <si>
    <t>ALLSEC</t>
  </si>
  <si>
    <t>Texmaco Infrastructure &amp; Holdings Ltd</t>
  </si>
  <si>
    <t>TEXINFRA</t>
  </si>
  <si>
    <t>Eimco Elecon (India) Ltd</t>
  </si>
  <si>
    <t>EIMCOELECO</t>
  </si>
  <si>
    <t>Sportking India Ltd</t>
  </si>
  <si>
    <t>SPORTKING</t>
  </si>
  <si>
    <t>Tourism Finance Corporation of India Ltd</t>
  </si>
  <si>
    <t>TFCILTD</t>
  </si>
  <si>
    <t>Filatex India Ltd</t>
  </si>
  <si>
    <t>FILATEX</t>
  </si>
  <si>
    <t>Dhunseri Ventures Ltd</t>
  </si>
  <si>
    <t>DVL</t>
  </si>
  <si>
    <t>BCL Industries Ltd</t>
  </si>
  <si>
    <t>BCLIND</t>
  </si>
  <si>
    <t>Kopran Ltd</t>
  </si>
  <si>
    <t>KOPRAN</t>
  </si>
  <si>
    <t>Allied Digital Services Ltd</t>
  </si>
  <si>
    <t>ADSL</t>
  </si>
  <si>
    <t>Madras Fertilizers Ltd</t>
  </si>
  <si>
    <t>MADRASFERT</t>
  </si>
  <si>
    <t>Yamuna Syndicate Ltd</t>
  </si>
  <si>
    <t>YSL</t>
  </si>
  <si>
    <t>Fairchem Organics Ltd</t>
  </si>
  <si>
    <t>FAIRCHEMOR</t>
  </si>
  <si>
    <t>Veefin Solutions Ltd</t>
  </si>
  <si>
    <t>VEEFIN</t>
  </si>
  <si>
    <t>Application Software</t>
  </si>
  <si>
    <t>Sri Adhikari Brothers Television Network Ltd</t>
  </si>
  <si>
    <t>SABTNL</t>
  </si>
  <si>
    <t>AMIC Forging Ltd</t>
  </si>
  <si>
    <t>AMIC</t>
  </si>
  <si>
    <t>Steel</t>
  </si>
  <si>
    <t>JG Chemicals Ltd</t>
  </si>
  <si>
    <t>JGCHEM</t>
  </si>
  <si>
    <t>ULTRAMARINE &amp; PIGMENTS Ltd</t>
  </si>
  <si>
    <t>ULTRAMAR</t>
  </si>
  <si>
    <t>Associated Alcohols &amp; Breweries Ltd</t>
  </si>
  <si>
    <t>ASALCBR</t>
  </si>
  <si>
    <t>Likhitha Infrastructure Ltd</t>
  </si>
  <si>
    <t>LIKHITHA</t>
  </si>
  <si>
    <t>Hi-Tech Gears Ltd</t>
  </si>
  <si>
    <t>HITECHGEAR</t>
  </si>
  <si>
    <t>Knowledge Marine &amp; Engineering Works Ltd</t>
  </si>
  <si>
    <t>KMEW</t>
  </si>
  <si>
    <t>Marine Transportation</t>
  </si>
  <si>
    <t>Yuken India Ltd</t>
  </si>
  <si>
    <t>YUKEN</t>
  </si>
  <si>
    <t>Z F Steering Gear (India) Ltd</t>
  </si>
  <si>
    <t>ZFSTEERING</t>
  </si>
  <si>
    <t>Popular Vehicles and Services Ltd</t>
  </si>
  <si>
    <t>PVSL</t>
  </si>
  <si>
    <t>BMW Industries Ltd</t>
  </si>
  <si>
    <t>BMW</t>
  </si>
  <si>
    <t>TV Today Network Limited</t>
  </si>
  <si>
    <t>TVTODAY</t>
  </si>
  <si>
    <t>Rico Auto Industries Ltd</t>
  </si>
  <si>
    <t>RICOAUTO</t>
  </si>
  <si>
    <t>Steel Exchange India Ltd</t>
  </si>
  <si>
    <t>STEELXIND</t>
  </si>
  <si>
    <t>Subex Ltd</t>
  </si>
  <si>
    <t>SUBEXLTD</t>
  </si>
  <si>
    <t>SPML Infra Ltd</t>
  </si>
  <si>
    <t>SPMLINFRA</t>
  </si>
  <si>
    <t>Mishtann Foods Ltd</t>
  </si>
  <si>
    <t>MISHTANN</t>
  </si>
  <si>
    <t>Ramco Systems Ltd</t>
  </si>
  <si>
    <t>RAMCOSYS</t>
  </si>
  <si>
    <t>5Paisa Capital Ltd</t>
  </si>
  <si>
    <t>5PAISA</t>
  </si>
  <si>
    <t>Indo Amines Ltd</t>
  </si>
  <si>
    <t>INDOAMIN</t>
  </si>
  <si>
    <t>Kesar India Ltd</t>
  </si>
  <si>
    <t>KESAR</t>
  </si>
  <si>
    <t>Real Estate Development</t>
  </si>
  <si>
    <t>Lincoln Pharmaceuticals Ltd</t>
  </si>
  <si>
    <t>LINCOLN</t>
  </si>
  <si>
    <t>Century Enka Ltd</t>
  </si>
  <si>
    <t>CENTENKA</t>
  </si>
  <si>
    <t>SMC Global Securities Ltd</t>
  </si>
  <si>
    <t>SMCGLOBAL</t>
  </si>
  <si>
    <t>Monte Carlo Fashions Ltd</t>
  </si>
  <si>
    <t>MONTECARLO</t>
  </si>
  <si>
    <t>Finkurve Financial Services Ltd</t>
  </si>
  <si>
    <t>FINKURVE</t>
  </si>
  <si>
    <t>One Point One Solutions Ltd</t>
  </si>
  <si>
    <t>ONEPOINT</t>
  </si>
  <si>
    <t>Hind Rectifiers Ltd</t>
  </si>
  <si>
    <t>HIRECT</t>
  </si>
  <si>
    <t>Kamdhenu Ventures Ltd</t>
  </si>
  <si>
    <t>KAMOPAINTS</t>
  </si>
  <si>
    <t>Best Agrolife Ltd</t>
  </si>
  <si>
    <t>BESTAGRO</t>
  </si>
  <si>
    <t>Cosmic CRF Ltd</t>
  </si>
  <si>
    <t>COSMICCRF</t>
  </si>
  <si>
    <t>Punjab Chemicals and Crop Protection Ltd</t>
  </si>
  <si>
    <t>PUNJABCHEM</t>
  </si>
  <si>
    <t>Mangalore Chemicals and Fertilisers Ltd</t>
  </si>
  <si>
    <t>MANGCHEFER</t>
  </si>
  <si>
    <t>Fratelli Vineyards Ltd</t>
  </si>
  <si>
    <t>TINNATFL</t>
  </si>
  <si>
    <t>Tamilnadu Newsprint &amp; Papers Ltd</t>
  </si>
  <si>
    <t>TNPL</t>
  </si>
  <si>
    <t>Sat Industries Ltd</t>
  </si>
  <si>
    <t>SATINDLTD</t>
  </si>
  <si>
    <t>Krishana Phoschem Ltd</t>
  </si>
  <si>
    <t>KRISHANA</t>
  </si>
  <si>
    <t>Andhra Sugars Ltd</t>
  </si>
  <si>
    <t>ANDHRSUGAR</t>
  </si>
  <si>
    <t>Steelcast Ltd</t>
  </si>
  <si>
    <t>STEELCAS</t>
  </si>
  <si>
    <t>Vascon Engineers Ltd</t>
  </si>
  <si>
    <t>VASCONEQ</t>
  </si>
  <si>
    <t>Timex Group India Ltd</t>
  </si>
  <si>
    <t>TIMEX</t>
  </si>
  <si>
    <t>GRM Overseas Ltd</t>
  </si>
  <si>
    <t>GRMOVER</t>
  </si>
  <si>
    <t>Prakash Pipes Ltd</t>
  </si>
  <si>
    <t>PPL</t>
  </si>
  <si>
    <t>Polo Queen Industrial and Fintech Ltd</t>
  </si>
  <si>
    <t>PQIF</t>
  </si>
  <si>
    <t>Raj Rayon Industries Ltd</t>
  </si>
  <si>
    <t>RAJRILTD</t>
  </si>
  <si>
    <t>Allcargo Gati Ltd</t>
  </si>
  <si>
    <t>ACLGATI</t>
  </si>
  <si>
    <t>Vintage Coffee and Beverages Ltd</t>
  </si>
  <si>
    <t>VINCOFE</t>
  </si>
  <si>
    <t>Kotak Nifty 50 ETF</t>
  </si>
  <si>
    <t>NIFTY1</t>
  </si>
  <si>
    <t>Remus Pharmaceuticals Ltd</t>
  </si>
  <si>
    <t>REMUS</t>
  </si>
  <si>
    <t>Manali Petrochemicals Ltd</t>
  </si>
  <si>
    <t>MANALIPETC</t>
  </si>
  <si>
    <t>KMC Speciality Hospitals (India) Ltd</t>
  </si>
  <si>
    <t>KMCSHIL</t>
  </si>
  <si>
    <t>Wardwizard Innovations &amp; Mobility Ltd</t>
  </si>
  <si>
    <t>WARDINMOBI</t>
  </si>
  <si>
    <t>Avadh Sugar &amp; Energy Ltd</t>
  </si>
  <si>
    <t>AVADHSUGAR</t>
  </si>
  <si>
    <t>Gulshan Polyols Ltd</t>
  </si>
  <si>
    <t>GULPOLY</t>
  </si>
  <si>
    <t>Shree Digvijay Cement Co Ltd</t>
  </si>
  <si>
    <t>SHREDIGCEM</t>
  </si>
  <si>
    <t>GPT Healthcare Ltd</t>
  </si>
  <si>
    <t>GPTHEALTH</t>
  </si>
  <si>
    <t>Ravindra Energy Ltd</t>
  </si>
  <si>
    <t>RELTD</t>
  </si>
  <si>
    <t>Centrum Capital Ltd</t>
  </si>
  <si>
    <t>CENTRUM</t>
  </si>
  <si>
    <t>VLS Finance Ltd</t>
  </si>
  <si>
    <t>VLSFINANCE</t>
  </si>
  <si>
    <t>Kothari Petrochemicals Ltd</t>
  </si>
  <si>
    <t>KOTHARIPET</t>
  </si>
  <si>
    <t>Aurum Proptech Ltd</t>
  </si>
  <si>
    <t>AURUM</t>
  </si>
  <si>
    <t>Kernex Microsystems (India) Ltd</t>
  </si>
  <si>
    <t>KERNEX</t>
  </si>
  <si>
    <t>Kellton Tech Solutions Ltd</t>
  </si>
  <si>
    <t>KELLTONTEC</t>
  </si>
  <si>
    <t>Radhika Jeweltech Ltd</t>
  </si>
  <si>
    <t>RADHIKAJWE</t>
  </si>
  <si>
    <t>Solex Energy Ltd</t>
  </si>
  <si>
    <t>SOLEX</t>
  </si>
  <si>
    <t>Rishabh Instruments Ltd</t>
  </si>
  <si>
    <t>RISHABH</t>
  </si>
  <si>
    <t>Shiva Cement Ltd</t>
  </si>
  <si>
    <t>SHIVACEM</t>
  </si>
  <si>
    <t>Basilic Fly Studio Ltd</t>
  </si>
  <si>
    <t>BASILIC</t>
  </si>
  <si>
    <t>Kabra Extrusion Technik Ltd</t>
  </si>
  <si>
    <t>KABRAEXTRU</t>
  </si>
  <si>
    <t>Vimta Labs Ltd</t>
  </si>
  <si>
    <t>VIMTALABS</t>
  </si>
  <si>
    <t>Saurashtra Cement Ltd</t>
  </si>
  <si>
    <t>SAURASHCEM</t>
  </si>
  <si>
    <t>Himatsingka Seide Ltd</t>
  </si>
  <si>
    <t>HIMATSEIDE</t>
  </si>
  <si>
    <t>Shankara Building Products Ltd</t>
  </si>
  <si>
    <t>SHANKARA</t>
  </si>
  <si>
    <t>Ester Industries Ltd</t>
  </si>
  <si>
    <t>ESTER</t>
  </si>
  <si>
    <t>Arihant Superstructures Ltd</t>
  </si>
  <si>
    <t>ARIHANTSUP</t>
  </si>
  <si>
    <t>Dhampur Sugar Mills Ltd</t>
  </si>
  <si>
    <t>DHAMPURSUG</t>
  </si>
  <si>
    <t>Spacenet Enterprises India Ltd</t>
  </si>
  <si>
    <t>SPCENET</t>
  </si>
  <si>
    <t>Sunshine Capital Ltd</t>
  </si>
  <si>
    <t>SCL</t>
  </si>
  <si>
    <t>SAR Televenture Ltd</t>
  </si>
  <si>
    <t>SARTELE</t>
  </si>
  <si>
    <t>Selan Exploration Technology Ltd</t>
  </si>
  <si>
    <t>SELAN</t>
  </si>
  <si>
    <t>Snowman Logistics Ltd</t>
  </si>
  <si>
    <t>SNOWMAN</t>
  </si>
  <si>
    <t>Asian Star Co Ltd</t>
  </si>
  <si>
    <t>ASTAR</t>
  </si>
  <si>
    <t>CFF Fluid Control Ltd</t>
  </si>
  <si>
    <t>CFF</t>
  </si>
  <si>
    <t>Aerospace &amp; Defense</t>
  </si>
  <si>
    <t>Xchanging Solutions Ltd</t>
  </si>
  <si>
    <t>XCHANGING</t>
  </si>
  <si>
    <t>Mukka Proteins Ltd</t>
  </si>
  <si>
    <t>MUKKA</t>
  </si>
  <si>
    <t>Trident Techlabs Ltd</t>
  </si>
  <si>
    <t>TECHLABS</t>
  </si>
  <si>
    <t>Bliss GVS Pharma Ltd</t>
  </si>
  <si>
    <t>BLISSGVS</t>
  </si>
  <si>
    <t>Pakka Limited</t>
  </si>
  <si>
    <t>PAKKA</t>
  </si>
  <si>
    <t>Aptech Ltd</t>
  </si>
  <si>
    <t>APTECHT</t>
  </si>
  <si>
    <t>AVT Natural Products Ltd</t>
  </si>
  <si>
    <t>AVTNPL</t>
  </si>
  <si>
    <t>HLV Ltd</t>
  </si>
  <si>
    <t>HLVLTD</t>
  </si>
  <si>
    <t>Manoj Vaibhav Gems N Jewellers Ltd</t>
  </si>
  <si>
    <t>MVGJL</t>
  </si>
  <si>
    <t>Macpower CNC Machines Ltd</t>
  </si>
  <si>
    <t>MACPOWER</t>
  </si>
  <si>
    <t>Taneja Aerospace and Aviation Ltd</t>
  </si>
  <si>
    <t>TANAA</t>
  </si>
  <si>
    <t>VL E-Governance &amp; IT Solutions Ltd</t>
  </si>
  <si>
    <t>VLEGOV</t>
  </si>
  <si>
    <t>Windsor Machines Ltd</t>
  </si>
  <si>
    <t>WINDMACHIN</t>
  </si>
  <si>
    <t>Mercury Ev-Tech Ltd</t>
  </si>
  <si>
    <t>MERCURYEV</t>
  </si>
  <si>
    <t>Ngl Fine Chem Ltd</t>
  </si>
  <si>
    <t>NGLFINE</t>
  </si>
  <si>
    <t>Capital Small Finance Bank Ltd</t>
  </si>
  <si>
    <t>CAPITALSFB</t>
  </si>
  <si>
    <t>Kirloskar Electric Company Ltd</t>
  </si>
  <si>
    <t>KECL</t>
  </si>
  <si>
    <t>Dhunseri Investments Ltd</t>
  </si>
  <si>
    <t>DHUNINV</t>
  </si>
  <si>
    <t>Last Mile Enterprises Ltd</t>
  </si>
  <si>
    <t>LASTMILE</t>
  </si>
  <si>
    <t>Dwarikesh Sugar Industries Ltd</t>
  </si>
  <si>
    <t>DWARKESH</t>
  </si>
  <si>
    <t>Sathlokhar Synergys E&amp;C Global Ltd</t>
  </si>
  <si>
    <t>SSEGL</t>
  </si>
  <si>
    <t>Automotive Stampings and Assemblies Ltd</t>
  </si>
  <si>
    <t>ASAL</t>
  </si>
  <si>
    <t>Chemfab Alkalis Ltd</t>
  </si>
  <si>
    <t>CHEMFAB</t>
  </si>
  <si>
    <t>Credo Brands Marketing Ltd</t>
  </si>
  <si>
    <t>MUFTI</t>
  </si>
  <si>
    <t>Men's Clothing</t>
  </si>
  <si>
    <t>Dynamic Cables Ltd</t>
  </si>
  <si>
    <t>DYCL</t>
  </si>
  <si>
    <t>Control Print Ltd</t>
  </si>
  <si>
    <t>CONTROLPR</t>
  </si>
  <si>
    <t>Sandesh Ltd</t>
  </si>
  <si>
    <t>SANDESH</t>
  </si>
  <si>
    <t>Uttam Sugar Mills Ltd</t>
  </si>
  <si>
    <t>UTTAMSUGAR</t>
  </si>
  <si>
    <t>Elin Electronics Ltd</t>
  </si>
  <si>
    <t>ELIN</t>
  </si>
  <si>
    <t>Oswal Greentech Ltd</t>
  </si>
  <si>
    <t>OSWALGREEN</t>
  </si>
  <si>
    <t>Mafatlal Industries Ltd</t>
  </si>
  <si>
    <t>MAFATIND</t>
  </si>
  <si>
    <t>Orient Technologies Ltd</t>
  </si>
  <si>
    <t>ORIENTTECH</t>
  </si>
  <si>
    <t>Munjal Auto Industries Ltd</t>
  </si>
  <si>
    <t>MUNJALAU</t>
  </si>
  <si>
    <t>Crest Ventures Ltd</t>
  </si>
  <si>
    <t>CREST</t>
  </si>
  <si>
    <t>AGS Transact Technologies Ltd</t>
  </si>
  <si>
    <t>AGSTRA</t>
  </si>
  <si>
    <t>Wealth First Portfolio Managers Ltd</t>
  </si>
  <si>
    <t>WEALTH</t>
  </si>
  <si>
    <t>Indo Rama Synthetics (India) Ltd</t>
  </si>
  <si>
    <t>INDORAMA</t>
  </si>
  <si>
    <t>Jagatjit Industries Ltd</t>
  </si>
  <si>
    <t>JAGAJITIND</t>
  </si>
  <si>
    <t>New Delhi Television Ltd</t>
  </si>
  <si>
    <t>NDTV</t>
  </si>
  <si>
    <t>Heubach Colorants India Ltd</t>
  </si>
  <si>
    <t>HEUBACHIND</t>
  </si>
  <si>
    <t>Khazanchi Jewellers Ltd</t>
  </si>
  <si>
    <t>KHAZANCHI</t>
  </si>
  <si>
    <t>Apparel, Accessories &amp; Luxury Goods</t>
  </si>
  <si>
    <t>Vardhman Holdings Ltd</t>
  </si>
  <si>
    <t>VHL</t>
  </si>
  <si>
    <t>Arrow Greentech Ltd</t>
  </si>
  <si>
    <t>ARROWGREEN</t>
  </si>
  <si>
    <t>Bajaj Steel Industries Ltd</t>
  </si>
  <si>
    <t>BAJAJST</t>
  </si>
  <si>
    <t>Renaissance Global Ltd</t>
  </si>
  <si>
    <t>RGL</t>
  </si>
  <si>
    <t>Saint-Gobain Sekurit India Ltd</t>
  </si>
  <si>
    <t>SAINTGOBAIN</t>
  </si>
  <si>
    <t>GIC Housing Finance Ltd</t>
  </si>
  <si>
    <t>GICHSGFIN</t>
  </si>
  <si>
    <t>3B Blackbio DX Ltd</t>
  </si>
  <si>
    <t>3BBLACKBIO</t>
  </si>
  <si>
    <t>Fertilizers &amp; Agricultural Chemicals</t>
  </si>
  <si>
    <t>Beekay Steel Industries Ltd</t>
  </si>
  <si>
    <t>BEEKAY</t>
  </si>
  <si>
    <t>Uniphos Enterprises Ltd</t>
  </si>
  <si>
    <t>UNIENTER</t>
  </si>
  <si>
    <t>Kuantum Papers Ltd</t>
  </si>
  <si>
    <t>KUANTUM</t>
  </si>
  <si>
    <t>Nelcast Ltd</t>
  </si>
  <si>
    <t>NELCAST</t>
  </si>
  <si>
    <t>R K Swamy Ltd</t>
  </si>
  <si>
    <t>RKSWAMY</t>
  </si>
  <si>
    <t>Concord Control Systems Ltd</t>
  </si>
  <si>
    <t>CNCRD</t>
  </si>
  <si>
    <t>Magadh Sugar &amp; Energy Ltd</t>
  </si>
  <si>
    <t>MAGADSUGAR</t>
  </si>
  <si>
    <t>Ksolves India Ltd</t>
  </si>
  <si>
    <t>KSOLVES</t>
  </si>
  <si>
    <t>Panorama Studios International Ltd</t>
  </si>
  <si>
    <t>PANORAMA</t>
  </si>
  <si>
    <t>Jaykay Enterprises Ltd</t>
  </si>
  <si>
    <t>JAYKAY</t>
  </si>
  <si>
    <t>Electrotherm (India) Ltd</t>
  </si>
  <si>
    <t>ELECTHERM</t>
  </si>
  <si>
    <t>Valiant Organics Ltd</t>
  </si>
  <si>
    <t>VALIANTORG</t>
  </si>
  <si>
    <t>Chaman Lal Setia Exports Ltd</t>
  </si>
  <si>
    <t>CLSEL</t>
  </si>
  <si>
    <t>Vinyas Innovative Technologies Ltd</t>
  </si>
  <si>
    <t>VINYAS</t>
  </si>
  <si>
    <t>Allcargo Terminals Ltd</t>
  </si>
  <si>
    <t>ATL</t>
  </si>
  <si>
    <t>Dharmaj Crop Guard Ltd</t>
  </si>
  <si>
    <t>DHARMAJ</t>
  </si>
  <si>
    <t>Voith Paper Fabrics India Ltd</t>
  </si>
  <si>
    <t>VOITHPAPR</t>
  </si>
  <si>
    <t>Enkei Wheels (India) Ltd</t>
  </si>
  <si>
    <t>ENKEIWHEL</t>
  </si>
  <si>
    <t>Ceinsys Tech Ltd</t>
  </si>
  <si>
    <t>CEINSYSTECH</t>
  </si>
  <si>
    <t>Transindia Real Estate Ltd</t>
  </si>
  <si>
    <t>TREL</t>
  </si>
  <si>
    <t>Ganesh Benzoplast Ltd</t>
  </si>
  <si>
    <t>GANESHBE</t>
  </si>
  <si>
    <t>AGI Infra Ltd</t>
  </si>
  <si>
    <t>AGIIL</t>
  </si>
  <si>
    <t>Satia Industries Ltd</t>
  </si>
  <si>
    <t>SATIA</t>
  </si>
  <si>
    <t>Sutlej Textiles and Industries Ltd</t>
  </si>
  <si>
    <t>SUTLEJTEX</t>
  </si>
  <si>
    <t>Signpost India Ltd</t>
  </si>
  <si>
    <t>SIGNPOST</t>
  </si>
  <si>
    <t>Nectar Lifesciences Ltd</t>
  </si>
  <si>
    <t>NECLIFE</t>
  </si>
  <si>
    <t>IST Ltd</t>
  </si>
  <si>
    <t>ISTLTD</t>
  </si>
  <si>
    <t>Faze Three Ltd</t>
  </si>
  <si>
    <t>FAZE3Q</t>
  </si>
  <si>
    <t>Tuticorin Alkali Chemicals and Fertilizers Ltd</t>
  </si>
  <si>
    <t>TUTIALKA</t>
  </si>
  <si>
    <t>Sical Logistics Ltd</t>
  </si>
  <si>
    <t>SICALLOG</t>
  </si>
  <si>
    <t>Hazoor Multi Projects Ltd</t>
  </si>
  <si>
    <t>HAZOOR</t>
  </si>
  <si>
    <t>Sarveshwar Foods Ltd</t>
  </si>
  <si>
    <t>SARVESHWAR</t>
  </si>
  <si>
    <t>State Trading Corporation of India Ltd</t>
  </si>
  <si>
    <t>STCINDIA</t>
  </si>
  <si>
    <t>Shalimar Paints Ltd</t>
  </si>
  <si>
    <t>SHALPAINTS</t>
  </si>
  <si>
    <t>Shree Ganesh Remedies Ltd</t>
  </si>
  <si>
    <t>SGRL</t>
  </si>
  <si>
    <t>Pudumjee Paper Products Ltd</t>
  </si>
  <si>
    <t>PDMJEPAPER</t>
  </si>
  <si>
    <t>Sika Interplant Systems Ltd</t>
  </si>
  <si>
    <t>SIKA</t>
  </si>
  <si>
    <t>BEML Land Assets Ltd</t>
  </si>
  <si>
    <t>BLAL</t>
  </si>
  <si>
    <t>NACL Industries Ltd</t>
  </si>
  <si>
    <t>NACLIND</t>
  </si>
  <si>
    <t>SBC Exports Ltd</t>
  </si>
  <si>
    <t>SBC</t>
  </si>
  <si>
    <t>Jay Bharat Maruti Ltd</t>
  </si>
  <si>
    <t>JAYBARMARU</t>
  </si>
  <si>
    <t>Industrial and Prudential Investment Co Ltd</t>
  </si>
  <si>
    <t>INDPRUD</t>
  </si>
  <si>
    <t>Urja Global Ltd</t>
  </si>
  <si>
    <t>URJA</t>
  </si>
  <si>
    <t>Alphalogic Techsys Ltd</t>
  </si>
  <si>
    <t>ALPHALOGIC</t>
  </si>
  <si>
    <t>Capital India Finance Ltd</t>
  </si>
  <si>
    <t>CIFL</t>
  </si>
  <si>
    <t>Bhageria Industries Ltd</t>
  </si>
  <si>
    <t>BHAGERIA</t>
  </si>
  <si>
    <t>20 Microns Ltd</t>
  </si>
  <si>
    <t>20MICRONS</t>
  </si>
  <si>
    <t>Zuari Industries Ltd</t>
  </si>
  <si>
    <t>ZUARIIND</t>
  </si>
  <si>
    <t>Asian Granito India Ltd</t>
  </si>
  <si>
    <t>ASIANTILES</t>
  </si>
  <si>
    <t>Nahar Spinning Mills Ltd</t>
  </si>
  <si>
    <t>NAHARSPING</t>
  </si>
  <si>
    <t>AFCOM Holdings Ltd</t>
  </si>
  <si>
    <t>AFCOM</t>
  </si>
  <si>
    <t>Jagsonpal Pharmaceuticals Ltd</t>
  </si>
  <si>
    <t>JAGSNPHARM</t>
  </si>
  <si>
    <t>Anuh Pharma Ltd</t>
  </si>
  <si>
    <t>ANUHPHR</t>
  </si>
  <si>
    <t>Krystal Integrated Services Ltd</t>
  </si>
  <si>
    <t>KRYSTAL</t>
  </si>
  <si>
    <t>Simplex Infrastructures Ltd</t>
  </si>
  <si>
    <t>SIMPLEXINF</t>
  </si>
  <si>
    <t>Ice Make Refrigeration Ltd</t>
  </si>
  <si>
    <t>ICEMAKE</t>
  </si>
  <si>
    <t>Sahana System Ltd</t>
  </si>
  <si>
    <t>SAHANA</t>
  </si>
  <si>
    <t>Krishna Defence &amp; Allied Industries Ltd</t>
  </si>
  <si>
    <t>KRISHNADEF</t>
  </si>
  <si>
    <t>Creative Newtech Ltd</t>
  </si>
  <si>
    <t>CREATIVE</t>
  </si>
  <si>
    <t>Primo Chemicals Ltd</t>
  </si>
  <si>
    <t>PRIMO</t>
  </si>
  <si>
    <t>Bajaj Healthcare Ltd</t>
  </si>
  <si>
    <t>BAJAJHCARE</t>
  </si>
  <si>
    <t>Hardwyn India Ltd</t>
  </si>
  <si>
    <t>HARDWYN</t>
  </si>
  <si>
    <t>Building Products - Glass</t>
  </si>
  <si>
    <t>Waaree Technologies Ltd</t>
  </si>
  <si>
    <t>WAAREE</t>
  </si>
  <si>
    <t>Benares Hotels Ltd</t>
  </si>
  <si>
    <t>BENARAS</t>
  </si>
  <si>
    <t>Max India Ltd</t>
  </si>
  <si>
    <t>MAXIND</t>
  </si>
  <si>
    <t>Vilas Transcore Ltd</t>
  </si>
  <si>
    <t>VILAS</t>
  </si>
  <si>
    <t>Ganesh Green Bharat Ltd</t>
  </si>
  <si>
    <t>GGBL</t>
  </si>
  <si>
    <t>Lancer Container Lines Ltd</t>
  </si>
  <si>
    <t>LANCER</t>
  </si>
  <si>
    <t>Infobeans Technologies Ltd</t>
  </si>
  <si>
    <t>INFOBEAN</t>
  </si>
  <si>
    <t>Kriti Industries (India) Limited</t>
  </si>
  <si>
    <t>KRITI</t>
  </si>
  <si>
    <t>Emkay Taps and Cutting Tools Ltd</t>
  </si>
  <si>
    <t>EMKAYTOOLS</t>
  </si>
  <si>
    <t>TGV SRAAC Ltd</t>
  </si>
  <si>
    <t>TGVSL</t>
  </si>
  <si>
    <t>STEL Holdings Ltd</t>
  </si>
  <si>
    <t>STEL</t>
  </si>
  <si>
    <t>RMC Switchgears Ltd</t>
  </si>
  <si>
    <t>RMC</t>
  </si>
  <si>
    <t>Kore Digital Ltd</t>
  </si>
  <si>
    <t>Bodal Chemicals Ltd</t>
  </si>
  <si>
    <t>BODALCHEM</t>
  </si>
  <si>
    <t>Arihant Capital Markets Ltd</t>
  </si>
  <si>
    <t>ARIHANTCAP</t>
  </si>
  <si>
    <t>Rhetan TMT Ltd</t>
  </si>
  <si>
    <t>RHETAN</t>
  </si>
  <si>
    <t>Orient Paper and Industries Ltd</t>
  </si>
  <si>
    <t>ORIENTPPR</t>
  </si>
  <si>
    <t>CSL Finance Ltd</t>
  </si>
  <si>
    <t>CSLFINANCE</t>
  </si>
  <si>
    <t>Royal Orchid Hotels Ltd</t>
  </si>
  <si>
    <t>ROHLTD</t>
  </si>
  <si>
    <t>RACL Geartech Ltd</t>
  </si>
  <si>
    <t>RACLGEAR</t>
  </si>
  <si>
    <t>Innovana Thinklabs Ltd</t>
  </si>
  <si>
    <t>INNOVANA</t>
  </si>
  <si>
    <t>GVK Power &amp; Infrastructure Ltd</t>
  </si>
  <si>
    <t>GVKPIL</t>
  </si>
  <si>
    <t>Airports</t>
  </si>
  <si>
    <t>GHCL Textiles Ltd</t>
  </si>
  <si>
    <t>GHCLTEXTIL</t>
  </si>
  <si>
    <t>Bharat Parenterals Ltd</t>
  </si>
  <si>
    <t>BPLPHARMA</t>
  </si>
  <si>
    <t>Morganite Crucible (India) Ltd</t>
  </si>
  <si>
    <t>MORGANITE</t>
  </si>
  <si>
    <t>Vashu Bhagnani Industries Ltd</t>
  </si>
  <si>
    <t>POOJAENT</t>
  </si>
  <si>
    <t>Filatex Fashions Ltd</t>
  </si>
  <si>
    <t>FILATFASH</t>
  </si>
  <si>
    <t>Prime Securities Ltd</t>
  </si>
  <si>
    <t>PRIMESECU</t>
  </si>
  <si>
    <t>Kaycee Industries Ltd</t>
  </si>
  <si>
    <t>KAYCEEI</t>
  </si>
  <si>
    <t>NCL Industries Ltd</t>
  </si>
  <si>
    <t>NCLIND</t>
  </si>
  <si>
    <t>RSWM Ltd</t>
  </si>
  <si>
    <t>RSWM</t>
  </si>
  <si>
    <t>Foods and Inns Ltd</t>
  </si>
  <si>
    <t>FOODSIN</t>
  </si>
  <si>
    <t>Sree Rayalaseema Hi-Strength Hypo Ltd</t>
  </si>
  <si>
    <t>SRHHYPOLTD</t>
  </si>
  <si>
    <t>Cropster Agro Ltd</t>
  </si>
  <si>
    <t>CROPSTER</t>
  </si>
  <si>
    <t>Danlaw Technologies India Ltd</t>
  </si>
  <si>
    <t>DANLAW</t>
  </si>
  <si>
    <t>Rushil Decor Ltd</t>
  </si>
  <si>
    <t>RUSHIL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</si>
  <si>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</si>
  <si>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</si>
  <si>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</si>
  <si>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</si>
  <si>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</si>
  <si>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</si>
  <si>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</si>
  <si>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</si>
  <si>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</si>
  <si>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</si>
  <si>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Consumer Services</t>
  </si>
  <si>
    <t>Metals &amp; Mining</t>
  </si>
  <si>
    <t>Construction Materials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</si>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</sst>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00189-95F0-443C-A46E-6FD2698E2E9E}" name="Table3" displayName="Table3" ref="A1:Z122" totalsRowShown="0">
  <autoFilter ref="A1:Z122" xr:uid="{E2C00189-95F0-443C-A46E-6FD2698E2E9E}"/>
  <sortState xmlns:xlrd2="http://schemas.microsoft.com/office/spreadsheetml/2017/richdata2" ref="A2:Z122">
    <sortCondition ref="Z1:Z122"/>
  </sortState>
  <tableColumns count="26">
    <tableColumn id="1" xr3:uid="{56690B31-C881-461C-AFB7-739699381D93}" name="Sub-Sector"/>
    <tableColumn id="2" xr3:uid="{C20A62B9-8863-48A9-BAEA-543EA8AAF313}" name="Count" dataDxfId="56">
      <calculatedColumnFormula>COUNTIFS(Table2[Sub-Sector],Table3[[#This Row],[Sub-Sector]])</calculatedColumnFormula>
    </tableColumn>
    <tableColumn id="3" xr3:uid="{4BEF8C20-ECE5-4C27-AF50-EBB0FD181215}" name="Uptrend" dataDxfId="55">
      <calculatedColumnFormula>COUNTIFS(Table2[Sub-Sector],Table3[[#This Row],[Sub-Sector]],Table2[Uptrend],"Uptrend")/Table3[[#This Row],[Count]]</calculatedColumnFormula>
    </tableColumn>
    <tableColumn id="4" xr3:uid="{EA6131DE-444E-4FC1-9052-02D05A4D43A1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714E9385-DAA5-4575-B7CC-397C03796AE8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B8BC1CA7-4F0A-4F86-A9F3-EFE1130C88C6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0077DD39-4A64-4B1B-AD8C-823B449C3FCE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B03F00BA-2BF0-4AE3-A6BA-16143B39BEDA}" name="RSI" dataDxfId="50">
      <calculatedColumnFormula>COUNTIFS(Table2[Sub-Sector],Table3[[#This Row],[Sub-Sector]],Table2[RSI Exponential â€“ 14D],"&gt;=50")/Table3[[#This Row],[Count]]</calculatedColumnFormula>
    </tableColumn>
    <tableColumn id="9" xr3:uid="{2FA8B1BD-6C5F-46E8-9B39-067613D5A39B}" name="Relative Volume" dataDxfId="49">
      <calculatedColumnFormula>COUNTIFS(Table2[Sub-Sector],Table3[[#This Row],[Sub-Sector]],Table2[Relative Volume],"&gt;=1")/Table3[[#This Row],[Count]]</calculatedColumnFormula>
    </tableColumn>
    <tableColumn id="10" xr3:uid="{5C240FA5-6256-42CF-85D8-4C1E4425688C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E3614DEB-8CF6-4BCF-B188-40D48526A639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5DCA6E10-C38E-4135-94C2-2CE7CCDCE2F0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01DD49A0-FF8E-44B0-9FA5-91058548FC40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D39DBDAF-9044-4DAA-925F-0C432ACA53C2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B645412B-01AD-47E9-9828-308E33479CD7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D00F1F2A-357E-4D7E-B771-2BEA3C8797E4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51413E36-DE62-4E22-A2F3-B5AAC9D7A71B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78FB8AF3-99AC-4098-9E52-F5401060AF25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72182306-1BEA-4E28-9DC3-9018FBFDA4CE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35363A96-5CBC-411B-B312-B6216A246189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E305544E-8410-4733-B27D-F3894F009D51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164837C6-6D47-4A6D-870B-9BCA6FDC1F15}" name="Sharpe Ratio" dataDxfId="36">
      <calculatedColumnFormula>COUNTIFS(Table2[Sub-Sector],Table3[[#This Row],[Sub-Sector]],Table2[Sharpe Ratio],"&gt;=0.10")/Table3[[#This Row],[Count]]</calculatedColumnFormula>
    </tableColumn>
    <tableColumn id="23" xr3:uid="{075EE770-A5CB-4640-B8E9-49D7A8EA34BF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4378FAD-12F9-4CB1-9AF3-2EA9473B0F01}" name="Rank" dataDxfId="34">
      <calculatedColumnFormula>_xlfn.RANK.AVG(Table3[[#This Row],[Score]],Table3[Score],1)</calculatedColumnFormula>
    </tableColumn>
    <tableColumn id="25" xr3:uid="{B69ECDD7-F3E1-4AE8-A020-D4D44E88754F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3984920-B49D-4AF7-A65B-D81ABC0046BE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B83D8-B100-43E4-870B-31C80EF383AC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F5777AF2-2A7E-46AD-AE78-E026392C8301}" name="Name"/>
    <tableColumn id="2" xr3:uid="{9E5F15B8-6B5B-47E6-9649-AD688D0AC246}" name="Ticker"/>
    <tableColumn id="3" xr3:uid="{9282CF39-696F-4139-814E-8FFAC9145F98}" name="Industry"/>
    <tableColumn id="4" xr3:uid="{A688D277-2695-4C81-AA03-E9BDCE93BCE8}" name="Sub-Sector"/>
    <tableColumn id="5" xr3:uid="{FEAC53C5-DD64-4145-97B0-0DB22611CF08}" name="Market Cap"/>
    <tableColumn id="6" xr3:uid="{C6B43693-8021-4DFF-866E-311B611BE54D}" name="Close Price"/>
    <tableColumn id="7" xr3:uid="{C8156328-0960-4A0A-9870-D3B815791D3E}" name="1Y Return vs Nifty"/>
    <tableColumn id="18" xr3:uid="{7104558E-C821-49B0-961D-9CCE4B65D3EE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7A1F3558-372A-4636-8A8E-A8307BAAC5A3}" name="1M Return vs Nifty"/>
    <tableColumn id="19" xr3:uid="{D0991BC7-115A-41FE-8252-F5FAED975F58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F59658E0-A648-4A23-8C89-B43C33D883D6}" name="6M Return vs Nifty"/>
    <tableColumn id="20" xr3:uid="{41494033-9537-4875-A7A2-A4F625B86624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7F0FE950-BAAE-4F2E-8AF8-744BF1FAF72C}" name="1W Return vs Nifty"/>
    <tableColumn id="22" xr3:uid="{F464191D-D8B7-4BB4-AAE6-094AF6B8AAE2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18499FC0-2DA2-4CEE-97C3-629EBD1B9064}" name="20D EMA" dataDxfId="27"/>
    <tableColumn id="11" xr3:uid="{E2ADBBBB-C3E0-43A5-9066-628EE6424BF2}" name="50D EMA"/>
    <tableColumn id="12" xr3:uid="{52FD9331-E03B-4F22-9299-5225A7A03A44}" name="200D EMA"/>
    <tableColumn id="13" xr3:uid="{218CBFCD-3202-48C4-B2D8-22F7D7B16460}" name="RSI Exponential â€“ 14D"/>
    <tableColumn id="25" xr3:uid="{1958873A-011B-4229-83E7-D872F9959D2C}" name="% Price above 20 EMA" dataDxfId="26">
      <calculatedColumnFormula>(Table2[[#This Row],[Close Price]]-Table2[[#This Row],[20D EMA]])/Table2[[#This Row],[20D EMA]]</calculatedColumnFormula>
    </tableColumn>
    <tableColumn id="24" xr3:uid="{B81A1E78-D1C5-456F-B1D9-ED555C7B1211}" name="% Price above 50 EMA" dataDxfId="25">
      <calculatedColumnFormula>(Table2[[#This Row],[Close Price]]-Table2[[#This Row],[50D EMA]])/Table2[[#This Row],[50D EMA]]</calculatedColumnFormula>
    </tableColumn>
    <tableColumn id="23" xr3:uid="{C62A815A-8706-4DC0-AD20-190004B5219B}" name="% Price above 200 EMA" dataDxfId="24">
      <calculatedColumnFormula>(Table2[[#This Row],[Close Price]]-Table2[[#This Row],[200D EMA]])/Table2[[#This Row],[200D EMA]]</calculatedColumnFormula>
    </tableColumn>
    <tableColumn id="14" xr3:uid="{E5FDF393-911A-4DD2-B526-C5AEC28D78C1}" name="Relative Volume"/>
    <tableColumn id="37" xr3:uid="{7714AEE1-582D-49EF-9626-8E85595D63F2}" name="Day Low" dataDxfId="23"/>
    <tableColumn id="36" xr3:uid="{ADCC93C8-9FCB-4186-B8BC-7C5F3D82C1D5}" name="Day High" dataDxfId="22"/>
    <tableColumn id="35" xr3:uid="{7AB9292C-A07F-4184-86BA-3B2A7C5F4EAB}" name="Current Week Low" dataDxfId="21"/>
    <tableColumn id="34" xr3:uid="{BC27F6BE-906E-42D5-B99E-26CAC7D48111}" name="Current Week High" dataDxfId="20"/>
    <tableColumn id="33" xr3:uid="{14B64DC8-AEB6-45CD-834F-0A7180C4CF0F}" name="Current Month Low" dataDxfId="19"/>
    <tableColumn id="32" xr3:uid="{A9A041BE-0A50-4649-8006-9551CE3C5C07}" name="Current Month High" dataDxfId="18"/>
    <tableColumn id="31" xr3:uid="{30BB5DD1-6221-48AB-983C-0D16A8D18310}" name="% Away From Day Low" dataDxfId="17">
      <calculatedColumnFormula>(Table2[[#This Row],[Close Price]]/Table2[[#This Row],[Day Low]])-1</calculatedColumnFormula>
    </tableColumn>
    <tableColumn id="30" xr3:uid="{1A0D7CEE-F30F-4FE6-A487-0AF5B305E657}" name="% Away From Day High" dataDxfId="16">
      <calculatedColumnFormula>(Table2[[#This Row],[Day High]]/Table2[[#This Row],[Close Price]])-1</calculatedColumnFormula>
    </tableColumn>
    <tableColumn id="29" xr3:uid="{34B87376-DBF4-4BB1-854A-3A98828BF48F}" name="% Away From Current Week Low" dataDxfId="15">
      <calculatedColumnFormula>(Table2[[#This Row],[Close Price]]/Table2[[#This Row],[Current Week Low]])-1</calculatedColumnFormula>
    </tableColumn>
    <tableColumn id="28" xr3:uid="{91D2FB75-99E9-4923-882E-8F86F1301409}" name="% Away From Current Week High" dataDxfId="14">
      <calculatedColumnFormula>(Table2[[#This Row],[Current Week High]]/Table2[[#This Row],[Close Price]])-1</calculatedColumnFormula>
    </tableColumn>
    <tableColumn id="27" xr3:uid="{E415B2CE-E054-4158-AFB4-34DBCE67D38A}" name="% Away From Current Month Low" dataDxfId="13">
      <calculatedColumnFormula>(Table2[[#This Row],[Close Price]]/Table2[[#This Row],[Current Month Low]])-1</calculatedColumnFormula>
    </tableColumn>
    <tableColumn id="26" xr3:uid="{13239A16-B4C3-4151-BFE0-E3653EBBD86C}" name="% Away From Current Month High" dataDxfId="12">
      <calculatedColumnFormula>(Table2[[#This Row],[Current Month High]]/Table2[[#This Row],[Close Price]])-1</calculatedColumnFormula>
    </tableColumn>
    <tableColumn id="15" xr3:uid="{D30EA669-B81E-40DD-B7FB-505525E8308E}" name="% Away From 52W High"/>
    <tableColumn id="16" xr3:uid="{BE21009F-3D80-4D71-A4F6-CDA5884A6D4F}" name="% Away From 52W Low"/>
    <tableColumn id="42" xr3:uid="{68C06A5E-7FEF-4DB4-B470-932EB3C0F572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34EC5CB2-2A1D-4A4C-9509-88ACA445080E}" name="Relative Strength Sector Index" dataDxfId="10"/>
    <tableColumn id="40" xr3:uid="{AAA064E6-8E8B-4847-BDA5-CC66FBFE61A8}" name="Relative Strength Sector Index - Zone" dataDxfId="9"/>
    <tableColumn id="39" xr3:uid="{8DFBEEA7-4EE7-425E-A8CA-BAB034A527F9}" name="Rate of Change" dataDxfId="8"/>
    <tableColumn id="38" xr3:uid="{2E29E50F-1A15-4BDC-AD2D-10F263094FEB}" name="Rate of Change - Zone" dataDxfId="7"/>
    <tableColumn id="17" xr3:uid="{DD91BA40-3475-444C-80D2-FF2D7B9E5B88}" name="Sharpe Ratio"/>
    <tableColumn id="43" xr3:uid="{5FE79E2F-E0BB-4318-80BC-5BC435CA6B1B}" name="Sharpe Ratio Z-Score" dataDxfId="6">
      <calculatedColumnFormula>(Table2[[#This Row],[Sharpe Ratio]]-AVERAGE(Table2[Sharpe Ratio]))/_xlfn.STDEV.P(Table2[Sharpe Ratio])</calculatedColumnFormula>
    </tableColumn>
    <tableColumn id="44" xr3:uid="{A268F5C8-3E80-47A9-970F-BF2A7C09A1C3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AB7AD88A-A8C2-4E54-972F-4ABAC3AFCC05}" name="Rank 1Y" dataDxfId="4">
      <calculatedColumnFormula>_xlfn.RANK.AVG(Table2[[#This Row],[1Y Return vs Nifty Z-Score]],Table2[1Y Return vs Nifty Z-Score])</calculatedColumnFormula>
    </tableColumn>
    <tableColumn id="46" xr3:uid="{5937B363-C9A4-4867-BEAF-08EDF67EDBD0}" name="Rank 6M" dataDxfId="3">
      <calculatedColumnFormula>_xlfn.RANK.AVG(Table2[[#This Row],[6M Return vs Nifty Z-Score]],Table2[6M Return vs Nifty Z-Score])</calculatedColumnFormula>
    </tableColumn>
    <tableColumn id="47" xr3:uid="{3951ECE5-C66B-4A0A-B734-EBCBFB1E8149}" name="Rank Sharpe" dataDxfId="2">
      <calculatedColumnFormula>_xlfn.RANK.AVG(Table2[[#This Row],[Sharpe Ratio Z-Score]],Table2[Sharpe Ratio Z-Score])</calculatedColumnFormula>
    </tableColumn>
    <tableColumn id="48" xr3:uid="{790F3F0A-A0E1-41AF-8E69-F891C77BBE0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81F17-1C9A-4BAC-A6D0-B6ECD3E61A6C}" name="Table1" displayName="Table1" ref="A1:Q1493" totalsRowShown="0">
  <autoFilter ref="A1:Q1493" xr:uid="{D6981F17-1C9A-4BAC-A6D0-B6ECD3E61A6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7B77F1F1-657E-42C6-9FBB-15C24AA9F9E5}" name="Name"/>
    <tableColumn id="2" xr3:uid="{F0F93B42-33AB-4747-B26C-E6CCC1A8284D}" name="Ticker"/>
    <tableColumn id="17" xr3:uid="{C0AD7E8A-5DF7-4D07-8775-1C66B003B3EA}" name="Industry" dataDxfId="0"/>
    <tableColumn id="3" xr3:uid="{AF6F36C7-D464-40E4-ACD4-CB4A2B5D8004}" name="Sub-Sector"/>
    <tableColumn id="4" xr3:uid="{E7D3F141-4320-4609-B136-0ED8ECEFEE0C}" name="Market Cap"/>
    <tableColumn id="5" xr3:uid="{E59BA047-C0E8-4DF3-8751-373AD358AFCA}" name="Close Price"/>
    <tableColumn id="6" xr3:uid="{1A94677D-6F40-4CC5-9197-5352CDFA336A}" name="1Y Return vs Nifty"/>
    <tableColumn id="7" xr3:uid="{BD43DC7A-9C2E-43D5-A5AE-7CC5EAC5F6EA}" name="1M Return vs Nifty"/>
    <tableColumn id="8" xr3:uid="{71E54ECB-7EFF-4C2C-8263-66EE22B1F2DE}" name="6M Return vs Nifty"/>
    <tableColumn id="9" xr3:uid="{49CB9AAA-FDDB-4560-88C9-825F78B7305F}" name="1W Return vs Nifty"/>
    <tableColumn id="10" xr3:uid="{59EF4880-95AC-47F4-B6B3-9B137AB2B702}" name="50D EMA"/>
    <tableColumn id="11" xr3:uid="{43AE52BD-7217-4071-A975-58B232D415EB}" name="200D EMA"/>
    <tableColumn id="12" xr3:uid="{3F106D26-96AE-46B3-9301-45535B00D6E7}" name="RSI Exponential â€“ 14D"/>
    <tableColumn id="13" xr3:uid="{7C87D4E4-44E8-4DCA-8F44-C0E1D3AD3E30}" name="Relative Volume"/>
    <tableColumn id="14" xr3:uid="{B3492E88-E5CD-4471-9A29-62FF2C9F06E2}" name="% Away From 52W High"/>
    <tableColumn id="15" xr3:uid="{308AB5A8-9640-4DC0-827F-DD1D801AB154}" name="% Away From 52W Low"/>
    <tableColumn id="16" xr3:uid="{A3B70B83-9DBB-452C-BC4A-E4FCF22F9870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A4BF-6BA6-4F52-84DA-AB758B3C8E6F}">
  <dimension ref="A1:Z122"/>
  <sheetViews>
    <sheetView topLeftCell="K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3212</v>
      </c>
      <c r="C1" t="s">
        <v>3201</v>
      </c>
      <c r="D1" t="s">
        <v>3213</v>
      </c>
      <c r="E1" t="s">
        <v>3214</v>
      </c>
      <c r="F1" t="s">
        <v>7</v>
      </c>
      <c r="G1" t="s">
        <v>5</v>
      </c>
      <c r="H1" t="s">
        <v>3215</v>
      </c>
      <c r="I1" t="s">
        <v>12</v>
      </c>
      <c r="J1" t="s">
        <v>3195</v>
      </c>
      <c r="K1" t="s">
        <v>3196</v>
      </c>
      <c r="L1" t="s">
        <v>3197</v>
      </c>
      <c r="M1" t="s">
        <v>3198</v>
      </c>
      <c r="N1" t="s">
        <v>3199</v>
      </c>
      <c r="O1" t="s">
        <v>3200</v>
      </c>
      <c r="P1" t="s">
        <v>13</v>
      </c>
      <c r="Q1" t="s">
        <v>14</v>
      </c>
      <c r="R1" t="s">
        <v>3216</v>
      </c>
      <c r="S1" t="s">
        <v>3187</v>
      </c>
      <c r="T1" t="s">
        <v>3188</v>
      </c>
      <c r="U1" t="s">
        <v>3205</v>
      </c>
      <c r="V1" t="s">
        <v>15</v>
      </c>
      <c r="W1" t="s">
        <v>3207</v>
      </c>
      <c r="X1" t="s">
        <v>3217</v>
      </c>
      <c r="Y1" t="s">
        <v>3218</v>
      </c>
      <c r="Z1" t="s">
        <v>3219</v>
      </c>
    </row>
    <row r="2" spans="1:26" x14ac:dyDescent="0.3">
      <c r="A2" t="s">
        <v>149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141.5</v>
      </c>
      <c r="X2">
        <f>_xlfn.RANK.AVG(Table3[[#This Row],[Score]],Table3[Score],1)</f>
        <v>2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</v>
      </c>
      <c r="Z2">
        <f>_xlfn.RANK.AVG(Table3[[#This Row],[Score 2 ]],Table3[[Score 2 ]],1)</f>
        <v>1.5</v>
      </c>
    </row>
    <row r="3" spans="1:26" x14ac:dyDescent="0.3">
      <c r="A3" t="s">
        <v>472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1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</v>
      </c>
      <c r="Z3">
        <f>_xlfn.RANK.AVG(Table3[[#This Row],[Score 2 ]],Table3[[Score 2 ]],1)</f>
        <v>1.5</v>
      </c>
    </row>
    <row r="4" spans="1:26" x14ac:dyDescent="0.3">
      <c r="A4" t="s">
        <v>98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0.66666666666666663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0.66666666666666663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188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77.5</v>
      </c>
      <c r="Z4">
        <f>_xlfn.RANK.AVG(Table3[[#This Row],[Score 2 ]],Table3[[Score 2 ]],1)</f>
        <v>3</v>
      </c>
    </row>
    <row r="5" spans="1:26" x14ac:dyDescent="0.3">
      <c r="A5" t="s">
        <v>54</v>
      </c>
      <c r="B5">
        <f>COUNTIFS(Table2[Sub-Sector],Table3[[#This Row],[Sub-Sector]])</f>
        <v>44</v>
      </c>
      <c r="C5" s="1">
        <f>COUNTIFS(Table2[Sub-Sector],Table3[[#This Row],[Sub-Sector]],Table2[Uptrend],"Uptrend")/Table3[[#This Row],[Count]]</f>
        <v>0.93181818181818177</v>
      </c>
      <c r="D5" s="1">
        <f>COUNTIFS(Table2[Sub-Sector],Table3[[#This Row],[Sub-Sector]],Table2[1W Return vs Nifty],"&gt;=5")/Table3[[#This Row],[Count]]</f>
        <v>0.34090909090909088</v>
      </c>
      <c r="E5" s="1">
        <f>COUNTIFS(Table2[Sub-Sector],Table3[[#This Row],[Sub-Sector]],Table2[1M Return vs Nifty],"&gt;=5")/Table3[[#This Row],[Count]]</f>
        <v>0.59090909090909094</v>
      </c>
      <c r="F5" s="1">
        <f>COUNTIFS(Table2[Sub-Sector],Table3[[#This Row],[Sub-Sector]],Table2[6M Return vs Nifty],"&gt;=10")/Table3[[#This Row],[Count]]</f>
        <v>0.75</v>
      </c>
      <c r="G5" s="1">
        <f>COUNTIFS(Table2[Sub-Sector],Table3[[#This Row],[Sub-Sector]],Table2[1Y Return vs Nifty],"&gt;=10")/Table3[[#This Row],[Count]]</f>
        <v>0.70454545454545459</v>
      </c>
      <c r="H5" s="1">
        <f>COUNTIFS(Table2[Sub-Sector],Table3[[#This Row],[Sub-Sector]],Table2[RSI Exponential â€“ 14D],"&gt;=50")/Table3[[#This Row],[Count]]</f>
        <v>0.86363636363636365</v>
      </c>
      <c r="I5" s="1">
        <f>COUNTIFS(Table2[Sub-Sector],Table3[[#This Row],[Sub-Sector]],Table2[Relative Volume],"&gt;=1")/Table3[[#This Row],[Count]]</f>
        <v>0.54545454545454541</v>
      </c>
      <c r="J5" s="1">
        <f>COUNTIFS(Table2[Sub-Sector],Table3[[#This Row],[Sub-Sector]],Table2[% Away From Day Low],"&gt;=0.05")/Table3[[#This Row],[Count]]</f>
        <v>9.0909090909090912E-2</v>
      </c>
      <c r="K5" s="1">
        <f>COUNTIFS(Table2[Sub-Sector],Table3[[#This Row],[Sub-Sector]],Table2[% Away From Day High],"&lt;=0.05")/Table3[[#This Row],[Count]]</f>
        <v>0.95454545454545459</v>
      </c>
      <c r="L5" s="1">
        <f>COUNTIFS(Table2[Sub-Sector],Table3[[#This Row],[Sub-Sector]],Table2[% Away From Current Week Low],"&gt;=0.05")/Table3[[#This Row],[Count]]</f>
        <v>0.25</v>
      </c>
      <c r="M5" s="1">
        <f>COUNTIFS(Table2[Sub-Sector],Table3[[#This Row],[Sub-Sector]],Table2[% Away From Current Week High],"&lt;=0.05")/Table3[[#This Row],[Count]]</f>
        <v>0.95454545454545459</v>
      </c>
      <c r="N5" s="1">
        <f>COUNTIFS(Table2[Sub-Sector],Table3[[#This Row],[Sub-Sector]],Table2[% Away From Current Month Low],"&gt;=0.05")/Table3[[#This Row],[Count]]</f>
        <v>0.59090909090909094</v>
      </c>
      <c r="O5" s="1">
        <f>COUNTIFS(Table2[Sub-Sector],Table3[[#This Row],[Sub-Sector]],Table2[% Away From Current Month High],"&lt;=0.05")/Table3[[#This Row],[Count]]</f>
        <v>0.79545454545454541</v>
      </c>
      <c r="P5" s="1">
        <f>COUNTIFS(Table2[Sub-Sector],Table3[[#This Row],[Sub-Sector]],Table2[% Away From 52W High],"&lt;=10")/Table3[[#This Row],[Count]]</f>
        <v>0.88636363636363635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0.86363636363636365</v>
      </c>
      <c r="S5" s="1">
        <f>COUNTIFS(Table2[Sub-Sector],Table3[[#This Row],[Sub-Sector]],Table2[% Price above 50 EMA],"&gt;=0")/Table3[[#This Row],[Count]]</f>
        <v>0.95454545454545459</v>
      </c>
      <c r="T5" s="1">
        <f>COUNTIFS(Table2[Sub-Sector],Table3[[#This Row],[Sub-Sector]],Table2[% Price above 200 EMA],"&gt;=0")/Table3[[#This Row],[Count]]</f>
        <v>0.97727272727272729</v>
      </c>
      <c r="U5" s="1">
        <f>COUNTIFS(Table2[Sub-Sector],Table3[[#This Row],[Sub-Sector]],Table2[Rate of Change - Zone],"Positive")/Table3[[#This Row],[Count]]</f>
        <v>0.86363636363636365</v>
      </c>
      <c r="V5" s="1">
        <f>COUNTIFS(Table2[Sub-Sector],Table3[[#This Row],[Sub-Sector]],Table2[Sharpe Ratio],"&gt;=0.10")/Table3[[#This Row],[Count]]</f>
        <v>0.15909090909090909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162.5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101.5</v>
      </c>
      <c r="Z5">
        <f>_xlfn.RANK.AVG(Table3[[#This Row],[Score 2 ]],Table3[[Score 2 ]],1)</f>
        <v>4</v>
      </c>
    </row>
    <row r="6" spans="1:26" x14ac:dyDescent="0.3">
      <c r="A6" t="s">
        <v>43</v>
      </c>
      <c r="B6">
        <f>COUNTIFS(Table2[Sub-Sector],Table3[[#This Row],[Sub-Sector]])</f>
        <v>2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1</v>
      </c>
      <c r="G6" s="1">
        <f>COUNTIFS(Table2[Sub-Sector],Table3[[#This Row],[Sub-Sector]],Table2[1Y Return vs Nifty],"&gt;=10")/Table3[[#This Row],[Count]]</f>
        <v>0.5</v>
      </c>
      <c r="H6" s="1">
        <f>COUNTIFS(Table2[Sub-Sector],Table3[[#This Row],[Sub-Sector]],Table2[RSI Exponential â€“ 14D],"&gt;=50")/Table3[[#This Row],[Count]]</f>
        <v>1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0.5</v>
      </c>
      <c r="N6" s="1">
        <f>COUNTIFS(Table2[Sub-Sector],Table3[[#This Row],[Sub-Sector]],Table2[% Away From Current Month Low],"&gt;=0.05")/Table3[[#This Row],[Count]]</f>
        <v>0.5</v>
      </c>
      <c r="O6" s="1">
        <f>COUNTIFS(Table2[Sub-Sector],Table3[[#This Row],[Sub-Sector]],Table2[% Away From Current Month High],"&lt;=0.05")/Table3[[#This Row],[Count]]</f>
        <v>0.5</v>
      </c>
      <c r="P6" s="1">
        <f>COUNTIFS(Table2[Sub-Sector],Table3[[#This Row],[Sub-Sector]],Table2[% Away From 52W High],"&lt;=10")/Table3[[#This Row],[Count]]</f>
        <v>1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6">
        <f>_xlfn.RANK.AVG(Table3[[#This Row],[Score]],Table3[Score],1)</f>
        <v>13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6">
        <f>_xlfn.RANK.AVG(Table3[[#This Row],[Score 2 ]],Table3[[Score 2 ]],1)</f>
        <v>5.5</v>
      </c>
    </row>
    <row r="7" spans="1:26" x14ac:dyDescent="0.3">
      <c r="A7" t="s">
        <v>188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0.25</v>
      </c>
      <c r="E7" s="1">
        <f>COUNTIFS(Table2[Sub-Sector],Table3[[#This Row],[Sub-Sector]],Table2[1M Return vs Nifty],"&gt;=5")/Table3[[#This Row],[Count]]</f>
        <v>0.25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0.25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0.75</v>
      </c>
      <c r="O7" s="1">
        <f>COUNTIFS(Table2[Sub-Sector],Table3[[#This Row],[Sub-Sector]],Table2[% Away From Current Month High],"&lt;=0.05")/Table3[[#This Row],[Count]]</f>
        <v>0.75</v>
      </c>
      <c r="P7" s="1">
        <f>COUNTIFS(Table2[Sub-Sector],Table3[[#This Row],[Sub-Sector]],Table2[% Away From 52W High],"&lt;=10")/Table3[[#This Row],[Count]]</f>
        <v>0.75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195.5</v>
      </c>
      <c r="X7">
        <f>_xlfn.RANK.AVG(Table3[[#This Row],[Score]],Table3[Score],1)</f>
        <v>7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7">
        <f>_xlfn.RANK.AVG(Table3[[#This Row],[Score 2 ]],Table3[[Score 2 ]],1)</f>
        <v>5.5</v>
      </c>
    </row>
    <row r="8" spans="1:26" x14ac:dyDescent="0.3">
      <c r="A8" t="s">
        <v>756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0.33333333333333331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0.33333333333333331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1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211.5</v>
      </c>
      <c r="X8">
        <f>_xlfn.RANK.AVG(Table3[[#This Row],[Score]],Table3[Score],1)</f>
        <v>11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</v>
      </c>
      <c r="Z8">
        <f>_xlfn.RANK.AVG(Table3[[#This Row],[Score 2 ]],Table3[[Score 2 ]],1)</f>
        <v>7</v>
      </c>
    </row>
    <row r="9" spans="1:26" x14ac:dyDescent="0.3">
      <c r="A9" t="s">
        <v>248</v>
      </c>
      <c r="B9">
        <f>COUNTIFS(Table2[Sub-Sector],Table3[[#This Row],[Sub-Sector]])</f>
        <v>6</v>
      </c>
      <c r="C9" s="1">
        <f>COUNTIFS(Table2[Sub-Sector],Table3[[#This Row],[Sub-Sector]],Table2[Uptrend],"Uptrend")/Table3[[#This Row],[Count]]</f>
        <v>0.83333333333333337</v>
      </c>
      <c r="D9" s="1">
        <f>COUNTIFS(Table2[Sub-Sector],Table3[[#This Row],[Sub-Sector]],Table2[1W Return vs Nifty],"&gt;=5")/Table3[[#This Row],[Count]]</f>
        <v>0.16666666666666666</v>
      </c>
      <c r="E9" s="1">
        <f>COUNTIFS(Table2[Sub-Sector],Table3[[#This Row],[Sub-Sector]],Table2[1M Return vs Nifty],"&gt;=5")/Table3[[#This Row],[Count]]</f>
        <v>0.5</v>
      </c>
      <c r="F9" s="1">
        <f>COUNTIFS(Table2[Sub-Sector],Table3[[#This Row],[Sub-Sector]],Table2[6M Return vs Nifty],"&gt;=10")/Table3[[#This Row],[Count]]</f>
        <v>0.83333333333333337</v>
      </c>
      <c r="G9" s="1">
        <f>COUNTIFS(Table2[Sub-Sector],Table3[[#This Row],[Sub-Sector]],Table2[1Y Return vs Nifty],"&gt;=10")/Table3[[#This Row],[Count]]</f>
        <v>0.5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0.66666666666666663</v>
      </c>
      <c r="J9" s="1">
        <f>COUNTIFS(Table2[Sub-Sector],Table3[[#This Row],[Sub-Sector]],Table2[% Away From Day Low],"&gt;=0.05")/Table3[[#This Row],[Count]]</f>
        <v>0.33333333333333331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0.33333333333333331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0.33333333333333331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0.83333333333333337</v>
      </c>
      <c r="Q9" s="1">
        <f>COUNTIFS(Table2[Sub-Sector],Table3[[#This Row],[Sub-Sector]],Table2[% Away From 52W Low],"&gt;=10")/Table3[[#This Row],[Count]]</f>
        <v>0.83333333333333337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0.83333333333333337</v>
      </c>
      <c r="T9" s="1">
        <f>COUNTIFS(Table2[Sub-Sector],Table3[[#This Row],[Sub-Sector]],Table2[% Price above 200 EMA],"&gt;=0")/Table3[[#This Row],[Count]]</f>
        <v>0.83333333333333337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0.16666666666666666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</v>
      </c>
      <c r="X9">
        <f>_xlfn.RANK.AVG(Table3[[#This Row],[Score]],Table3[Score],1)</f>
        <v>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9">
        <f>_xlfn.RANK.AVG(Table3[[#This Row],[Score 2 ]],Table3[[Score 2 ]],1)</f>
        <v>8</v>
      </c>
    </row>
    <row r="10" spans="1:26" x14ac:dyDescent="0.3">
      <c r="A10" t="s">
        <v>345</v>
      </c>
      <c r="B10">
        <f>COUNTIFS(Table2[Sub-Sector],Table3[[#This Row],[Sub-Sector]])</f>
        <v>10</v>
      </c>
      <c r="C10" s="1">
        <f>COUNTIFS(Table2[Sub-Sector],Table3[[#This Row],[Sub-Sector]],Table2[Uptrend],"Uptrend")/Table3[[#This Row],[Count]]</f>
        <v>0.9</v>
      </c>
      <c r="D10" s="1">
        <f>COUNTIFS(Table2[Sub-Sector],Table3[[#This Row],[Sub-Sector]],Table2[1W Return vs Nifty],"&gt;=5")/Table3[[#This Row],[Count]]</f>
        <v>0.2</v>
      </c>
      <c r="E10" s="1">
        <f>COUNTIFS(Table2[Sub-Sector],Table3[[#This Row],[Sub-Sector]],Table2[1M Return vs Nifty],"&gt;=5")/Table3[[#This Row],[Count]]</f>
        <v>0.3</v>
      </c>
      <c r="F10" s="1">
        <f>COUNTIFS(Table2[Sub-Sector],Table3[[#This Row],[Sub-Sector]],Table2[6M Return vs Nifty],"&gt;=10")/Table3[[#This Row],[Count]]</f>
        <v>0.9</v>
      </c>
      <c r="G10" s="1">
        <f>COUNTIFS(Table2[Sub-Sector],Table3[[#This Row],[Sub-Sector]],Table2[1Y Return vs Nifty],"&gt;=10")/Table3[[#This Row],[Count]]</f>
        <v>0.7</v>
      </c>
      <c r="H10" s="1">
        <f>COUNTIFS(Table2[Sub-Sector],Table3[[#This Row],[Sub-Sector]],Table2[RSI Exponential â€“ 14D],"&gt;=50")/Table3[[#This Row],[Count]]</f>
        <v>0.6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0.2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0.3</v>
      </c>
      <c r="O10" s="1">
        <f>COUNTIFS(Table2[Sub-Sector],Table3[[#This Row],[Sub-Sector]],Table2[% Away From Current Month High],"&lt;=0.05")/Table3[[#This Row],[Count]]</f>
        <v>0.5</v>
      </c>
      <c r="P10" s="1">
        <f>COUNTIFS(Table2[Sub-Sector],Table3[[#This Row],[Sub-Sector]],Table2[% Away From 52W High],"&lt;=10")/Table3[[#This Row],[Count]]</f>
        <v>0.7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0.6</v>
      </c>
      <c r="S10" s="1">
        <f>COUNTIFS(Table2[Sub-Sector],Table3[[#This Row],[Sub-Sector]],Table2[% Price above 50 EMA],"&gt;=0")/Table3[[#This Row],[Count]]</f>
        <v>0.9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0.6</v>
      </c>
      <c r="V10" s="1">
        <f>COUNTIFS(Table2[Sub-Sector],Table3[[#This Row],[Sub-Sector]],Table2[Sharpe Ratio],"&gt;=0.10")/Table3[[#This Row],[Count]]</f>
        <v>0.2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235.5</v>
      </c>
      <c r="X10">
        <f>_xlfn.RANK.AVG(Table3[[#This Row],[Score]],Table3[Score],1)</f>
        <v>14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130.5</v>
      </c>
      <c r="Z10">
        <f>_xlfn.RANK.AVG(Table3[[#This Row],[Score 2 ]],Table3[[Score 2 ]],1)</f>
        <v>9</v>
      </c>
    </row>
    <row r="11" spans="1:26" x14ac:dyDescent="0.3">
      <c r="A11" t="s">
        <v>964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</v>
      </c>
      <c r="X11">
        <f>_xlfn.RANK.AVG(Table3[[#This Row],[Score]],Table3[Score],1)</f>
        <v>15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1">
        <f>_xlfn.RANK.AVG(Table3[[#This Row],[Score 2 ]],Table3[[Score 2 ]],1)</f>
        <v>11.5</v>
      </c>
    </row>
    <row r="12" spans="1:26" x14ac:dyDescent="0.3">
      <c r="A12" t="s">
        <v>1356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1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158.5</v>
      </c>
      <c r="X12">
        <f>_xlfn.RANK.AVG(Table3[[#This Row],[Score]],Table3[Score],1)</f>
        <v>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2">
        <f>_xlfn.RANK.AVG(Table3[[#This Row],[Score 2 ]],Table3[[Score 2 ]],1)</f>
        <v>11.5</v>
      </c>
    </row>
    <row r="13" spans="1:26" x14ac:dyDescent="0.3">
      <c r="A13" t="s">
        <v>1600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13">
        <f>_xlfn.RANK.AVG(Table3[[#This Row],[Score]],Table3[Score],1)</f>
        <v>17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3">
        <f>_xlfn.RANK.AVG(Table3[[#This Row],[Score 2 ]],Table3[[Score 2 ]],1)</f>
        <v>11.5</v>
      </c>
    </row>
    <row r="14" spans="1:26" x14ac:dyDescent="0.3">
      <c r="A14" t="s">
        <v>173</v>
      </c>
      <c r="B14">
        <f>COUNTIFS(Table2[Sub-Sector],Table3[[#This Row],[Sub-Sector]])</f>
        <v>9</v>
      </c>
      <c r="C14" s="1">
        <f>COUNTIFS(Table2[Sub-Sector],Table3[[#This Row],[Sub-Sector]],Table2[Uptrend],"Uptrend")/Table3[[#This Row],[Count]]</f>
        <v>0.88888888888888884</v>
      </c>
      <c r="D14" s="1">
        <f>COUNTIFS(Table2[Sub-Sector],Table3[[#This Row],[Sub-Sector]],Table2[1W Return vs Nifty],"&gt;=5")/Table3[[#This Row],[Count]]</f>
        <v>0.22222222222222221</v>
      </c>
      <c r="E14" s="1">
        <f>COUNTIFS(Table2[Sub-Sector],Table3[[#This Row],[Sub-Sector]],Table2[1M Return vs Nifty],"&gt;=5")/Table3[[#This Row],[Count]]</f>
        <v>0.1111111111111111</v>
      </c>
      <c r="F14" s="1">
        <f>COUNTIFS(Table2[Sub-Sector],Table3[[#This Row],[Sub-Sector]],Table2[6M Return vs Nifty],"&gt;=10")/Table3[[#This Row],[Count]]</f>
        <v>0.88888888888888884</v>
      </c>
      <c r="G14" s="1">
        <f>COUNTIFS(Table2[Sub-Sector],Table3[[#This Row],[Sub-Sector]],Table2[1Y Return vs Nifty],"&gt;=10")/Table3[[#This Row],[Count]]</f>
        <v>0.55555555555555558</v>
      </c>
      <c r="H14" s="1">
        <f>COUNTIFS(Table2[Sub-Sector],Table3[[#This Row],[Sub-Sector]],Table2[RSI Exponential â€“ 14D],"&gt;=50")/Table3[[#This Row],[Count]]</f>
        <v>0.77777777777777779</v>
      </c>
      <c r="I14" s="1">
        <f>COUNTIFS(Table2[Sub-Sector],Table3[[#This Row],[Sub-Sector]],Table2[Relative Volume],"&gt;=1")/Table3[[#This Row],[Count]]</f>
        <v>0.44444444444444442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0.88888888888888884</v>
      </c>
      <c r="L14" s="1">
        <f>COUNTIFS(Table2[Sub-Sector],Table3[[#This Row],[Sub-Sector]],Table2[% Away From Current Week Low],"&gt;=0.05")/Table3[[#This Row],[Count]]</f>
        <v>0.22222222222222221</v>
      </c>
      <c r="M14" s="1">
        <f>COUNTIFS(Table2[Sub-Sector],Table3[[#This Row],[Sub-Sector]],Table2[% Away From Current Week High],"&lt;=0.05")/Table3[[#This Row],[Count]]</f>
        <v>0.88888888888888884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0.77777777777777779</v>
      </c>
      <c r="P14" s="1">
        <f>COUNTIFS(Table2[Sub-Sector],Table3[[#This Row],[Sub-Sector]],Table2[% Away From 52W High],"&lt;=10")/Table3[[#This Row],[Count]]</f>
        <v>0.88888888888888884</v>
      </c>
      <c r="Q14" s="1">
        <f>COUNTIFS(Table2[Sub-Sector],Table3[[#This Row],[Sub-Sector]],Table2[% Away From 52W Low],"&gt;=10")/Table3[[#This Row],[Count]]</f>
        <v>0.88888888888888884</v>
      </c>
      <c r="R14" s="1">
        <f>COUNTIFS(Table2[Sub-Sector],Table3[[#This Row],[Sub-Sector]],Table2[% Price above 20 EMA],"&gt;=0")/Table3[[#This Row],[Count]]</f>
        <v>0.77777777777777779</v>
      </c>
      <c r="S14" s="1">
        <f>COUNTIFS(Table2[Sub-Sector],Table3[[#This Row],[Sub-Sector]],Table2[% Price above 50 EMA],"&gt;=0")/Table3[[#This Row],[Count]]</f>
        <v>0.77777777777777779</v>
      </c>
      <c r="T14" s="1">
        <f>COUNTIFS(Table2[Sub-Sector],Table3[[#This Row],[Sub-Sector]],Table2[% Price above 200 EMA],"&gt;=0")/Table3[[#This Row],[Count]]</f>
        <v>0.88888888888888884</v>
      </c>
      <c r="U14" s="1">
        <f>COUNTIFS(Table2[Sub-Sector],Table3[[#This Row],[Sub-Sector]],Table2[Rate of Change - Zone],"Positive")/Table3[[#This Row],[Count]]</f>
        <v>0.77777777777777779</v>
      </c>
      <c r="V14" s="1">
        <f>COUNTIFS(Table2[Sub-Sector],Table3[[#This Row],[Sub-Sector]],Table2[Sharpe Ratio],"&gt;=0.10")/Table3[[#This Row],[Count]]</f>
        <v>0.1111111111111111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14">
        <f>_xlfn.RANK.AVG(Table3[[#This Row],[Score]],Table3[Score],1)</f>
        <v>21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4">
        <f>_xlfn.RANK.AVG(Table3[[#This Row],[Score 2 ]],Table3[[Score 2 ]],1)</f>
        <v>11.5</v>
      </c>
    </row>
    <row r="15" spans="1:26" x14ac:dyDescent="0.3">
      <c r="A15" t="s">
        <v>72</v>
      </c>
      <c r="B15">
        <f>COUNTIFS(Table2[Sub-Sector],Table3[[#This Row],[Sub-Sector]])</f>
        <v>3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0.33333333333333331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0.33333333333333331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0.33333333333333331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0.66666666666666663</v>
      </c>
      <c r="O15" s="1">
        <f>COUNTIFS(Table2[Sub-Sector],Table3[[#This Row],[Sub-Sector]],Table2[% Away From Current Month High],"&lt;=0.05")/Table3[[#This Row],[Count]]</f>
        <v>0.66666666666666663</v>
      </c>
      <c r="P15" s="1">
        <f>COUNTIFS(Table2[Sub-Sector],Table3[[#This Row],[Sub-Sector]],Table2[% Away From 52W High],"&lt;=10")/Table3[[#This Row],[Count]]</f>
        <v>0.66666666666666663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208.5</v>
      </c>
      <c r="X15">
        <f>_xlfn.RANK.AVG(Table3[[#This Row],[Score]],Table3[Score],1)</f>
        <v>10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5">
        <f>_xlfn.RANK.AVG(Table3[[#This Row],[Score 2 ]],Table3[[Score 2 ]],1)</f>
        <v>14.5</v>
      </c>
    </row>
    <row r="16" spans="1:26" x14ac:dyDescent="0.3">
      <c r="A16" t="s">
        <v>221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0.33333333333333331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0.66666666666666663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0.66666666666666663</v>
      </c>
      <c r="O16" s="1">
        <f>COUNTIFS(Table2[Sub-Sector],Table3[[#This Row],[Sub-Sector]],Table2[% Away From Current Month High],"&lt;=0.05")/Table3[[#This Row],[Count]]</f>
        <v>0.66666666666666663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</v>
      </c>
      <c r="X16">
        <f>_xlfn.RANK.AVG(Table3[[#This Row],[Score]],Table3[Score],1)</f>
        <v>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6">
        <f>_xlfn.RANK.AVG(Table3[[#This Row],[Score 2 ]],Table3[[Score 2 ]],1)</f>
        <v>14.5</v>
      </c>
    </row>
    <row r="17" spans="1:26" x14ac:dyDescent="0.3">
      <c r="A17" t="s">
        <v>111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0.66666666666666663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0.33333333333333331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0.66666666666666663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0.33333333333333331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0.33333333333333331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0.33333333333333331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0.66666666666666663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0.66666666666666663</v>
      </c>
      <c r="V17" s="1">
        <f>COUNTIFS(Table2[Sub-Sector],Table3[[#This Row],[Sub-Sector]],Table2[Sharpe Ratio],"&gt;=0.10")/Table3[[#This Row],[Count]]</f>
        <v>0.33333333333333331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319.5</v>
      </c>
      <c r="X17">
        <f>_xlfn.RANK.AVG(Table3[[#This Row],[Score]],Table3[Score],1)</f>
        <v>28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7">
        <f>_xlfn.RANK.AVG(Table3[[#This Row],[Score 2 ]],Table3[[Score 2 ]],1)</f>
        <v>16</v>
      </c>
    </row>
    <row r="18" spans="1:26" x14ac:dyDescent="0.3">
      <c r="A18" t="s">
        <v>232</v>
      </c>
      <c r="B18">
        <f>COUNTIFS(Table2[Sub-Sector],Table3[[#This Row],[Sub-Sector]])</f>
        <v>7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0.2857142857142857</v>
      </c>
      <c r="E18" s="1">
        <f>COUNTIFS(Table2[Sub-Sector],Table3[[#This Row],[Sub-Sector]],Table2[1M Return vs Nifty],"&gt;=5")/Table3[[#This Row],[Count]]</f>
        <v>0.5714285714285714</v>
      </c>
      <c r="F18" s="1">
        <f>COUNTIFS(Table2[Sub-Sector],Table3[[#This Row],[Sub-Sector]],Table2[6M Return vs Nifty],"&gt;=10")/Table3[[#This Row],[Count]]</f>
        <v>0.2857142857142857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0.7142857142857143</v>
      </c>
      <c r="I18" s="1">
        <f>COUNTIFS(Table2[Sub-Sector],Table3[[#This Row],[Sub-Sector]],Table2[Relative Volume],"&gt;=1")/Table3[[#This Row],[Count]]</f>
        <v>0.7142857142857143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0.14285714285714285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0.2857142857142857</v>
      </c>
      <c r="O18" s="1">
        <f>COUNTIFS(Table2[Sub-Sector],Table3[[#This Row],[Sub-Sector]],Table2[% Away From Current Month High],"&lt;=0.05")/Table3[[#This Row],[Count]]</f>
        <v>0.5714285714285714</v>
      </c>
      <c r="P18" s="1">
        <f>COUNTIFS(Table2[Sub-Sector],Table3[[#This Row],[Sub-Sector]],Table2[% Away From 52W High],"&lt;=10")/Table3[[#This Row],[Count]]</f>
        <v>0.7142857142857143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0.8571428571428571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0.7142857142857143</v>
      </c>
      <c r="V18" s="1">
        <f>COUNTIFS(Table2[Sub-Sector],Table3[[#This Row],[Sub-Sector]],Table2[Sharpe Ratio],"&gt;=0.10")/Table3[[#This Row],[Count]]</f>
        <v>0.42857142857142855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196</v>
      </c>
      <c r="X18">
        <f>_xlfn.RANK.AVG(Table3[[#This Row],[Score]],Table3[Score],1)</f>
        <v>8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145.5</v>
      </c>
      <c r="Z18">
        <f>_xlfn.RANK.AVG(Table3[[#This Row],[Score 2 ]],Table3[[Score 2 ]],1)</f>
        <v>17</v>
      </c>
    </row>
    <row r="19" spans="1:26" x14ac:dyDescent="0.3">
      <c r="A19" t="s">
        <v>95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0.66666666666666663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0.33333333333333331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0.66666666666666663</v>
      </c>
      <c r="I19" s="1">
        <f>COUNTIFS(Table2[Sub-Sector],Table3[[#This Row],[Sub-Sector]],Table2[Relative Volume],"&gt;=1")/Table3[[#This Row],[Count]]</f>
        <v>0.66666666666666663</v>
      </c>
      <c r="J19" s="1">
        <f>COUNTIFS(Table2[Sub-Sector],Table3[[#This Row],[Sub-Sector]],Table2[% Away From Day Low],"&gt;=0.05")/Table3[[#This Row],[Count]]</f>
        <v>0.33333333333333331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0.33333333333333331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0.33333333333333331</v>
      </c>
      <c r="O19" s="1">
        <f>COUNTIFS(Table2[Sub-Sector],Table3[[#This Row],[Sub-Sector]],Table2[% Away From Current Month High],"&lt;=0.05")/Table3[[#This Row],[Count]]</f>
        <v>0.66666666666666663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0.33333333333333331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0.66666666666666663</v>
      </c>
      <c r="V19" s="1">
        <f>COUNTIFS(Table2[Sub-Sector],Table3[[#This Row],[Sub-Sector]],Table2[Sharpe Ratio],"&gt;=0.10")/Table3[[#This Row],[Count]]</f>
        <v>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19">
        <f>_xlfn.RANK.AVG(Table3[[#This Row],[Score]],Table3[Score],1)</f>
        <v>46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19">
        <f>_xlfn.RANK.AVG(Table3[[#This Row],[Score 2 ]],Table3[[Score 2 ]],1)</f>
        <v>18</v>
      </c>
    </row>
    <row r="20" spans="1:26" x14ac:dyDescent="0.3">
      <c r="A20" t="s">
        <v>124</v>
      </c>
      <c r="B20">
        <f>COUNTIFS(Table2[Sub-Sector],Table3[[#This Row],[Sub-Sector]])</f>
        <v>8</v>
      </c>
      <c r="C20" s="1">
        <f>COUNTIFS(Table2[Sub-Sector],Table3[[#This Row],[Sub-Sector]],Table2[Uptrend],"Uptrend")/Table3[[#This Row],[Count]]</f>
        <v>0.75</v>
      </c>
      <c r="D20" s="1">
        <f>COUNTIFS(Table2[Sub-Sector],Table3[[#This Row],[Sub-Sector]],Table2[1W Return vs Nifty],"&gt;=5")/Table3[[#This Row],[Count]]</f>
        <v>0.375</v>
      </c>
      <c r="E20" s="1">
        <f>COUNTIFS(Table2[Sub-Sector],Table3[[#This Row],[Sub-Sector]],Table2[1M Return vs Nifty],"&gt;=5")/Table3[[#This Row],[Count]]</f>
        <v>0.375</v>
      </c>
      <c r="F20" s="1">
        <f>COUNTIFS(Table2[Sub-Sector],Table3[[#This Row],[Sub-Sector]],Table2[6M Return vs Nifty],"&gt;=10")/Table3[[#This Row],[Count]]</f>
        <v>0.75</v>
      </c>
      <c r="G20" s="1">
        <f>COUNTIFS(Table2[Sub-Sector],Table3[[#This Row],[Sub-Sector]],Table2[1Y Return vs Nifty],"&gt;=10")/Table3[[#This Row],[Count]]</f>
        <v>0.625</v>
      </c>
      <c r="H20" s="1">
        <f>COUNTIFS(Table2[Sub-Sector],Table3[[#This Row],[Sub-Sector]],Table2[RSI Exponential â€“ 14D],"&gt;=50")/Table3[[#This Row],[Count]]</f>
        <v>0.75</v>
      </c>
      <c r="I20" s="1">
        <f>COUNTIFS(Table2[Sub-Sector],Table3[[#This Row],[Sub-Sector]],Table2[Relative Volume],"&gt;=1")/Table3[[#This Row],[Count]]</f>
        <v>0.25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0.125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0.5</v>
      </c>
      <c r="O20" s="1">
        <f>COUNTIFS(Table2[Sub-Sector],Table3[[#This Row],[Sub-Sector]],Table2[% Away From Current Month High],"&lt;=0.05")/Table3[[#This Row],[Count]]</f>
        <v>0.875</v>
      </c>
      <c r="P20" s="1">
        <f>COUNTIFS(Table2[Sub-Sector],Table3[[#This Row],[Sub-Sector]],Table2[% Away From 52W High],"&lt;=10")/Table3[[#This Row],[Count]]</f>
        <v>0.625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0.75</v>
      </c>
      <c r="S20" s="1">
        <f>COUNTIFS(Table2[Sub-Sector],Table3[[#This Row],[Sub-Sector]],Table2[% Price above 50 EMA],"&gt;=0")/Table3[[#This Row],[Count]]</f>
        <v>0.875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0.875</v>
      </c>
      <c r="V20" s="1">
        <f>COUNTIFS(Table2[Sub-Sector],Table3[[#This Row],[Sub-Sector]],Table2[Sharpe Ratio],"&gt;=0.10")/Table3[[#This Row],[Count]]</f>
        <v>0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20">
        <f>_xlfn.RANK.AVG(Table3[[#This Row],[Score]],Table3[Score],1)</f>
        <v>18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0">
        <f>_xlfn.RANK.AVG(Table3[[#This Row],[Score 2 ]],Table3[[Score 2 ]],1)</f>
        <v>19</v>
      </c>
    </row>
    <row r="21" spans="1:26" x14ac:dyDescent="0.3">
      <c r="A21" t="s">
        <v>837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21">
        <f>_xlfn.RANK.AVG(Table3[[#This Row],[Score]],Table3[Score],1)</f>
        <v>40.5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21">
        <f>_xlfn.RANK.AVG(Table3[[#This Row],[Score 2 ]],Table3[[Score 2 ]],1)</f>
        <v>20</v>
      </c>
    </row>
    <row r="22" spans="1:26" x14ac:dyDescent="0.3">
      <c r="A22" t="s">
        <v>81</v>
      </c>
      <c r="B22">
        <f>COUNTIFS(Table2[Sub-Sector],Table3[[#This Row],[Sub-Sector]])</f>
        <v>5</v>
      </c>
      <c r="C22" s="1">
        <f>COUNTIFS(Table2[Sub-Sector],Table3[[#This Row],[Sub-Sector]],Table2[Uptrend],"Uptrend")/Table3[[#This Row],[Count]]</f>
        <v>0.8</v>
      </c>
      <c r="D22" s="1">
        <f>COUNTIFS(Table2[Sub-Sector],Table3[[#This Row],[Sub-Sector]],Table2[1W Return vs Nifty],"&gt;=5")/Table3[[#This Row],[Count]]</f>
        <v>0.4</v>
      </c>
      <c r="E22" s="1">
        <f>COUNTIFS(Table2[Sub-Sector],Table3[[#This Row],[Sub-Sector]],Table2[1M Return vs Nifty],"&gt;=5")/Table3[[#This Row],[Count]]</f>
        <v>0.8</v>
      </c>
      <c r="F22" s="1">
        <f>COUNTIFS(Table2[Sub-Sector],Table3[[#This Row],[Sub-Sector]],Table2[6M Return vs Nifty],"&gt;=10")/Table3[[#This Row],[Count]]</f>
        <v>0.6</v>
      </c>
      <c r="G22" s="1">
        <f>COUNTIFS(Table2[Sub-Sector],Table3[[#This Row],[Sub-Sector]],Table2[1Y Return vs Nifty],"&gt;=10")/Table3[[#This Row],[Count]]</f>
        <v>0.6</v>
      </c>
      <c r="H22" s="1">
        <f>COUNTIFS(Table2[Sub-Sector],Table3[[#This Row],[Sub-Sector]],Table2[RSI Exponential â€“ 14D],"&gt;=50")/Table3[[#This Row],[Count]]</f>
        <v>0.8</v>
      </c>
      <c r="I22" s="1">
        <f>COUNTIFS(Table2[Sub-Sector],Table3[[#This Row],[Sub-Sector]],Table2[Relative Volume],"&gt;=1")/Table3[[#This Row],[Count]]</f>
        <v>0.4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0.2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0.2</v>
      </c>
      <c r="O22" s="1">
        <f>COUNTIFS(Table2[Sub-Sector],Table3[[#This Row],[Sub-Sector]],Table2[% Away From Current Month High],"&lt;=0.05")/Table3[[#This Row],[Count]]</f>
        <v>1</v>
      </c>
      <c r="P22" s="1">
        <f>COUNTIFS(Table2[Sub-Sector],Table3[[#This Row],[Sub-Sector]],Table2[% Away From 52W High],"&lt;=10")/Table3[[#This Row],[Count]]</f>
        <v>0.8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0.8</v>
      </c>
      <c r="S22" s="1">
        <f>COUNTIFS(Table2[Sub-Sector],Table3[[#This Row],[Sub-Sector]],Table2[% Price above 50 EMA],"&gt;=0")/Table3[[#This Row],[Count]]</f>
        <v>0.8</v>
      </c>
      <c r="T22" s="1">
        <f>COUNTIFS(Table2[Sub-Sector],Table3[[#This Row],[Sub-Sector]],Table2[% Price above 200 EMA],"&gt;=0")/Table3[[#This Row],[Count]]</f>
        <v>0.8</v>
      </c>
      <c r="U22" s="1">
        <f>COUNTIFS(Table2[Sub-Sector],Table3[[#This Row],[Sub-Sector]],Table2[Rate of Change - Zone],"Positive")/Table3[[#This Row],[Count]]</f>
        <v>0.8</v>
      </c>
      <c r="V22" s="1">
        <f>COUNTIFS(Table2[Sub-Sector],Table3[[#This Row],[Sub-Sector]],Table2[Sharpe Ratio],"&gt;=0.10")/Table3[[#This Row],[Count]]</f>
        <v>0.4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22">
        <f>_xlfn.RANK.AVG(Table3[[#This Row],[Score]],Table3[Score],1)</f>
        <v>12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2">
        <f>_xlfn.RANK.AVG(Table3[[#This Row],[Score 2 ]],Table3[[Score 2 ]],1)</f>
        <v>21</v>
      </c>
    </row>
    <row r="23" spans="1:26" x14ac:dyDescent="0.3">
      <c r="A23" t="s">
        <v>848</v>
      </c>
      <c r="B23">
        <f>COUNTIFS(Table2[Sub-Sector],Table3[[#This Row],[Sub-Sector]])</f>
        <v>3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0.33333333333333331</v>
      </c>
      <c r="E23" s="1">
        <f>COUNTIFS(Table2[Sub-Sector],Table3[[#This Row],[Sub-Sector]],Table2[1M Return vs Nifty],"&gt;=5")/Table3[[#This Row],[Count]]</f>
        <v>0.33333333333333331</v>
      </c>
      <c r="F23" s="1">
        <f>COUNTIFS(Table2[Sub-Sector],Table3[[#This Row],[Sub-Sector]],Table2[6M Return vs Nifty],"&gt;=10")/Table3[[#This Row],[Count]]</f>
        <v>0.33333333333333331</v>
      </c>
      <c r="G23" s="1">
        <f>COUNTIFS(Table2[Sub-Sector],Table3[[#This Row],[Sub-Sector]],Table2[1Y Return vs Nifty],"&gt;=10")/Table3[[#This Row],[Count]]</f>
        <v>0.66666666666666663</v>
      </c>
      <c r="H23" s="1">
        <f>COUNTIFS(Table2[Sub-Sector],Table3[[#This Row],[Sub-Sector]],Table2[RSI Exponential â€“ 14D],"&gt;=50")/Table3[[#This Row],[Count]]</f>
        <v>0.66666666666666663</v>
      </c>
      <c r="I23" s="1">
        <f>COUNTIFS(Table2[Sub-Sector],Table3[[#This Row],[Sub-Sector]],Table2[Relative Volume],"&gt;=1")/Table3[[#This Row],[Count]]</f>
        <v>0.66666666666666663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0.33333333333333331</v>
      </c>
      <c r="O23" s="1">
        <f>COUNTIFS(Table2[Sub-Sector],Table3[[#This Row],[Sub-Sector]],Table2[% Away From Current Month High],"&lt;=0.05")/Table3[[#This Row],[Count]]</f>
        <v>0.66666666666666663</v>
      </c>
      <c r="P23" s="1">
        <f>COUNTIFS(Table2[Sub-Sector],Table3[[#This Row],[Sub-Sector]],Table2[% Away From 52W High],"&lt;=10")/Table3[[#This Row],[Count]]</f>
        <v>0.33333333333333331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0.66666666666666663</v>
      </c>
      <c r="S23" s="1">
        <f>COUNTIFS(Table2[Sub-Sector],Table3[[#This Row],[Sub-Sector]],Table2[% Price above 50 EMA],"&gt;=0")/Table3[[#This Row],[Count]]</f>
        <v>0.66666666666666663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0.66666666666666663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249.5</v>
      </c>
      <c r="X23">
        <f>_xlfn.RANK.AVG(Table3[[#This Row],[Score]],Table3[Score],1)</f>
        <v>16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3">
        <f>_xlfn.RANK.AVG(Table3[[#This Row],[Score 2 ]],Table3[[Score 2 ]],1)</f>
        <v>22</v>
      </c>
    </row>
    <row r="24" spans="1:26" x14ac:dyDescent="0.3">
      <c r="A24" t="s">
        <v>887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0.33333333333333331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0.66666666666666663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0.66666666666666663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0.66666666666666663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24">
        <f>_xlfn.RANK.AVG(Table3[[#This Row],[Score]],Table3[Score],1)</f>
        <v>26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178.5</v>
      </c>
      <c r="Z24">
        <f>_xlfn.RANK.AVG(Table3[[#This Row],[Score 2 ]],Table3[[Score 2 ]],1)</f>
        <v>23</v>
      </c>
    </row>
    <row r="25" spans="1:26" x14ac:dyDescent="0.3">
      <c r="A25" t="s">
        <v>60</v>
      </c>
      <c r="B25">
        <f>COUNTIFS(Table2[Sub-Sector],Table3[[#This Row],[Sub-Sector]])</f>
        <v>6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0.16666666666666666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0.33333333333333331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0.33333333333333331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0.5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381.5</v>
      </c>
      <c r="X25">
        <f>_xlfn.RANK.AVG(Table3[[#This Row],[Score]],Table3[Score],1)</f>
        <v>43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</v>
      </c>
      <c r="Z25">
        <f>_xlfn.RANK.AVG(Table3[[#This Row],[Score 2 ]],Table3[[Score 2 ]],1)</f>
        <v>24</v>
      </c>
    </row>
    <row r="26" spans="1:26" x14ac:dyDescent="0.3">
      <c r="A26" t="s">
        <v>255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1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1</v>
      </c>
      <c r="I26" s="1">
        <f>COUNTIFS(Table2[Sub-Sector],Table3[[#This Row],[Sub-Sector]],Table2[Relative Volume],"&gt;=1")/Table3[[#This Row],[Count]]</f>
        <v>0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1</v>
      </c>
      <c r="O26" s="1">
        <f>COUNTIFS(Table2[Sub-Sector],Table3[[#This Row],[Sub-Sector]],Table2[% Away From Current Month High],"&lt;=0.05")/Table3[[#This Row],[Count]]</f>
        <v>1</v>
      </c>
      <c r="P26" s="1">
        <f>COUNTIFS(Table2[Sub-Sector],Table3[[#This Row],[Sub-Sector]],Table2[% Away From 52W High],"&lt;=10")/Table3[[#This Row],[Count]]</f>
        <v>0.5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1</v>
      </c>
      <c r="S26" s="1">
        <f>COUNTIFS(Table2[Sub-Sector],Table3[[#This Row],[Sub-Sector]],Table2[% Price above 50 EMA],"&gt;=0")/Table3[[#This Row],[Count]]</f>
        <v>1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26">
        <f>_xlfn.RANK.AVG(Table3[[#This Row],[Score]],Table3[Score],1)</f>
        <v>42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26">
        <f>_xlfn.RANK.AVG(Table3[[#This Row],[Score 2 ]],Table3[[Score 2 ]],1)</f>
        <v>25</v>
      </c>
    </row>
    <row r="27" spans="1:26" x14ac:dyDescent="0.3">
      <c r="A27" t="s">
        <v>118</v>
      </c>
      <c r="B27">
        <f>COUNTIFS(Table2[Sub-Sector],Table3[[#This Row],[Sub-Sector]])</f>
        <v>8</v>
      </c>
      <c r="C27" s="1">
        <f>COUNTIFS(Table2[Sub-Sector],Table3[[#This Row],[Sub-Sector]],Table2[Uptrend],"Uptrend")/Table3[[#This Row],[Count]]</f>
        <v>0.875</v>
      </c>
      <c r="D27" s="1">
        <f>COUNTIFS(Table2[Sub-Sector],Table3[[#This Row],[Sub-Sector]],Table2[1W Return vs Nifty],"&gt;=5")/Table3[[#This Row],[Count]]</f>
        <v>0.125</v>
      </c>
      <c r="E27" s="1">
        <f>COUNTIFS(Table2[Sub-Sector],Table3[[#This Row],[Sub-Sector]],Table2[1M Return vs Nifty],"&gt;=5")/Table3[[#This Row],[Count]]</f>
        <v>0.125</v>
      </c>
      <c r="F27" s="1">
        <f>COUNTIFS(Table2[Sub-Sector],Table3[[#This Row],[Sub-Sector]],Table2[6M Return vs Nifty],"&gt;=10")/Table3[[#This Row],[Count]]</f>
        <v>0.625</v>
      </c>
      <c r="G27" s="1">
        <f>COUNTIFS(Table2[Sub-Sector],Table3[[#This Row],[Sub-Sector]],Table2[1Y Return vs Nifty],"&gt;=10")/Table3[[#This Row],[Count]]</f>
        <v>0.625</v>
      </c>
      <c r="H27" s="1">
        <f>COUNTIFS(Table2[Sub-Sector],Table3[[#This Row],[Sub-Sector]],Table2[RSI Exponential â€“ 14D],"&gt;=50")/Table3[[#This Row],[Count]]</f>
        <v>0.75</v>
      </c>
      <c r="I27" s="1">
        <f>COUNTIFS(Table2[Sub-Sector],Table3[[#This Row],[Sub-Sector]],Table2[Relative Volume],"&gt;=1")/Table3[[#This Row],[Count]]</f>
        <v>0.25</v>
      </c>
      <c r="J27" s="1">
        <f>COUNTIFS(Table2[Sub-Sector],Table3[[#This Row],[Sub-Sector]],Table2[% Away From Day Low],"&gt;=0.05")/Table3[[#This Row],[Count]]</f>
        <v>0.25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0.375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0.875</v>
      </c>
      <c r="P27" s="1">
        <f>COUNTIFS(Table2[Sub-Sector],Table3[[#This Row],[Sub-Sector]],Table2[% Away From 52W High],"&lt;=10")/Table3[[#This Row],[Count]]</f>
        <v>0.625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0.75</v>
      </c>
      <c r="S27" s="1">
        <f>COUNTIFS(Table2[Sub-Sector],Table3[[#This Row],[Sub-Sector]],Table2[% Price above 50 EMA],"&gt;=0")/Table3[[#This Row],[Count]]</f>
        <v>1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0.75</v>
      </c>
      <c r="V27" s="1">
        <f>COUNTIFS(Table2[Sub-Sector],Table3[[#This Row],[Sub-Sector]],Table2[Sharpe Ratio],"&gt;=0.10")/Table3[[#This Row],[Count]]</f>
        <v>0.125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27">
        <f>_xlfn.RANK.AVG(Table3[[#This Row],[Score]],Table3[Score],1)</f>
        <v>29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7">
        <f>_xlfn.RANK.AVG(Table3[[#This Row],[Score 2 ]],Table3[[Score 2 ]],1)</f>
        <v>26</v>
      </c>
    </row>
    <row r="28" spans="1:26" x14ac:dyDescent="0.3">
      <c r="A28" t="s">
        <v>999</v>
      </c>
      <c r="B28">
        <f>COUNTIFS(Table2[Sub-Sector],Table3[[#This Row],[Sub-Sector]])</f>
        <v>6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0.33333333333333331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0.5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0.83333333333333337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0.83333333333333337</v>
      </c>
      <c r="N28" s="1">
        <f>COUNTIFS(Table2[Sub-Sector],Table3[[#This Row],[Sub-Sector]],Table2[% Away From Current Month Low],"&gt;=0.05")/Table3[[#This Row],[Count]]</f>
        <v>0</v>
      </c>
      <c r="O28" s="1">
        <f>COUNTIFS(Table2[Sub-Sector],Table3[[#This Row],[Sub-Sector]],Table2[% Away From Current Month High],"&lt;=0.05")/Table3[[#This Row],[Count]]</f>
        <v>0.16666666666666666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0.16666666666666666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8">
        <f>_xlfn.RANK.AVG(Table3[[#This Row],[Score]],Table3[Score],1)</f>
        <v>22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28">
        <f>_xlfn.RANK.AVG(Table3[[#This Row],[Score 2 ]],Table3[[Score 2 ]],1)</f>
        <v>27</v>
      </c>
    </row>
    <row r="29" spans="1:26" x14ac:dyDescent="0.3">
      <c r="A29" t="s">
        <v>419</v>
      </c>
      <c r="B29">
        <f>COUNTIFS(Table2[Sub-Sector],Table3[[#This Row],[Sub-Sector]])</f>
        <v>11</v>
      </c>
      <c r="C29" s="1">
        <f>COUNTIFS(Table2[Sub-Sector],Table3[[#This Row],[Sub-Sector]],Table2[Uptrend],"Uptrend")/Table3[[#This Row],[Count]]</f>
        <v>0.63636363636363635</v>
      </c>
      <c r="D29" s="1">
        <f>COUNTIFS(Table2[Sub-Sector],Table3[[#This Row],[Sub-Sector]],Table2[1W Return vs Nifty],"&gt;=5")/Table3[[#This Row],[Count]]</f>
        <v>0.18181818181818182</v>
      </c>
      <c r="E29" s="1">
        <f>COUNTIFS(Table2[Sub-Sector],Table3[[#This Row],[Sub-Sector]],Table2[1M Return vs Nifty],"&gt;=5")/Table3[[#This Row],[Count]]</f>
        <v>0.45454545454545453</v>
      </c>
      <c r="F29" s="1">
        <f>COUNTIFS(Table2[Sub-Sector],Table3[[#This Row],[Sub-Sector]],Table2[6M Return vs Nifty],"&gt;=10")/Table3[[#This Row],[Count]]</f>
        <v>0.63636363636363635</v>
      </c>
      <c r="G29" s="1">
        <f>COUNTIFS(Table2[Sub-Sector],Table3[[#This Row],[Sub-Sector]],Table2[1Y Return vs Nifty],"&gt;=10")/Table3[[#This Row],[Count]]</f>
        <v>0.54545454545454541</v>
      </c>
      <c r="H29" s="1">
        <f>COUNTIFS(Table2[Sub-Sector],Table3[[#This Row],[Sub-Sector]],Table2[RSI Exponential â€“ 14D],"&gt;=50")/Table3[[#This Row],[Count]]</f>
        <v>0.54545454545454541</v>
      </c>
      <c r="I29" s="1">
        <f>COUNTIFS(Table2[Sub-Sector],Table3[[#This Row],[Sub-Sector]],Table2[Relative Volume],"&gt;=1")/Table3[[#This Row],[Count]]</f>
        <v>0.36363636363636365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9.0909090909090912E-2</v>
      </c>
      <c r="M29" s="1">
        <f>COUNTIFS(Table2[Sub-Sector],Table3[[#This Row],[Sub-Sector]],Table2[% Away From Current Week High],"&lt;=0.05")/Table3[[#This Row],[Count]]</f>
        <v>0.90909090909090906</v>
      </c>
      <c r="N29" s="1">
        <f>COUNTIFS(Table2[Sub-Sector],Table3[[#This Row],[Sub-Sector]],Table2[% Away From Current Month Low],"&gt;=0.05")/Table3[[#This Row],[Count]]</f>
        <v>0.27272727272727271</v>
      </c>
      <c r="O29" s="1">
        <f>COUNTIFS(Table2[Sub-Sector],Table3[[#This Row],[Sub-Sector]],Table2[% Away From Current Month High],"&lt;=0.05")/Table3[[#This Row],[Count]]</f>
        <v>0.54545454545454541</v>
      </c>
      <c r="P29" s="1">
        <f>COUNTIFS(Table2[Sub-Sector],Table3[[#This Row],[Sub-Sector]],Table2[% Away From 52W High],"&lt;=10")/Table3[[#This Row],[Count]]</f>
        <v>0.45454545454545453</v>
      </c>
      <c r="Q29" s="1">
        <f>COUNTIFS(Table2[Sub-Sector],Table3[[#This Row],[Sub-Sector]],Table2[% Away From 52W Low],"&gt;=10")/Table3[[#This Row],[Count]]</f>
        <v>0.72727272727272729</v>
      </c>
      <c r="R29" s="1">
        <f>COUNTIFS(Table2[Sub-Sector],Table3[[#This Row],[Sub-Sector]],Table2[% Price above 20 EMA],"&gt;=0")/Table3[[#This Row],[Count]]</f>
        <v>0.54545454545454541</v>
      </c>
      <c r="S29" s="1">
        <f>COUNTIFS(Table2[Sub-Sector],Table3[[#This Row],[Sub-Sector]],Table2[% Price above 50 EMA],"&gt;=0")/Table3[[#This Row],[Count]]</f>
        <v>0.63636363636363635</v>
      </c>
      <c r="T29" s="1">
        <f>COUNTIFS(Table2[Sub-Sector],Table3[[#This Row],[Sub-Sector]],Table2[% Price above 200 EMA],"&gt;=0")/Table3[[#This Row],[Count]]</f>
        <v>0.72727272727272729</v>
      </c>
      <c r="U29" s="1">
        <f>COUNTIFS(Table2[Sub-Sector],Table3[[#This Row],[Sub-Sector]],Table2[Rate of Change - Zone],"Positive")/Table3[[#This Row],[Count]]</f>
        <v>0.63636363636363635</v>
      </c>
      <c r="V29" s="1">
        <f>COUNTIFS(Table2[Sub-Sector],Table3[[#This Row],[Sub-Sector]],Table2[Sharpe Ratio],"&gt;=0.10")/Table3[[#This Row],[Count]]</f>
        <v>0.36363636363636365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29">
        <f>_xlfn.RANK.AVG(Table3[[#This Row],[Score]],Table3[Score],1)</f>
        <v>25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29">
        <f>_xlfn.RANK.AVG(Table3[[#This Row],[Score 2 ]],Table3[[Score 2 ]],1)</f>
        <v>28</v>
      </c>
    </row>
    <row r="30" spans="1:26" x14ac:dyDescent="0.3">
      <c r="A30" t="s">
        <v>281</v>
      </c>
      <c r="B30">
        <f>COUNTIFS(Table2[Sub-Sector],Table3[[#This Row],[Sub-Sector]])</f>
        <v>21</v>
      </c>
      <c r="C30" s="1">
        <f>COUNTIFS(Table2[Sub-Sector],Table3[[#This Row],[Sub-Sector]],Table2[Uptrend],"Uptrend")/Table3[[#This Row],[Count]]</f>
        <v>0.95238095238095233</v>
      </c>
      <c r="D30" s="1">
        <f>COUNTIFS(Table2[Sub-Sector],Table3[[#This Row],[Sub-Sector]],Table2[1W Return vs Nifty],"&gt;=5")/Table3[[#This Row],[Count]]</f>
        <v>9.5238095238095233E-2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0.80952380952380953</v>
      </c>
      <c r="G30" s="1">
        <f>COUNTIFS(Table2[Sub-Sector],Table3[[#This Row],[Sub-Sector]],Table2[1Y Return vs Nifty],"&gt;=10")/Table3[[#This Row],[Count]]</f>
        <v>0.5714285714285714</v>
      </c>
      <c r="H30" s="1">
        <f>COUNTIFS(Table2[Sub-Sector],Table3[[#This Row],[Sub-Sector]],Table2[RSI Exponential â€“ 14D],"&gt;=50")/Table3[[#This Row],[Count]]</f>
        <v>0.61904761904761907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0.19047619047619047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0.42857142857142855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0.52380952380952384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0.5714285714285714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0.80952380952380953</v>
      </c>
      <c r="S30" s="1">
        <f>COUNTIFS(Table2[Sub-Sector],Table3[[#This Row],[Sub-Sector]],Table2[% Price above 50 EMA],"&gt;=0")/Table3[[#This Row],[Count]]</f>
        <v>0.95238095238095233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0.47619047619047616</v>
      </c>
      <c r="V30" s="1">
        <f>COUNTIFS(Table2[Sub-Sector],Table3[[#This Row],[Sub-Sector]],Table2[Sharpe Ratio],"&gt;=0.10")/Table3[[#This Row],[Count]]</f>
        <v>0.2857142857142857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30">
        <f>_xlfn.RANK.AVG(Table3[[#This Row],[Score]],Table3[Score],1)</f>
        <v>23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0">
        <f>_xlfn.RANK.AVG(Table3[[#This Row],[Score 2 ]],Table3[[Score 2 ]],1)</f>
        <v>29.5</v>
      </c>
    </row>
    <row r="31" spans="1:26" x14ac:dyDescent="0.3">
      <c r="A31" t="s">
        <v>514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0.25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0.75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0.75</v>
      </c>
      <c r="L31" s="1">
        <f>COUNTIFS(Table2[Sub-Sector],Table3[[#This Row],[Sub-Sector]],Table2[% Away From Current Week Low],"&gt;=0.05")/Table3[[#This Row],[Count]]</f>
        <v>0.25</v>
      </c>
      <c r="M31" s="1">
        <f>COUNTIFS(Table2[Sub-Sector],Table3[[#This Row],[Sub-Sector]],Table2[% Away From Current Week High],"&lt;=0.05")/Table3[[#This Row],[Count]]</f>
        <v>0.75</v>
      </c>
      <c r="N31" s="1">
        <f>COUNTIFS(Table2[Sub-Sector],Table3[[#This Row],[Sub-Sector]],Table2[% Away From Current Month Low],"&gt;=0.05")/Table3[[#This Row],[Count]]</f>
        <v>0.25</v>
      </c>
      <c r="O31" s="1">
        <f>COUNTIFS(Table2[Sub-Sector],Table3[[#This Row],[Sub-Sector]],Table2[% Away From Current Month High],"&lt;=0.05")/Table3[[#This Row],[Count]]</f>
        <v>0.25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0.75</v>
      </c>
      <c r="U31" s="1">
        <f>COUNTIFS(Table2[Sub-Sector],Table3[[#This Row],[Sub-Sector]],Table2[Rate of Change - Zone],"Positive")/Table3[[#This Row],[Count]]</f>
        <v>0.75</v>
      </c>
      <c r="V31" s="1">
        <f>COUNTIFS(Table2[Sub-Sector],Table3[[#This Row],[Sub-Sector]],Table2[Sharpe Ratio],"&gt;=0.10")/Table3[[#This Row],[Count]]</f>
        <v>0.25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31">
        <f>_xlfn.RANK.AVG(Table3[[#This Row],[Score]],Table3[Score],1)</f>
        <v>52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1">
        <f>_xlfn.RANK.AVG(Table3[[#This Row],[Score 2 ]],Table3[[Score 2 ]],1)</f>
        <v>29.5</v>
      </c>
    </row>
    <row r="32" spans="1:26" x14ac:dyDescent="0.3">
      <c r="A32" t="s">
        <v>163</v>
      </c>
      <c r="B32">
        <f>COUNTIFS(Table2[Sub-Sector],Table3[[#This Row],[Sub-Sector]])</f>
        <v>9</v>
      </c>
      <c r="C32" s="1">
        <f>COUNTIFS(Table2[Sub-Sector],Table3[[#This Row],[Sub-Sector]],Table2[Uptrend],"Uptrend")/Table3[[#This Row],[Count]]</f>
        <v>0.88888888888888884</v>
      </c>
      <c r="D32" s="1">
        <f>COUNTIFS(Table2[Sub-Sector],Table3[[#This Row],[Sub-Sector]],Table2[1W Return vs Nifty],"&gt;=5")/Table3[[#This Row],[Count]]</f>
        <v>0.1111111111111111</v>
      </c>
      <c r="E32" s="1">
        <f>COUNTIFS(Table2[Sub-Sector],Table3[[#This Row],[Sub-Sector]],Table2[1M Return vs Nifty],"&gt;=5")/Table3[[#This Row],[Count]]</f>
        <v>0.1111111111111111</v>
      </c>
      <c r="F32" s="1">
        <f>COUNTIFS(Table2[Sub-Sector],Table3[[#This Row],[Sub-Sector]],Table2[6M Return vs Nifty],"&gt;=10")/Table3[[#This Row],[Count]]</f>
        <v>0.66666666666666663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0.66666666666666663</v>
      </c>
      <c r="I32" s="1">
        <f>COUNTIFS(Table2[Sub-Sector],Table3[[#This Row],[Sub-Sector]],Table2[Relative Volume],"&gt;=1")/Table3[[#This Row],[Count]]</f>
        <v>0.44444444444444442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0.22222222222222221</v>
      </c>
      <c r="O32" s="1">
        <f>COUNTIFS(Table2[Sub-Sector],Table3[[#This Row],[Sub-Sector]],Table2[% Away From Current Month High],"&lt;=0.05")/Table3[[#This Row],[Count]]</f>
        <v>0.66666666666666663</v>
      </c>
      <c r="P32" s="1">
        <f>COUNTIFS(Table2[Sub-Sector],Table3[[#This Row],[Sub-Sector]],Table2[% Away From 52W High],"&lt;=10")/Table3[[#This Row],[Count]]</f>
        <v>0.77777777777777779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0.66666666666666663</v>
      </c>
      <c r="S32" s="1">
        <f>COUNTIFS(Table2[Sub-Sector],Table3[[#This Row],[Sub-Sector]],Table2[% Price above 50 EMA],"&gt;=0")/Table3[[#This Row],[Count]]</f>
        <v>0.88888888888888884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0.66666666666666663</v>
      </c>
      <c r="V32" s="1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32">
        <f>_xlfn.RANK.AVG(Table3[[#This Row],[Score]],Table3[Score],1)</f>
        <v>31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2">
        <f>_xlfn.RANK.AVG(Table3[[#This Row],[Score 2 ]],Table3[[Score 2 ]],1)</f>
        <v>31</v>
      </c>
    </row>
    <row r="33" spans="1:26" x14ac:dyDescent="0.3">
      <c r="A33" t="s">
        <v>65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0.66666666666666663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0.66666666666666663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0.66666666666666663</v>
      </c>
      <c r="N33" s="1">
        <f>COUNTIFS(Table2[Sub-Sector],Table3[[#This Row],[Sub-Sector]],Table2[% Away From Current Month Low],"&gt;=0.05")/Table3[[#This Row],[Count]]</f>
        <v>0</v>
      </c>
      <c r="O33" s="1">
        <f>COUNTIFS(Table2[Sub-Sector],Table3[[#This Row],[Sub-Sector]],Table2[% Away From Current Month High],"&lt;=0.05")/Table3[[#This Row],[Count]]</f>
        <v>0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</v>
      </c>
      <c r="V33" s="1">
        <f>COUNTIFS(Table2[Sub-Sector],Table3[[#This Row],[Sub-Sector]],Table2[Sharpe Ratio],"&gt;=0.10")/Table3[[#This Row],[Count]]</f>
        <v>0.66666666666666663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399.5</v>
      </c>
      <c r="X33">
        <f>_xlfn.RANK.AVG(Table3[[#This Row],[Score]],Table3[Score],1)</f>
        <v>51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3">
        <f>_xlfn.RANK.AVG(Table3[[#This Row],[Score 2 ]],Table3[[Score 2 ]],1)</f>
        <v>32</v>
      </c>
    </row>
    <row r="34" spans="1:26" x14ac:dyDescent="0.3">
      <c r="A34" t="s">
        <v>314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0.33333333333333331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0.33333333333333331</v>
      </c>
      <c r="O34" s="1">
        <f>COUNTIFS(Table2[Sub-Sector],Table3[[#This Row],[Sub-Sector]],Table2[% Away From Current Month High],"&lt;=0.05")/Table3[[#This Row],[Count]]</f>
        <v>0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</v>
      </c>
      <c r="S34" s="1">
        <f>COUNTIFS(Table2[Sub-Sector],Table3[[#This Row],[Sub-Sector]],Table2[% Price above 50 EMA],"&gt;=0")/Table3[[#This Row],[Count]]</f>
        <v>0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481.5</v>
      </c>
      <c r="X34">
        <f>_xlfn.RANK.AVG(Table3[[#This Row],[Score]],Table3[Score],1)</f>
        <v>77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4">
        <f>_xlfn.RANK.AVG(Table3[[#This Row],[Score 2 ]],Table3[[Score 2 ]],1)</f>
        <v>33</v>
      </c>
    </row>
    <row r="35" spans="1:26" x14ac:dyDescent="0.3">
      <c r="A35" t="s">
        <v>138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0.33333333333333331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0.66666666666666663</v>
      </c>
      <c r="G35" s="1">
        <f>COUNTIFS(Table2[Sub-Sector],Table3[[#This Row],[Sub-Sector]],Table2[1Y Return vs Nifty],"&gt;=10")/Table3[[#This Row],[Count]]</f>
        <v>0.66666666666666663</v>
      </c>
      <c r="H35" s="1">
        <f>COUNTIFS(Table2[Sub-Sector],Table3[[#This Row],[Sub-Sector]],Table2[RSI Exponential â€“ 14D],"&gt;=50")/Table3[[#This Row],[Count]]</f>
        <v>0.66666666666666663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0.33333333333333331</v>
      </c>
      <c r="T35" s="1">
        <f>COUNTIFS(Table2[Sub-Sector],Table3[[#This Row],[Sub-Sector]],Table2[% Price above 200 EMA],"&gt;=0")/Table3[[#This Row],[Count]]</f>
        <v>0.33333333333333331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0.33333333333333331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483.5</v>
      </c>
      <c r="X35">
        <f>_xlfn.RANK.AVG(Table3[[#This Row],[Score]],Table3[Score],1)</f>
        <v>78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35">
        <f>_xlfn.RANK.AVG(Table3[[#This Row],[Score 2 ]],Table3[[Score 2 ]],1)</f>
        <v>34</v>
      </c>
    </row>
    <row r="36" spans="1:26" x14ac:dyDescent="0.3">
      <c r="A36" t="s">
        <v>1081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1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1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1</v>
      </c>
      <c r="S36" s="1">
        <f>COUNTIFS(Table2[Sub-Sector],Table3[[#This Row],[Sub-Sector]],Table2[% Price above 50 EMA],"&gt;=0")/Table3[[#This Row],[Count]]</f>
        <v>1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36">
        <f>_xlfn.RANK.AVG(Table3[[#This Row],[Score]],Table3[Score],1)</f>
        <v>19.5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6">
        <f>_xlfn.RANK.AVG(Table3[[#This Row],[Score 2 ]],Table3[[Score 2 ]],1)</f>
        <v>36.5</v>
      </c>
    </row>
    <row r="37" spans="1:26" x14ac:dyDescent="0.3">
      <c r="A37" t="s">
        <v>443</v>
      </c>
      <c r="B37">
        <f>COUNTIFS(Table2[Sub-Sector],Table3[[#This Row],[Sub-Sector]])</f>
        <v>4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0.25</v>
      </c>
      <c r="F37" s="1">
        <f>COUNTIFS(Table2[Sub-Sector],Table3[[#This Row],[Sub-Sector]],Table2[6M Return vs Nifty],"&gt;=10")/Table3[[#This Row],[Count]]</f>
        <v>0.75</v>
      </c>
      <c r="G37" s="1">
        <f>COUNTIFS(Table2[Sub-Sector],Table3[[#This Row],[Sub-Sector]],Table2[1Y Return vs Nifty],"&gt;=10")/Table3[[#This Row],[Count]]</f>
        <v>0.75</v>
      </c>
      <c r="H37" s="1">
        <f>COUNTIFS(Table2[Sub-Sector],Table3[[#This Row],[Sub-Sector]],Table2[RSI Exponential â€“ 14D],"&gt;=50")/Table3[[#This Row],[Count]]</f>
        <v>0.25</v>
      </c>
      <c r="I37" s="1">
        <f>COUNTIFS(Table2[Sub-Sector],Table3[[#This Row],[Sub-Sector]],Table2[Relative Volume],"&gt;=1")/Table3[[#This Row],[Count]]</f>
        <v>0.25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0.25</v>
      </c>
      <c r="M37" s="1">
        <f>COUNTIFS(Table2[Sub-Sector],Table3[[#This Row],[Sub-Sector]],Table2[% Away From Current Week High],"&lt;=0.05")/Table3[[#This Row],[Count]]</f>
        <v>1</v>
      </c>
      <c r="N37" s="1">
        <f>COUNTIFS(Table2[Sub-Sector],Table3[[#This Row],[Sub-Sector]],Table2[% Away From Current Month Low],"&gt;=0.05")/Table3[[#This Row],[Count]]</f>
        <v>0.25</v>
      </c>
      <c r="O37" s="1">
        <f>COUNTIFS(Table2[Sub-Sector],Table3[[#This Row],[Sub-Sector]],Table2[% Away From Current Month High],"&lt;=0.05")/Table3[[#This Row],[Count]]</f>
        <v>0.75</v>
      </c>
      <c r="P37" s="1">
        <f>COUNTIFS(Table2[Sub-Sector],Table3[[#This Row],[Sub-Sector]],Table2[% Away From 52W High],"&lt;=10")/Table3[[#This Row],[Count]]</f>
        <v>0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0.25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0.25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37">
        <f>_xlfn.RANK.AVG(Table3[[#This Row],[Score]],Table3[Score],1)</f>
        <v>48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7">
        <f>_xlfn.RANK.AVG(Table3[[#This Row],[Score 2 ]],Table3[[Score 2 ]],1)</f>
        <v>36.5</v>
      </c>
    </row>
    <row r="38" spans="1:26" x14ac:dyDescent="0.3">
      <c r="A38" t="s">
        <v>713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0.5</v>
      </c>
      <c r="E38" s="1">
        <f>COUNTIFS(Table2[Sub-Sector],Table3[[#This Row],[Sub-Sector]],Table2[1M Return vs Nifty],"&gt;=5")/Table3[[#This Row],[Count]]</f>
        <v>0.5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0.5</v>
      </c>
      <c r="U38" s="1">
        <f>COUNTIFS(Table2[Sub-Sector],Table3[[#This Row],[Sub-Sector]],Table2[Rate of Change - Zone],"Positive")/Table3[[#This Row],[Count]]</f>
        <v>0.5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38">
        <f>_xlfn.RANK.AVG(Table3[[#This Row],[Score]],Table3[Score],1)</f>
        <v>27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8">
        <f>_xlfn.RANK.AVG(Table3[[#This Row],[Score 2 ]],Table3[[Score 2 ]],1)</f>
        <v>36.5</v>
      </c>
    </row>
    <row r="39" spans="1:26" x14ac:dyDescent="0.3">
      <c r="A39" t="s">
        <v>985</v>
      </c>
      <c r="B39">
        <f>COUNTIFS(Table2[Sub-Sector],Table3[[#This Row],[Sub-Sector]])</f>
        <v>2</v>
      </c>
      <c r="C39" s="1">
        <f>COUNTIFS(Table2[Sub-Sector],Table3[[#This Row],[Sub-Sector]],Table2[Uptrend],"Uptrend")/Table3[[#This Row],[Count]]</f>
        <v>0.5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0.5</v>
      </c>
      <c r="F39" s="1">
        <f>COUNTIFS(Table2[Sub-Sector],Table3[[#This Row],[Sub-Sector]],Table2[6M Return vs Nifty],"&gt;=10")/Table3[[#This Row],[Count]]</f>
        <v>0.5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</v>
      </c>
      <c r="O39" s="1">
        <f>COUNTIFS(Table2[Sub-Sector],Table3[[#This Row],[Sub-Sector]],Table2[% Away From Current Month High],"&lt;=0.05")/Table3[[#This Row],[Count]]</f>
        <v>0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</v>
      </c>
      <c r="S39" s="1">
        <f>COUNTIFS(Table2[Sub-Sector],Table3[[#This Row],[Sub-Sector]],Table2[% Price above 50 EMA],"&gt;=0")/Table3[[#This Row],[Count]]</f>
        <v>1</v>
      </c>
      <c r="T39" s="1">
        <f>COUNTIFS(Table2[Sub-Sector],Table3[[#This Row],[Sub-Sector]],Table2[% Price above 200 EMA],"&gt;=0")/Table3[[#This Row],[Count]]</f>
        <v>0.5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</v>
      </c>
      <c r="X39">
        <f>_xlfn.RANK.AVG(Table3[[#This Row],[Score]],Table3[Score],1)</f>
        <v>49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9">
        <f>_xlfn.RANK.AVG(Table3[[#This Row],[Score 2 ]],Table3[[Score 2 ]],1)</f>
        <v>36.5</v>
      </c>
    </row>
    <row r="40" spans="1:26" x14ac:dyDescent="0.3">
      <c r="A40" t="s">
        <v>185</v>
      </c>
      <c r="B40">
        <f>COUNTIFS(Table2[Sub-Sector],Table3[[#This Row],[Sub-Sector]])</f>
        <v>6</v>
      </c>
      <c r="C40" s="1">
        <f>COUNTIFS(Table2[Sub-Sector],Table3[[#This Row],[Sub-Sector]],Table2[Uptrend],"Uptrend")/Table3[[#This Row],[Count]]</f>
        <v>0.83333333333333337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0.33333333333333331</v>
      </c>
      <c r="G40" s="1">
        <f>COUNTIFS(Table2[Sub-Sector],Table3[[#This Row],[Sub-Sector]],Table2[1Y Return vs Nifty],"&gt;=10")/Table3[[#This Row],[Count]]</f>
        <v>0.66666666666666663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0.33333333333333331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0.16666666666666666</v>
      </c>
      <c r="P40" s="1">
        <f>COUNTIFS(Table2[Sub-Sector],Table3[[#This Row],[Sub-Sector]],Table2[% Away From 52W High],"&lt;=10")/Table3[[#This Row],[Count]]</f>
        <v>0.66666666666666663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0.66666666666666663</v>
      </c>
      <c r="T40" s="1">
        <f>COUNTIFS(Table2[Sub-Sector],Table3[[#This Row],[Sub-Sector]],Table2[% Price above 200 EMA],"&gt;=0")/Table3[[#This Row],[Count]]</f>
        <v>0.83333333333333337</v>
      </c>
      <c r="U40" s="1">
        <f>COUNTIFS(Table2[Sub-Sector],Table3[[#This Row],[Sub-Sector]],Table2[Rate of Change - Zone],"Positive")/Table3[[#This Row],[Count]]</f>
        <v>0.66666666666666663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40">
        <f>_xlfn.RANK.AVG(Table3[[#This Row],[Score]],Table3[Score],1)</f>
        <v>39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0">
        <f>_xlfn.RANK.AVG(Table3[[#This Row],[Score 2 ]],Table3[[Score 2 ]],1)</f>
        <v>39</v>
      </c>
    </row>
    <row r="41" spans="1:26" x14ac:dyDescent="0.3">
      <c r="A41" t="s">
        <v>545</v>
      </c>
      <c r="B41">
        <f>COUNTIFS(Table2[Sub-Sector],Table3[[#This Row],[Sub-Sector]])</f>
        <v>9</v>
      </c>
      <c r="C41" s="1">
        <f>COUNTIFS(Table2[Sub-Sector],Table3[[#This Row],[Sub-Sector]],Table2[Uptrend],"Uptrend")/Table3[[#This Row],[Count]]</f>
        <v>0.66666666666666663</v>
      </c>
      <c r="D41" s="1">
        <f>COUNTIFS(Table2[Sub-Sector],Table3[[#This Row],[Sub-Sector]],Table2[1W Return vs Nifty],"&gt;=5")/Table3[[#This Row],[Count]]</f>
        <v>0.22222222222222221</v>
      </c>
      <c r="E41" s="1">
        <f>COUNTIFS(Table2[Sub-Sector],Table3[[#This Row],[Sub-Sector]],Table2[1M Return vs Nifty],"&gt;=5")/Table3[[#This Row],[Count]]</f>
        <v>0.77777777777777779</v>
      </c>
      <c r="F41" s="1">
        <f>COUNTIFS(Table2[Sub-Sector],Table3[[#This Row],[Sub-Sector]],Table2[6M Return vs Nifty],"&gt;=10")/Table3[[#This Row],[Count]]</f>
        <v>0.66666666666666663</v>
      </c>
      <c r="G41" s="1">
        <f>COUNTIFS(Table2[Sub-Sector],Table3[[#This Row],[Sub-Sector]],Table2[1Y Return vs Nifty],"&gt;=10")/Table3[[#This Row],[Count]]</f>
        <v>0.33333333333333331</v>
      </c>
      <c r="H41" s="1">
        <f>COUNTIFS(Table2[Sub-Sector],Table3[[#This Row],[Sub-Sector]],Table2[RSI Exponential â€“ 14D],"&gt;=50")/Table3[[#This Row],[Count]]</f>
        <v>0.66666666666666663</v>
      </c>
      <c r="I41" s="1">
        <f>COUNTIFS(Table2[Sub-Sector],Table3[[#This Row],[Sub-Sector]],Table2[Relative Volume],"&gt;=1")/Table3[[#This Row],[Count]]</f>
        <v>0.33333333333333331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0.22222222222222221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0.44444444444444442</v>
      </c>
      <c r="O41" s="1">
        <f>COUNTIFS(Table2[Sub-Sector],Table3[[#This Row],[Sub-Sector]],Table2[% Away From Current Month High],"&lt;=0.05")/Table3[[#This Row],[Count]]</f>
        <v>0.66666666666666663</v>
      </c>
      <c r="P41" s="1">
        <f>COUNTIFS(Table2[Sub-Sector],Table3[[#This Row],[Sub-Sector]],Table2[% Away From 52W High],"&lt;=10")/Table3[[#This Row],[Count]]</f>
        <v>0.44444444444444442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0.66666666666666663</v>
      </c>
      <c r="S41" s="1">
        <f>COUNTIFS(Table2[Sub-Sector],Table3[[#This Row],[Sub-Sector]],Table2[% Price above 50 EMA],"&gt;=0")/Table3[[#This Row],[Count]]</f>
        <v>0.77777777777777779</v>
      </c>
      <c r="T41" s="1">
        <f>COUNTIFS(Table2[Sub-Sector],Table3[[#This Row],[Sub-Sector]],Table2[% Price above 200 EMA],"&gt;=0")/Table3[[#This Row],[Count]]</f>
        <v>0.66666666666666663</v>
      </c>
      <c r="U41" s="1">
        <f>COUNTIFS(Table2[Sub-Sector],Table3[[#This Row],[Sub-Sector]],Table2[Rate of Change - Zone],"Positive")/Table3[[#This Row],[Count]]</f>
        <v>0.66666666666666663</v>
      </c>
      <c r="V41" s="1">
        <f>COUNTIFS(Table2[Sub-Sector],Table3[[#This Row],[Sub-Sector]],Table2[Sharpe Ratio],"&gt;=0.10")/Table3[[#This Row],[Count]]</f>
        <v>0.33333333333333331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41">
        <f>_xlfn.RANK.AVG(Table3[[#This Row],[Score]],Table3[Score],1)</f>
        <v>24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1">
        <f>_xlfn.RANK.AVG(Table3[[#This Row],[Score 2 ]],Table3[[Score 2 ]],1)</f>
        <v>40</v>
      </c>
    </row>
    <row r="42" spans="1:26" x14ac:dyDescent="0.3">
      <c r="A42" t="s">
        <v>166</v>
      </c>
      <c r="B42">
        <f>COUNTIFS(Table2[Sub-Sector],Table3[[#This Row],[Sub-Sector]])</f>
        <v>10</v>
      </c>
      <c r="C42" s="1">
        <f>COUNTIFS(Table2[Sub-Sector],Table3[[#This Row],[Sub-Sector]],Table2[Uptrend],"Uptrend")/Table3[[#This Row],[Count]]</f>
        <v>0.8</v>
      </c>
      <c r="D42" s="1">
        <f>COUNTIFS(Table2[Sub-Sector],Table3[[#This Row],[Sub-Sector]],Table2[1W Return vs Nifty],"&gt;=5")/Table3[[#This Row],[Count]]</f>
        <v>0.1</v>
      </c>
      <c r="E42" s="1">
        <f>COUNTIFS(Table2[Sub-Sector],Table3[[#This Row],[Sub-Sector]],Table2[1M Return vs Nifty],"&gt;=5")/Table3[[#This Row],[Count]]</f>
        <v>0.3</v>
      </c>
      <c r="F42" s="1">
        <f>COUNTIFS(Table2[Sub-Sector],Table3[[#This Row],[Sub-Sector]],Table2[6M Return vs Nifty],"&gt;=10")/Table3[[#This Row],[Count]]</f>
        <v>0.8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0.1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0.2</v>
      </c>
      <c r="M42" s="1">
        <f>COUNTIFS(Table2[Sub-Sector],Table3[[#This Row],[Sub-Sector]],Table2[% Away From Current Week High],"&lt;=0.05")/Table3[[#This Row],[Count]]</f>
        <v>0.9</v>
      </c>
      <c r="N42" s="1">
        <f>COUNTIFS(Table2[Sub-Sector],Table3[[#This Row],[Sub-Sector]],Table2[% Away From Current Month Low],"&gt;=0.05")/Table3[[#This Row],[Count]]</f>
        <v>0.2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0.3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0.7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0.4</v>
      </c>
      <c r="V42" s="1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42">
        <f>_xlfn.RANK.AVG(Table3[[#This Row],[Score]],Table3[Score],1)</f>
        <v>33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2">
        <f>_xlfn.RANK.AVG(Table3[[#This Row],[Score 2 ]],Table3[[Score 2 ]],1)</f>
        <v>41</v>
      </c>
    </row>
    <row r="43" spans="1:26" x14ac:dyDescent="0.3">
      <c r="A43" t="s">
        <v>358</v>
      </c>
      <c r="B43">
        <f>COUNTIFS(Table2[Sub-Sector],Table3[[#This Row],[Sub-Sector]])</f>
        <v>6</v>
      </c>
      <c r="C43" s="1">
        <f>COUNTIFS(Table2[Sub-Sector],Table3[[#This Row],[Sub-Sector]],Table2[Uptrend],"Uptrend")/Table3[[#This Row],[Count]]</f>
        <v>0.66666666666666663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0.16666666666666666</v>
      </c>
      <c r="F43" s="1">
        <f>COUNTIFS(Table2[Sub-Sector],Table3[[#This Row],[Sub-Sector]],Table2[6M Return vs Nifty],"&gt;=10")/Table3[[#This Row],[Count]]</f>
        <v>0.66666666666666663</v>
      </c>
      <c r="G43" s="1">
        <f>COUNTIFS(Table2[Sub-Sector],Table3[[#This Row],[Sub-Sector]],Table2[1Y Return vs Nifty],"&gt;=10")/Table3[[#This Row],[Count]]</f>
        <v>0.5</v>
      </c>
      <c r="H43" s="1">
        <f>COUNTIFS(Table2[Sub-Sector],Table3[[#This Row],[Sub-Sector]],Table2[RSI Exponential â€“ 14D],"&gt;=50")/Table3[[#This Row],[Count]]</f>
        <v>0.83333333333333337</v>
      </c>
      <c r="I43" s="1">
        <f>COUNTIFS(Table2[Sub-Sector],Table3[[#This Row],[Sub-Sector]],Table2[Relative Volume],"&gt;=1")/Table3[[#This Row],[Count]]</f>
        <v>0.16666666666666666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0.33333333333333331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0.33333333333333331</v>
      </c>
      <c r="O43" s="1">
        <f>COUNTIFS(Table2[Sub-Sector],Table3[[#This Row],[Sub-Sector]],Table2[% Away From Current Month High],"&lt;=0.05")/Table3[[#This Row],[Count]]</f>
        <v>0.83333333333333337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0.83333333333333337</v>
      </c>
      <c r="R43" s="1">
        <f>COUNTIFS(Table2[Sub-Sector],Table3[[#This Row],[Sub-Sector]],Table2[% Price above 20 EMA],"&gt;=0")/Table3[[#This Row],[Count]]</f>
        <v>0.83333333333333337</v>
      </c>
      <c r="S43" s="1">
        <f>COUNTIFS(Table2[Sub-Sector],Table3[[#This Row],[Sub-Sector]],Table2[% Price above 50 EMA],"&gt;=0")/Table3[[#This Row],[Count]]</f>
        <v>0.83333333333333337</v>
      </c>
      <c r="T43" s="1">
        <f>COUNTIFS(Table2[Sub-Sector],Table3[[#This Row],[Sub-Sector]],Table2[% Price above 200 EMA],"&gt;=0")/Table3[[#This Row],[Count]]</f>
        <v>0.66666666666666663</v>
      </c>
      <c r="U43" s="1">
        <f>COUNTIFS(Table2[Sub-Sector],Table3[[#This Row],[Sub-Sector]],Table2[Rate of Change - Zone],"Positive")/Table3[[#This Row],[Count]]</f>
        <v>0.66666666666666663</v>
      </c>
      <c r="V43" s="1">
        <f>COUNTIFS(Table2[Sub-Sector],Table3[[#This Row],[Sub-Sector]],Table2[Sharpe Ratio],"&gt;=0.10")/Table3[[#This Row],[Count]]</f>
        <v>0.16666666666666666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43">
        <f>_xlfn.RANK.AVG(Table3[[#This Row],[Score]],Table3[Score],1)</f>
        <v>56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</v>
      </c>
      <c r="Z43">
        <f>_xlfn.RANK.AVG(Table3[[#This Row],[Score 2 ]],Table3[[Score 2 ]],1)</f>
        <v>42</v>
      </c>
    </row>
    <row r="44" spans="1:26" x14ac:dyDescent="0.3">
      <c r="A44" t="s">
        <v>141</v>
      </c>
      <c r="B44">
        <f>COUNTIFS(Table2[Sub-Sector],Table3[[#This Row],[Sub-Sector]])</f>
        <v>20</v>
      </c>
      <c r="C44" s="1">
        <f>COUNTIFS(Table2[Sub-Sector],Table3[[#This Row],[Sub-Sector]],Table2[Uptrend],"Uptrend")/Table3[[#This Row],[Count]]</f>
        <v>0.5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</v>
      </c>
      <c r="F44" s="1">
        <f>COUNTIFS(Table2[Sub-Sector],Table3[[#This Row],[Sub-Sector]],Table2[6M Return vs Nifty],"&gt;=10")/Table3[[#This Row],[Count]]</f>
        <v>0.45</v>
      </c>
      <c r="G44" s="1">
        <f>COUNTIFS(Table2[Sub-Sector],Table3[[#This Row],[Sub-Sector]],Table2[1Y Return vs Nifty],"&gt;=10")/Table3[[#This Row],[Count]]</f>
        <v>0.85</v>
      </c>
      <c r="H44" s="1">
        <f>COUNTIFS(Table2[Sub-Sector],Table3[[#This Row],[Sub-Sector]],Table2[RSI Exponential â€“ 14D],"&gt;=50")/Table3[[#This Row],[Count]]</f>
        <v>0.45</v>
      </c>
      <c r="I44" s="1">
        <f>COUNTIFS(Table2[Sub-Sector],Table3[[#This Row],[Sub-Sector]],Table2[Relative Volume],"&gt;=1")/Table3[[#This Row],[Count]]</f>
        <v>0.25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0.95</v>
      </c>
      <c r="L44" s="1">
        <f>COUNTIFS(Table2[Sub-Sector],Table3[[#This Row],[Sub-Sector]],Table2[% Away From Current Week Low],"&gt;=0.05")/Table3[[#This Row],[Count]]</f>
        <v>0.1</v>
      </c>
      <c r="M44" s="1">
        <f>COUNTIFS(Table2[Sub-Sector],Table3[[#This Row],[Sub-Sector]],Table2[% Away From Current Week High],"&lt;=0.05")/Table3[[#This Row],[Count]]</f>
        <v>0.95</v>
      </c>
      <c r="N44" s="1">
        <f>COUNTIFS(Table2[Sub-Sector],Table3[[#This Row],[Sub-Sector]],Table2[% Away From Current Month Low],"&gt;=0.05")/Table3[[#This Row],[Count]]</f>
        <v>0.35</v>
      </c>
      <c r="O44" s="1">
        <f>COUNTIFS(Table2[Sub-Sector],Table3[[#This Row],[Sub-Sector]],Table2[% Away From Current Month High],"&lt;=0.05")/Table3[[#This Row],[Count]]</f>
        <v>0.6</v>
      </c>
      <c r="P44" s="1">
        <f>COUNTIFS(Table2[Sub-Sector],Table3[[#This Row],[Sub-Sector]],Table2[% Away From 52W High],"&lt;=10")/Table3[[#This Row],[Count]]</f>
        <v>0.2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0.45</v>
      </c>
      <c r="S44" s="1">
        <f>COUNTIFS(Table2[Sub-Sector],Table3[[#This Row],[Sub-Sector]],Table2[% Price above 50 EMA],"&gt;=0")/Table3[[#This Row],[Count]]</f>
        <v>0.45</v>
      </c>
      <c r="T44" s="1">
        <f>COUNTIFS(Table2[Sub-Sector],Table3[[#This Row],[Sub-Sector]],Table2[% Price above 200 EMA],"&gt;=0")/Table3[[#This Row],[Count]]</f>
        <v>0.9</v>
      </c>
      <c r="U44" s="1">
        <f>COUNTIFS(Table2[Sub-Sector],Table3[[#This Row],[Sub-Sector]],Table2[Rate of Change - Zone],"Positive")/Table3[[#This Row],[Count]]</f>
        <v>0.5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44">
        <f>_xlfn.RANK.AVG(Table3[[#This Row],[Score]],Table3[Score],1)</f>
        <v>64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4">
        <f>_xlfn.RANK.AVG(Table3[[#This Row],[Score 2 ]],Table3[[Score 2 ]],1)</f>
        <v>43.5</v>
      </c>
    </row>
    <row r="45" spans="1:26" x14ac:dyDescent="0.3">
      <c r="A45" t="s">
        <v>611</v>
      </c>
      <c r="B45">
        <f>COUNTIFS(Table2[Sub-Sector],Table3[[#This Row],[Sub-Sector]])</f>
        <v>3</v>
      </c>
      <c r="C45" s="1">
        <f>COUNTIFS(Table2[Sub-Sector],Table3[[#This Row],[Sub-Sector]],Table2[Uptrend],"Uptrend")/Table3[[#This Row],[Count]]</f>
        <v>0.66666666666666663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0.33333333333333331</v>
      </c>
      <c r="G45" s="1">
        <f>COUNTIFS(Table2[Sub-Sector],Table3[[#This Row],[Sub-Sector]],Table2[1Y Return vs Nifty],"&gt;=10")/Table3[[#This Row],[Count]]</f>
        <v>0</v>
      </c>
      <c r="H45" s="1">
        <f>COUNTIFS(Table2[Sub-Sector],Table3[[#This Row],[Sub-Sector]],Table2[RSI Exponential â€“ 14D],"&gt;=50")/Table3[[#This Row],[Count]]</f>
        <v>0.66666666666666663</v>
      </c>
      <c r="I45" s="1">
        <f>COUNTIFS(Table2[Sub-Sector],Table3[[#This Row],[Sub-Sector]],Table2[Relative Volume],"&gt;=1")/Table3[[#This Row],[Count]]</f>
        <v>0.66666666666666663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0.66666666666666663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0.66666666666666663</v>
      </c>
      <c r="S45" s="1">
        <f>COUNTIFS(Table2[Sub-Sector],Table3[[#This Row],[Sub-Sector]],Table2[% Price above 50 EMA],"&gt;=0")/Table3[[#This Row],[Count]]</f>
        <v>0.66666666666666663</v>
      </c>
      <c r="T45" s="1">
        <f>COUNTIFS(Table2[Sub-Sector],Table3[[#This Row],[Sub-Sector]],Table2[% Price above 200 EMA],"&gt;=0")/Table3[[#This Row],[Count]]</f>
        <v>0.66666666666666663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45">
        <f>_xlfn.RANK.AVG(Table3[[#This Row],[Score]],Table3[Score],1)</f>
        <v>66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5">
        <f>_xlfn.RANK.AVG(Table3[[#This Row],[Score 2 ]],Table3[[Score 2 ]],1)</f>
        <v>43.5</v>
      </c>
    </row>
    <row r="46" spans="1:26" x14ac:dyDescent="0.3">
      <c r="A46" t="s">
        <v>376</v>
      </c>
      <c r="B46">
        <f>COUNTIFS(Table2[Sub-Sector],Table3[[#This Row],[Sub-Sector]])</f>
        <v>14</v>
      </c>
      <c r="C46" s="1">
        <f>COUNTIFS(Table2[Sub-Sector],Table3[[#This Row],[Sub-Sector]],Table2[Uptrend],"Uptrend")/Table3[[#This Row],[Count]]</f>
        <v>0.8571428571428571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7.1428571428571425E-2</v>
      </c>
      <c r="F46" s="1">
        <f>COUNTIFS(Table2[Sub-Sector],Table3[[#This Row],[Sub-Sector]],Table2[6M Return vs Nifty],"&gt;=10")/Table3[[#This Row],[Count]]</f>
        <v>0.7142857142857143</v>
      </c>
      <c r="G46" s="1">
        <f>COUNTIFS(Table2[Sub-Sector],Table3[[#This Row],[Sub-Sector]],Table2[1Y Return vs Nifty],"&gt;=10")/Table3[[#This Row],[Count]]</f>
        <v>0.5714285714285714</v>
      </c>
      <c r="H46" s="1">
        <f>COUNTIFS(Table2[Sub-Sector],Table3[[#This Row],[Sub-Sector]],Table2[RSI Exponential â€“ 14D],"&gt;=50")/Table3[[#This Row],[Count]]</f>
        <v>0.42857142857142855</v>
      </c>
      <c r="I46" s="1">
        <f>COUNTIFS(Table2[Sub-Sector],Table3[[#This Row],[Sub-Sector]],Table2[Relative Volume],"&gt;=1")/Table3[[#This Row],[Count]]</f>
        <v>0.14285714285714285</v>
      </c>
      <c r="J46" s="1">
        <f>COUNTIFS(Table2[Sub-Sector],Table3[[#This Row],[Sub-Sector]],Table2[% Away From Day Low],"&gt;=0.05")/Table3[[#This Row],[Count]]</f>
        <v>7.1428571428571425E-2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0.21428571428571427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0.2857142857142857</v>
      </c>
      <c r="O46" s="1">
        <f>COUNTIFS(Table2[Sub-Sector],Table3[[#This Row],[Sub-Sector]],Table2[% Away From Current Month High],"&lt;=0.05")/Table3[[#This Row],[Count]]</f>
        <v>0.5</v>
      </c>
      <c r="P46" s="1">
        <f>COUNTIFS(Table2[Sub-Sector],Table3[[#This Row],[Sub-Sector]],Table2[% Away From 52W High],"&lt;=10")/Table3[[#This Row],[Count]]</f>
        <v>0.21428571428571427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0.5</v>
      </c>
      <c r="S46" s="1">
        <f>COUNTIFS(Table2[Sub-Sector],Table3[[#This Row],[Sub-Sector]],Table2[% Price above 50 EMA],"&gt;=0")/Table3[[#This Row],[Count]]</f>
        <v>0.6428571428571429</v>
      </c>
      <c r="T46" s="1">
        <f>COUNTIFS(Table2[Sub-Sector],Table3[[#This Row],[Sub-Sector]],Table2[% Price above 200 EMA],"&gt;=0")/Table3[[#This Row],[Count]]</f>
        <v>0.9285714285714286</v>
      </c>
      <c r="U46" s="1">
        <f>COUNTIFS(Table2[Sub-Sector],Table3[[#This Row],[Sub-Sector]],Table2[Rate of Change - Zone],"Positive")/Table3[[#This Row],[Count]]</f>
        <v>0.5</v>
      </c>
      <c r="V46" s="1">
        <f>COUNTIFS(Table2[Sub-Sector],Table3[[#This Row],[Sub-Sector]],Table2[Sharpe Ratio],"&gt;=0.10")/Table3[[#This Row],[Count]]</f>
        <v>0.14285714285714285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46">
        <f>_xlfn.RANK.AVG(Table3[[#This Row],[Score]],Table3[Score],1)</f>
        <v>55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6">
        <f>_xlfn.RANK.AVG(Table3[[#This Row],[Score 2 ]],Table3[[Score 2 ]],1)</f>
        <v>45</v>
      </c>
    </row>
    <row r="47" spans="1:26" x14ac:dyDescent="0.3">
      <c r="A47" t="s">
        <v>269</v>
      </c>
      <c r="B47">
        <f>COUNTIFS(Table2[Sub-Sector],Table3[[#This Row],[Sub-Sector]])</f>
        <v>14</v>
      </c>
      <c r="C47" s="1">
        <f>COUNTIFS(Table2[Sub-Sector],Table3[[#This Row],[Sub-Sector]],Table2[Uptrend],"Uptrend")/Table3[[#This Row],[Count]]</f>
        <v>0.8571428571428571</v>
      </c>
      <c r="D47" s="1">
        <f>COUNTIFS(Table2[Sub-Sector],Table3[[#This Row],[Sub-Sector]],Table2[1W Return vs Nifty],"&gt;=5")/Table3[[#This Row],[Count]]</f>
        <v>0.14285714285714285</v>
      </c>
      <c r="E47" s="1">
        <f>COUNTIFS(Table2[Sub-Sector],Table3[[#This Row],[Sub-Sector]],Table2[1M Return vs Nifty],"&gt;=5")/Table3[[#This Row],[Count]]</f>
        <v>0.42857142857142855</v>
      </c>
      <c r="F47" s="1">
        <f>COUNTIFS(Table2[Sub-Sector],Table3[[#This Row],[Sub-Sector]],Table2[6M Return vs Nifty],"&gt;=10")/Table3[[#This Row],[Count]]</f>
        <v>0.5</v>
      </c>
      <c r="G47" s="1">
        <f>COUNTIFS(Table2[Sub-Sector],Table3[[#This Row],[Sub-Sector]],Table2[1Y Return vs Nifty],"&gt;=10")/Table3[[#This Row],[Count]]</f>
        <v>0.5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0.14285714285714285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0.21428571428571427</v>
      </c>
      <c r="O47" s="1">
        <f>COUNTIFS(Table2[Sub-Sector],Table3[[#This Row],[Sub-Sector]],Table2[% Away From Current Month High],"&lt;=0.05")/Table3[[#This Row],[Count]]</f>
        <v>0.9285714285714286</v>
      </c>
      <c r="P47" s="1">
        <f>COUNTIFS(Table2[Sub-Sector],Table3[[#This Row],[Sub-Sector]],Table2[% Away From 52W High],"&lt;=10")/Table3[[#This Row],[Count]]</f>
        <v>0.6428571428571429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0.9285714285714286</v>
      </c>
      <c r="S47" s="1">
        <f>COUNTIFS(Table2[Sub-Sector],Table3[[#This Row],[Sub-Sector]],Table2[% Price above 50 EMA],"&gt;=0")/Table3[[#This Row],[Count]]</f>
        <v>0.8571428571428571</v>
      </c>
      <c r="T47" s="1">
        <f>COUNTIFS(Table2[Sub-Sector],Table3[[#This Row],[Sub-Sector]],Table2[% Price above 200 EMA],"&gt;=0")/Table3[[#This Row],[Count]]</f>
        <v>0.9285714285714286</v>
      </c>
      <c r="U47" s="1">
        <f>COUNTIFS(Table2[Sub-Sector],Table3[[#This Row],[Sub-Sector]],Table2[Rate of Change - Zone],"Positive")/Table3[[#This Row],[Count]]</f>
        <v>0.9285714285714286</v>
      </c>
      <c r="V47" s="1">
        <f>COUNTIFS(Table2[Sub-Sector],Table3[[#This Row],[Sub-Sector]],Table2[Sharpe Ratio],"&gt;=0.10")/Table3[[#This Row],[Count]]</f>
        <v>0.14285714285714285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</v>
      </c>
      <c r="X47">
        <f>_xlfn.RANK.AVG(Table3[[#This Row],[Score]],Table3[Score],1)</f>
        <v>30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7">
        <f>_xlfn.RANK.AVG(Table3[[#This Row],[Score 2 ]],Table3[[Score 2 ]],1)</f>
        <v>46</v>
      </c>
    </row>
    <row r="48" spans="1:26" x14ac:dyDescent="0.3">
      <c r="A48" t="s">
        <v>51</v>
      </c>
      <c r="B48">
        <f>COUNTIFS(Table2[Sub-Sector],Table3[[#This Row],[Sub-Sector]])</f>
        <v>17</v>
      </c>
      <c r="C48" s="1">
        <f>COUNTIFS(Table2[Sub-Sector],Table3[[#This Row],[Sub-Sector]],Table2[Uptrend],"Uptrend")/Table3[[#This Row],[Count]]</f>
        <v>0.35294117647058826</v>
      </c>
      <c r="D48" s="1">
        <f>COUNTIFS(Table2[Sub-Sector],Table3[[#This Row],[Sub-Sector]],Table2[1W Return vs Nifty],"&gt;=5")/Table3[[#This Row],[Count]]</f>
        <v>5.8823529411764705E-2</v>
      </c>
      <c r="E48" s="1">
        <f>COUNTIFS(Table2[Sub-Sector],Table3[[#This Row],[Sub-Sector]],Table2[1M Return vs Nifty],"&gt;=5")/Table3[[#This Row],[Count]]</f>
        <v>0.35294117647058826</v>
      </c>
      <c r="F48" s="1">
        <f>COUNTIFS(Table2[Sub-Sector],Table3[[#This Row],[Sub-Sector]],Table2[6M Return vs Nifty],"&gt;=10")/Table3[[#This Row],[Count]]</f>
        <v>0.23529411764705882</v>
      </c>
      <c r="G48" s="1">
        <f>COUNTIFS(Table2[Sub-Sector],Table3[[#This Row],[Sub-Sector]],Table2[1Y Return vs Nifty],"&gt;=10")/Table3[[#This Row],[Count]]</f>
        <v>0.35294117647058826</v>
      </c>
      <c r="H48" s="1">
        <f>COUNTIFS(Table2[Sub-Sector],Table3[[#This Row],[Sub-Sector]],Table2[RSI Exponential â€“ 14D],"&gt;=50")/Table3[[#This Row],[Count]]</f>
        <v>0.82352941176470584</v>
      </c>
      <c r="I48" s="1">
        <f>COUNTIFS(Table2[Sub-Sector],Table3[[#This Row],[Sub-Sector]],Table2[Relative Volume],"&gt;=1")/Table3[[#This Row],[Count]]</f>
        <v>0.47058823529411764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0.11764705882352941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0.17647058823529413</v>
      </c>
      <c r="O48" s="1">
        <f>COUNTIFS(Table2[Sub-Sector],Table3[[#This Row],[Sub-Sector]],Table2[% Away From Current Month High],"&lt;=0.05")/Table3[[#This Row],[Count]]</f>
        <v>0.88235294117647056</v>
      </c>
      <c r="P48" s="1">
        <f>COUNTIFS(Table2[Sub-Sector],Table3[[#This Row],[Sub-Sector]],Table2[% Away From 52W High],"&lt;=10")/Table3[[#This Row],[Count]]</f>
        <v>0.29411764705882354</v>
      </c>
      <c r="Q48" s="1">
        <f>COUNTIFS(Table2[Sub-Sector],Table3[[#This Row],[Sub-Sector]],Table2[% Away From 52W Low],"&gt;=10")/Table3[[#This Row],[Count]]</f>
        <v>0.88235294117647056</v>
      </c>
      <c r="R48" s="1">
        <f>COUNTIFS(Table2[Sub-Sector],Table3[[#This Row],[Sub-Sector]],Table2[% Price above 20 EMA],"&gt;=0")/Table3[[#This Row],[Count]]</f>
        <v>0.70588235294117652</v>
      </c>
      <c r="S48" s="1">
        <f>COUNTIFS(Table2[Sub-Sector],Table3[[#This Row],[Sub-Sector]],Table2[% Price above 50 EMA],"&gt;=0")/Table3[[#This Row],[Count]]</f>
        <v>0.58823529411764708</v>
      </c>
      <c r="T48" s="1">
        <f>COUNTIFS(Table2[Sub-Sector],Table3[[#This Row],[Sub-Sector]],Table2[% Price above 200 EMA],"&gt;=0")/Table3[[#This Row],[Count]]</f>
        <v>0.70588235294117652</v>
      </c>
      <c r="U48" s="1">
        <f>COUNTIFS(Table2[Sub-Sector],Table3[[#This Row],[Sub-Sector]],Table2[Rate of Change - Zone],"Positive")/Table3[[#This Row],[Count]]</f>
        <v>0.82352941176470584</v>
      </c>
      <c r="V48" s="1">
        <f>COUNTIFS(Table2[Sub-Sector],Table3[[#This Row],[Sub-Sector]],Table2[Sharpe Ratio],"&gt;=0.10")/Table3[[#This Row],[Count]]</f>
        <v>0.11764705882352941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</v>
      </c>
      <c r="X48">
        <f>_xlfn.RANK.AVG(Table3[[#This Row],[Score]],Table3[Score],1)</f>
        <v>50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48">
        <f>_xlfn.RANK.AVG(Table3[[#This Row],[Score 2 ]],Table3[[Score 2 ]],1)</f>
        <v>47</v>
      </c>
    </row>
    <row r="49" spans="1:26" x14ac:dyDescent="0.3">
      <c r="A49" t="s">
        <v>553</v>
      </c>
      <c r="B49">
        <f>COUNTIFS(Table2[Sub-Sector],Table3[[#This Row],[Sub-Sector]])</f>
        <v>7</v>
      </c>
      <c r="C49" s="1">
        <f>COUNTIFS(Table2[Sub-Sector],Table3[[#This Row],[Sub-Sector]],Table2[Uptrend],"Uptrend")/Table3[[#This Row],[Count]]</f>
        <v>0.5714285714285714</v>
      </c>
      <c r="D49" s="1">
        <f>COUNTIFS(Table2[Sub-Sector],Table3[[#This Row],[Sub-Sector]],Table2[1W Return vs Nifty],"&gt;=5")/Table3[[#This Row],[Count]]</f>
        <v>0.2857142857142857</v>
      </c>
      <c r="E49" s="1">
        <f>COUNTIFS(Table2[Sub-Sector],Table3[[#This Row],[Sub-Sector]],Table2[1M Return vs Nifty],"&gt;=5")/Table3[[#This Row],[Count]]</f>
        <v>0.2857142857142857</v>
      </c>
      <c r="F49" s="1">
        <f>COUNTIFS(Table2[Sub-Sector],Table3[[#This Row],[Sub-Sector]],Table2[6M Return vs Nifty],"&gt;=10")/Table3[[#This Row],[Count]]</f>
        <v>0.42857142857142855</v>
      </c>
      <c r="G49" s="1">
        <f>COUNTIFS(Table2[Sub-Sector],Table3[[#This Row],[Sub-Sector]],Table2[1Y Return vs Nifty],"&gt;=10")/Table3[[#This Row],[Count]]</f>
        <v>0.2857142857142857</v>
      </c>
      <c r="H49" s="1">
        <f>COUNTIFS(Table2[Sub-Sector],Table3[[#This Row],[Sub-Sector]],Table2[RSI Exponential â€“ 14D],"&gt;=50")/Table3[[#This Row],[Count]]</f>
        <v>0.42857142857142855</v>
      </c>
      <c r="I49" s="1">
        <f>COUNTIFS(Table2[Sub-Sector],Table3[[#This Row],[Sub-Sector]],Table2[Relative Volume],"&gt;=1")/Table3[[#This Row],[Count]]</f>
        <v>0.42857142857142855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0.7142857142857143</v>
      </c>
      <c r="N49" s="1">
        <f>COUNTIFS(Table2[Sub-Sector],Table3[[#This Row],[Sub-Sector]],Table2[% Away From Current Month Low],"&gt;=0.05")/Table3[[#This Row],[Count]]</f>
        <v>0.2857142857142857</v>
      </c>
      <c r="O49" s="1">
        <f>COUNTIFS(Table2[Sub-Sector],Table3[[#This Row],[Sub-Sector]],Table2[% Away From Current Month High],"&lt;=0.05")/Table3[[#This Row],[Count]]</f>
        <v>0.42857142857142855</v>
      </c>
      <c r="P49" s="1">
        <f>COUNTIFS(Table2[Sub-Sector],Table3[[#This Row],[Sub-Sector]],Table2[% Away From 52W High],"&lt;=10")/Table3[[#This Row],[Count]]</f>
        <v>0.2857142857142857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0.42857142857142855</v>
      </c>
      <c r="S49" s="1">
        <f>COUNTIFS(Table2[Sub-Sector],Table3[[#This Row],[Sub-Sector]],Table2[% Price above 50 EMA],"&gt;=0")/Table3[[#This Row],[Count]]</f>
        <v>0.7142857142857143</v>
      </c>
      <c r="T49" s="1">
        <f>COUNTIFS(Table2[Sub-Sector],Table3[[#This Row],[Sub-Sector]],Table2[% Price above 200 EMA],"&gt;=0")/Table3[[#This Row],[Count]]</f>
        <v>0.8571428571428571</v>
      </c>
      <c r="U49" s="1">
        <f>COUNTIFS(Table2[Sub-Sector],Table3[[#This Row],[Sub-Sector]],Table2[Rate of Change - Zone],"Positive")/Table3[[#This Row],[Count]]</f>
        <v>0.7142857142857143</v>
      </c>
      <c r="V49" s="1">
        <f>COUNTIFS(Table2[Sub-Sector],Table3[[#This Row],[Sub-Sector]],Table2[Sharpe Ratio],"&gt;=0.10")/Table3[[#This Row],[Count]]</f>
        <v>0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49">
        <f>_xlfn.RANK.AVG(Table3[[#This Row],[Score]],Table3[Score],1)</f>
        <v>36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49">
        <f>_xlfn.RANK.AVG(Table3[[#This Row],[Score 2 ]],Table3[[Score 2 ]],1)</f>
        <v>48</v>
      </c>
    </row>
    <row r="50" spans="1:26" x14ac:dyDescent="0.3">
      <c r="A50" t="s">
        <v>776</v>
      </c>
      <c r="B50">
        <f>COUNTIFS(Table2[Sub-Sector],Table3[[#This Row],[Sub-Sector]])</f>
        <v>5</v>
      </c>
      <c r="C50" s="1">
        <f>COUNTIFS(Table2[Sub-Sector],Table3[[#This Row],[Sub-Sector]],Table2[Uptrend],"Uptrend")/Table3[[#This Row],[Count]]</f>
        <v>0.2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0.8</v>
      </c>
      <c r="H50" s="1">
        <f>COUNTIFS(Table2[Sub-Sector],Table3[[#This Row],[Sub-Sector]],Table2[RSI Exponential â€“ 14D],"&gt;=50")/Table3[[#This Row],[Count]]</f>
        <v>0.2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0.8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0.2</v>
      </c>
      <c r="P50" s="1">
        <f>COUNTIFS(Table2[Sub-Sector],Table3[[#This Row],[Sub-Sector]],Table2[% Away From 52W High],"&lt;=10")/Table3[[#This Row],[Count]]</f>
        <v>0.2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0.2</v>
      </c>
      <c r="S50" s="1">
        <f>COUNTIFS(Table2[Sub-Sector],Table3[[#This Row],[Sub-Sector]],Table2[% Price above 50 EMA],"&gt;=0")/Table3[[#This Row],[Count]]</f>
        <v>0.2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0.2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50">
        <f>_xlfn.RANK.AVG(Table3[[#This Row],[Score]],Table3[Score],1)</f>
        <v>85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0">
        <f>_xlfn.RANK.AVG(Table3[[#This Row],[Score 2 ]],Table3[[Score 2 ]],1)</f>
        <v>49</v>
      </c>
    </row>
    <row r="51" spans="1:26" x14ac:dyDescent="0.3">
      <c r="A51" t="s">
        <v>390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1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1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51">
        <f>_xlfn.RANK.AVG(Table3[[#This Row],[Score]],Table3[Score],1)</f>
        <v>19.5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1">
        <f>_xlfn.RANK.AVG(Table3[[#This Row],[Score 2 ]],Table3[[Score 2 ]],1)</f>
        <v>52</v>
      </c>
    </row>
    <row r="52" spans="1:26" x14ac:dyDescent="0.3">
      <c r="A52" t="s">
        <v>1400</v>
      </c>
      <c r="B52">
        <f>COUNTIFS(Table2[Sub-Sector],Table3[[#This Row],[Sub-Sector]])</f>
        <v>2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0.5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0.5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52">
        <f>_xlfn.RANK.AVG(Table3[[#This Row],[Score]],Table3[Score],1)</f>
        <v>92.5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2">
        <f>_xlfn.RANK.AVG(Table3[[#This Row],[Score 2 ]],Table3[[Score 2 ]],1)</f>
        <v>52</v>
      </c>
    </row>
    <row r="53" spans="1:26" x14ac:dyDescent="0.3">
      <c r="A53" t="s">
        <v>501</v>
      </c>
      <c r="B53">
        <f>COUNTIFS(Table2[Sub-Sector],Table3[[#This Row],[Sub-Sector]])</f>
        <v>17</v>
      </c>
      <c r="C53" s="1">
        <f>COUNTIFS(Table2[Sub-Sector],Table3[[#This Row],[Sub-Sector]],Table2[Uptrend],"Uptrend")/Table3[[#This Row],[Count]]</f>
        <v>0.58823529411764708</v>
      </c>
      <c r="D53" s="1">
        <f>COUNTIFS(Table2[Sub-Sector],Table3[[#This Row],[Sub-Sector]],Table2[1W Return vs Nifty],"&gt;=5")/Table3[[#This Row],[Count]]</f>
        <v>0.41176470588235292</v>
      </c>
      <c r="E53" s="1">
        <f>COUNTIFS(Table2[Sub-Sector],Table3[[#This Row],[Sub-Sector]],Table2[1M Return vs Nifty],"&gt;=5")/Table3[[#This Row],[Count]]</f>
        <v>0.29411764705882354</v>
      </c>
      <c r="F53" s="1">
        <f>COUNTIFS(Table2[Sub-Sector],Table3[[#This Row],[Sub-Sector]],Table2[6M Return vs Nifty],"&gt;=10")/Table3[[#This Row],[Count]]</f>
        <v>0.47058823529411764</v>
      </c>
      <c r="G53" s="1">
        <f>COUNTIFS(Table2[Sub-Sector],Table3[[#This Row],[Sub-Sector]],Table2[1Y Return vs Nifty],"&gt;=10")/Table3[[#This Row],[Count]]</f>
        <v>0.17647058823529413</v>
      </c>
      <c r="H53" s="1">
        <f>COUNTIFS(Table2[Sub-Sector],Table3[[#This Row],[Sub-Sector]],Table2[RSI Exponential â€“ 14D],"&gt;=50")/Table3[[#This Row],[Count]]</f>
        <v>0.82352941176470584</v>
      </c>
      <c r="I53" s="1">
        <f>COUNTIFS(Table2[Sub-Sector],Table3[[#This Row],[Sub-Sector]],Table2[Relative Volume],"&gt;=1")/Table3[[#This Row],[Count]]</f>
        <v>0.41176470588235292</v>
      </c>
      <c r="J53" s="1">
        <f>COUNTIFS(Table2[Sub-Sector],Table3[[#This Row],[Sub-Sector]],Table2[% Away From Day Low],"&gt;=0.05")/Table3[[#This Row],[Count]]</f>
        <v>0.11764705882352941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0.23529411764705882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0.58823529411764708</v>
      </c>
      <c r="O53" s="1">
        <f>COUNTIFS(Table2[Sub-Sector],Table3[[#This Row],[Sub-Sector]],Table2[% Away From Current Month High],"&lt;=0.05")/Table3[[#This Row],[Count]]</f>
        <v>0.88235294117647056</v>
      </c>
      <c r="P53" s="1">
        <f>COUNTIFS(Table2[Sub-Sector],Table3[[#This Row],[Sub-Sector]],Table2[% Away From 52W High],"&lt;=10")/Table3[[#This Row],[Count]]</f>
        <v>0.52941176470588236</v>
      </c>
      <c r="Q53" s="1">
        <f>COUNTIFS(Table2[Sub-Sector],Table3[[#This Row],[Sub-Sector]],Table2[% Away From 52W Low],"&gt;=10")/Table3[[#This Row],[Count]]</f>
        <v>0.94117647058823528</v>
      </c>
      <c r="R53" s="1">
        <f>COUNTIFS(Table2[Sub-Sector],Table3[[#This Row],[Sub-Sector]],Table2[% Price above 20 EMA],"&gt;=0")/Table3[[#This Row],[Count]]</f>
        <v>0.82352941176470584</v>
      </c>
      <c r="S53" s="1">
        <f>COUNTIFS(Table2[Sub-Sector],Table3[[#This Row],[Sub-Sector]],Table2[% Price above 50 EMA],"&gt;=0")/Table3[[#This Row],[Count]]</f>
        <v>0.76470588235294112</v>
      </c>
      <c r="T53" s="1">
        <f>COUNTIFS(Table2[Sub-Sector],Table3[[#This Row],[Sub-Sector]],Table2[% Price above 200 EMA],"&gt;=0")/Table3[[#This Row],[Count]]</f>
        <v>0.76470588235294112</v>
      </c>
      <c r="U53" s="1">
        <f>COUNTIFS(Table2[Sub-Sector],Table3[[#This Row],[Sub-Sector]],Table2[Rate of Change - Zone],"Positive")/Table3[[#This Row],[Count]]</f>
        <v>0.70588235294117652</v>
      </c>
      <c r="V53" s="1">
        <f>COUNTIFS(Table2[Sub-Sector],Table3[[#This Row],[Sub-Sector]],Table2[Sharpe Ratio],"&gt;=0.10")/Table3[[#This Row],[Count]]</f>
        <v>0.11764705882352941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53">
        <f>_xlfn.RANK.AVG(Table3[[#This Row],[Score]],Table3[Score],1)</f>
        <v>34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52</v>
      </c>
    </row>
    <row r="54" spans="1:26" x14ac:dyDescent="0.3">
      <c r="A54" t="s">
        <v>237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54">
        <f>_xlfn.RANK.AVG(Table3[[#This Row],[Score]],Table3[Score],1)</f>
        <v>59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4">
        <f>_xlfn.RANK.AVG(Table3[[#This Row],[Score 2 ]],Table3[[Score 2 ]],1)</f>
        <v>52</v>
      </c>
    </row>
    <row r="55" spans="1:26" x14ac:dyDescent="0.3">
      <c r="A55" t="s">
        <v>769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1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55">
        <f>_xlfn.RANK.AVG(Table3[[#This Row],[Score]],Table3[Score],1)</f>
        <v>59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5">
        <f>_xlfn.RANK.AVG(Table3[[#This Row],[Score 2 ]],Table3[[Score 2 ]],1)</f>
        <v>52</v>
      </c>
    </row>
    <row r="56" spans="1:26" x14ac:dyDescent="0.3">
      <c r="A56" t="s">
        <v>40</v>
      </c>
      <c r="B56">
        <f>COUNTIFS(Table2[Sub-Sector],Table3[[#This Row],[Sub-Sector]])</f>
        <v>10</v>
      </c>
      <c r="C56" s="1">
        <f>COUNTIFS(Table2[Sub-Sector],Table3[[#This Row],[Sub-Sector]],Table2[Uptrend],"Uptrend")/Table3[[#This Row],[Count]]</f>
        <v>0.9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0.4</v>
      </c>
      <c r="F56" s="1">
        <f>COUNTIFS(Table2[Sub-Sector],Table3[[#This Row],[Sub-Sector]],Table2[6M Return vs Nifty],"&gt;=10")/Table3[[#This Row],[Count]]</f>
        <v>0.2</v>
      </c>
      <c r="G56" s="1">
        <f>COUNTIFS(Table2[Sub-Sector],Table3[[#This Row],[Sub-Sector]],Table2[1Y Return vs Nifty],"&gt;=10")/Table3[[#This Row],[Count]]</f>
        <v>0.5</v>
      </c>
      <c r="H56" s="1">
        <f>COUNTIFS(Table2[Sub-Sector],Table3[[#This Row],[Sub-Sector]],Table2[RSI Exponential â€“ 14D],"&gt;=50")/Table3[[#This Row],[Count]]</f>
        <v>0.3</v>
      </c>
      <c r="I56" s="1">
        <f>COUNTIFS(Table2[Sub-Sector],Table3[[#This Row],[Sub-Sector]],Table2[Relative Volume],"&gt;=1")/Table3[[#This Row],[Count]]</f>
        <v>0.5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0.7</v>
      </c>
      <c r="N56" s="1">
        <f>COUNTIFS(Table2[Sub-Sector],Table3[[#This Row],[Sub-Sector]],Table2[% Away From Current Month Low],"&gt;=0.05")/Table3[[#This Row],[Count]]</f>
        <v>0.1</v>
      </c>
      <c r="O56" s="1">
        <f>COUNTIFS(Table2[Sub-Sector],Table3[[#This Row],[Sub-Sector]],Table2[% Away From Current Month High],"&lt;=0.05")/Table3[[#This Row],[Count]]</f>
        <v>0.6</v>
      </c>
      <c r="P56" s="1">
        <f>COUNTIFS(Table2[Sub-Sector],Table3[[#This Row],[Sub-Sector]],Table2[% Away From 52W High],"&lt;=10")/Table3[[#This Row],[Count]]</f>
        <v>0.7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0.6</v>
      </c>
      <c r="S56" s="1">
        <f>COUNTIFS(Table2[Sub-Sector],Table3[[#This Row],[Sub-Sector]],Table2[% Price above 50 EMA],"&gt;=0")/Table3[[#This Row],[Count]]</f>
        <v>0.8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0.6</v>
      </c>
      <c r="V56" s="1">
        <f>COUNTIFS(Table2[Sub-Sector],Table3[[#This Row],[Sub-Sector]],Table2[Sharpe Ratio],"&gt;=0.10")/Table3[[#This Row],[Count]]</f>
        <v>0.1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6">
        <f>_xlfn.RANK.AVG(Table3[[#This Row],[Score]],Table3[Score],1)</f>
        <v>44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6">
        <f>_xlfn.RANK.AVG(Table3[[#This Row],[Score 2 ]],Table3[[Score 2 ]],1)</f>
        <v>55</v>
      </c>
    </row>
    <row r="57" spans="1:26" x14ac:dyDescent="0.3">
      <c r="A57" t="s">
        <v>101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7">
        <f>_xlfn.RANK.AVG(Table3[[#This Row],[Score]],Table3[Score],1)</f>
        <v>63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7">
        <f>_xlfn.RANK.AVG(Table3[[#This Row],[Score 2 ]],Table3[[Score 2 ]],1)</f>
        <v>56.5</v>
      </c>
    </row>
    <row r="58" spans="1:26" x14ac:dyDescent="0.3">
      <c r="A58" t="s">
        <v>639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0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58">
        <f>_xlfn.RANK.AVG(Table3[[#This Row],[Score]],Table3[Score],1)</f>
        <v>96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8">
        <f>_xlfn.RANK.AVG(Table3[[#This Row],[Score 2 ]],Table3[[Score 2 ]],1)</f>
        <v>56.5</v>
      </c>
    </row>
    <row r="59" spans="1:26" x14ac:dyDescent="0.3">
      <c r="A59" t="s">
        <v>367</v>
      </c>
      <c r="B59">
        <f>COUNTIFS(Table2[Sub-Sector],Table3[[#This Row],[Sub-Sector]])</f>
        <v>2</v>
      </c>
      <c r="C59" s="1">
        <f>COUNTIFS(Table2[Sub-Sector],Table3[[#This Row],[Sub-Sector]],Table2[Uptrend],"Uptrend")/Table3[[#This Row],[Count]]</f>
        <v>0.5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0.5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0.5</v>
      </c>
      <c r="H59" s="1">
        <f>COUNTIFS(Table2[Sub-Sector],Table3[[#This Row],[Sub-Sector]],Table2[RSI Exponential â€“ 14D],"&gt;=50")/Table3[[#This Row],[Count]]</f>
        <v>1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0.5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0.5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0.5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0.5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0.5</v>
      </c>
      <c r="V59" s="1">
        <f>COUNTIFS(Table2[Sub-Sector],Table3[[#This Row],[Sub-Sector]],Table2[Sharpe Ratio],"&gt;=0.10")/Table3[[#This Row],[Count]]</f>
        <v>0.5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59">
        <f>_xlfn.RANK.AVG(Table3[[#This Row],[Score]],Table3[Score],1)</f>
        <v>57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9">
        <f>_xlfn.RANK.AVG(Table3[[#This Row],[Score 2 ]],Table3[[Score 2 ]],1)</f>
        <v>59</v>
      </c>
    </row>
    <row r="60" spans="1:26" x14ac:dyDescent="0.3">
      <c r="A60" t="s">
        <v>340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1</v>
      </c>
      <c r="E60" s="1">
        <f>COUNTIFS(Table2[Sub-Sector],Table3[[#This Row],[Sub-Sector]],Table2[1M Return vs Nifty],"&gt;=5")/Table3[[#This Row],[Count]]</f>
        <v>1</v>
      </c>
      <c r="F60" s="1">
        <f>COUNTIFS(Table2[Sub-Sector],Table3[[#This Row],[Sub-Sector]],Table2[6M Return vs Nifty],"&gt;=10")/Table3[[#This Row],[Count]]</f>
        <v>0</v>
      </c>
      <c r="G60" s="1">
        <f>COUNTIFS(Table2[Sub-Sector],Table3[[#This Row],[Sub-Sector]],Table2[1Y Return vs Nifty],"&gt;=10")/Table3[[#This Row],[Count]]</f>
        <v>0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60">
        <f>_xlfn.RANK.AVG(Table3[[#This Row],[Score]],Table3[Score],1)</f>
        <v>35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0">
        <f>_xlfn.RANK.AVG(Table3[[#This Row],[Score 2 ]],Table3[[Score 2 ]],1)</f>
        <v>59</v>
      </c>
    </row>
    <row r="61" spans="1:26" x14ac:dyDescent="0.3">
      <c r="A61" t="s">
        <v>1514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1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61">
        <f>_xlfn.RANK.AVG(Table3[[#This Row],[Score]],Table3[Score],1)</f>
        <v>32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1">
        <f>_xlfn.RANK.AVG(Table3[[#This Row],[Score 2 ]],Table3[[Score 2 ]],1)</f>
        <v>59</v>
      </c>
    </row>
    <row r="62" spans="1:26" x14ac:dyDescent="0.3">
      <c r="A62" t="s">
        <v>274</v>
      </c>
      <c r="B62">
        <f>COUNTIFS(Table2[Sub-Sector],Table3[[#This Row],[Sub-Sector]])</f>
        <v>6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0.16666666666666666</v>
      </c>
      <c r="E62" s="1">
        <f>COUNTIFS(Table2[Sub-Sector],Table3[[#This Row],[Sub-Sector]],Table2[1M Return vs Nifty],"&gt;=5")/Table3[[#This Row],[Count]]</f>
        <v>0.5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0.66666666666666663</v>
      </c>
      <c r="H62" s="1">
        <f>COUNTIFS(Table2[Sub-Sector],Table3[[#This Row],[Sub-Sector]],Table2[RSI Exponential â€“ 14D],"&gt;=50")/Table3[[#This Row],[Count]]</f>
        <v>0.83333333333333337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0.16666666666666666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0.66666666666666663</v>
      </c>
      <c r="O62" s="1">
        <f>COUNTIFS(Table2[Sub-Sector],Table3[[#This Row],[Sub-Sector]],Table2[% Away From Current Month High],"&lt;=0.05")/Table3[[#This Row],[Count]]</f>
        <v>0.83333333333333337</v>
      </c>
      <c r="P62" s="1">
        <f>COUNTIFS(Table2[Sub-Sector],Table3[[#This Row],[Sub-Sector]],Table2[% Away From 52W High],"&lt;=10")/Table3[[#This Row],[Count]]</f>
        <v>0.33333333333333331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0.83333333333333337</v>
      </c>
      <c r="S62" s="1">
        <f>COUNTIFS(Table2[Sub-Sector],Table3[[#This Row],[Sub-Sector]],Table2[% Price above 50 EMA],"&gt;=0")/Table3[[#This Row],[Count]]</f>
        <v>0.66666666666666663</v>
      </c>
      <c r="T62" s="1">
        <f>COUNTIFS(Table2[Sub-Sector],Table3[[#This Row],[Sub-Sector]],Table2[% Price above 200 EMA],"&gt;=0")/Table3[[#This Row],[Count]]</f>
        <v>0.83333333333333337</v>
      </c>
      <c r="U62" s="1">
        <f>COUNTIFS(Table2[Sub-Sector],Table3[[#This Row],[Sub-Sector]],Table2[Rate of Change - Zone],"Positive")/Table3[[#This Row],[Count]]</f>
        <v>0.66666666666666663</v>
      </c>
      <c r="V62" s="1">
        <f>COUNTIFS(Table2[Sub-Sector],Table3[[#This Row],[Sub-Sector]],Table2[Sharpe Ratio],"&gt;=0.10")/Table3[[#This Row],[Count]]</f>
        <v>0.66666666666666663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368.5</v>
      </c>
      <c r="X62">
        <f>_xlfn.RANK.AVG(Table3[[#This Row],[Score]],Table3[Score],1)</f>
        <v>38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2">
        <f>_xlfn.RANK.AVG(Table3[[#This Row],[Score 2 ]],Table3[[Score 2 ]],1)</f>
        <v>61</v>
      </c>
    </row>
    <row r="63" spans="1:26" x14ac:dyDescent="0.3">
      <c r="A63" t="s">
        <v>204</v>
      </c>
      <c r="B63">
        <f>COUNTIFS(Table2[Sub-Sector],Table3[[#This Row],[Sub-Sector]])</f>
        <v>26</v>
      </c>
      <c r="C63" s="1">
        <f>COUNTIFS(Table2[Sub-Sector],Table3[[#This Row],[Sub-Sector]],Table2[Uptrend],"Uptrend")/Table3[[#This Row],[Count]]</f>
        <v>0.73076923076923073</v>
      </c>
      <c r="D63" s="1">
        <f>COUNTIFS(Table2[Sub-Sector],Table3[[#This Row],[Sub-Sector]],Table2[1W Return vs Nifty],"&gt;=5")/Table3[[#This Row],[Count]]</f>
        <v>0.15384615384615385</v>
      </c>
      <c r="E63" s="1">
        <f>COUNTIFS(Table2[Sub-Sector],Table3[[#This Row],[Sub-Sector]],Table2[1M Return vs Nifty],"&gt;=5")/Table3[[#This Row],[Count]]</f>
        <v>0.11538461538461539</v>
      </c>
      <c r="F63" s="1">
        <f>COUNTIFS(Table2[Sub-Sector],Table3[[#This Row],[Sub-Sector]],Table2[6M Return vs Nifty],"&gt;=10")/Table3[[#This Row],[Count]]</f>
        <v>0.65384615384615385</v>
      </c>
      <c r="G63" s="1">
        <f>COUNTIFS(Table2[Sub-Sector],Table3[[#This Row],[Sub-Sector]],Table2[1Y Return vs Nifty],"&gt;=10")/Table3[[#This Row],[Count]]</f>
        <v>0.53846153846153844</v>
      </c>
      <c r="H63" s="1">
        <f>COUNTIFS(Table2[Sub-Sector],Table3[[#This Row],[Sub-Sector]],Table2[RSI Exponential â€“ 14D],"&gt;=50")/Table3[[#This Row],[Count]]</f>
        <v>0.53846153846153844</v>
      </c>
      <c r="I63" s="1">
        <f>COUNTIFS(Table2[Sub-Sector],Table3[[#This Row],[Sub-Sector]],Table2[Relative Volume],"&gt;=1")/Table3[[#This Row],[Count]]</f>
        <v>0.23076923076923078</v>
      </c>
      <c r="J63" s="1">
        <f>COUNTIFS(Table2[Sub-Sector],Table3[[#This Row],[Sub-Sector]],Table2[% Away From Day Low],"&gt;=0.05")/Table3[[#This Row],[Count]]</f>
        <v>3.8461538461538464E-2</v>
      </c>
      <c r="K63" s="1">
        <f>COUNTIFS(Table2[Sub-Sector],Table3[[#This Row],[Sub-Sector]],Table2[% Away From Day High],"&lt;=0.05")/Table3[[#This Row],[Count]]</f>
        <v>0.96153846153846156</v>
      </c>
      <c r="L63" s="1">
        <f>COUNTIFS(Table2[Sub-Sector],Table3[[#This Row],[Sub-Sector]],Table2[% Away From Current Week Low],"&gt;=0.05")/Table3[[#This Row],[Count]]</f>
        <v>0.23076923076923078</v>
      </c>
      <c r="M63" s="1">
        <f>COUNTIFS(Table2[Sub-Sector],Table3[[#This Row],[Sub-Sector]],Table2[% Away From Current Week High],"&lt;=0.05")/Table3[[#This Row],[Count]]</f>
        <v>0.96153846153846156</v>
      </c>
      <c r="N63" s="1">
        <f>COUNTIFS(Table2[Sub-Sector],Table3[[#This Row],[Sub-Sector]],Table2[% Away From Current Month Low],"&gt;=0.05")/Table3[[#This Row],[Count]]</f>
        <v>0.30769230769230771</v>
      </c>
      <c r="O63" s="1">
        <f>COUNTIFS(Table2[Sub-Sector],Table3[[#This Row],[Sub-Sector]],Table2[% Away From Current Month High],"&lt;=0.05")/Table3[[#This Row],[Count]]</f>
        <v>0.69230769230769229</v>
      </c>
      <c r="P63" s="1">
        <f>COUNTIFS(Table2[Sub-Sector],Table3[[#This Row],[Sub-Sector]],Table2[% Away From 52W High],"&lt;=10")/Table3[[#This Row],[Count]]</f>
        <v>0.38461538461538464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0.53846153846153844</v>
      </c>
      <c r="S63" s="1">
        <f>COUNTIFS(Table2[Sub-Sector],Table3[[#This Row],[Sub-Sector]],Table2[% Price above 50 EMA],"&gt;=0")/Table3[[#This Row],[Count]]</f>
        <v>0.65384615384615385</v>
      </c>
      <c r="T63" s="1">
        <f>COUNTIFS(Table2[Sub-Sector],Table3[[#This Row],[Sub-Sector]],Table2[% Price above 200 EMA],"&gt;=0")/Table3[[#This Row],[Count]]</f>
        <v>0.92307692307692313</v>
      </c>
      <c r="U63" s="1">
        <f>COUNTIFS(Table2[Sub-Sector],Table3[[#This Row],[Sub-Sector]],Table2[Rate of Change - Zone],"Positive")/Table3[[#This Row],[Count]]</f>
        <v>0.42307692307692307</v>
      </c>
      <c r="V63" s="1">
        <f>COUNTIFS(Table2[Sub-Sector],Table3[[#This Row],[Sub-Sector]],Table2[Sharpe Ratio],"&gt;=0.10")/Table3[[#This Row],[Count]]</f>
        <v>0.42307692307692307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63">
        <f>_xlfn.RANK.AVG(Table3[[#This Row],[Score]],Table3[Score],1)</f>
        <v>47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3">
        <f>_xlfn.RANK.AVG(Table3[[#This Row],[Score 2 ]],Table3[[Score 2 ]],1)</f>
        <v>62</v>
      </c>
    </row>
    <row r="64" spans="1:26" x14ac:dyDescent="0.3">
      <c r="A64" t="s">
        <v>436</v>
      </c>
      <c r="B64">
        <f>COUNTIFS(Table2[Sub-Sector],Table3[[#This Row],[Sub-Sector]])</f>
        <v>9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0.1111111111111111</v>
      </c>
      <c r="F64" s="1">
        <f>COUNTIFS(Table2[Sub-Sector],Table3[[#This Row],[Sub-Sector]],Table2[6M Return vs Nifty],"&gt;=10")/Table3[[#This Row],[Count]]</f>
        <v>0.44444444444444442</v>
      </c>
      <c r="G64" s="1">
        <f>COUNTIFS(Table2[Sub-Sector],Table3[[#This Row],[Sub-Sector]],Table2[1Y Return vs Nifty],"&gt;=10")/Table3[[#This Row],[Count]]</f>
        <v>0.33333333333333331</v>
      </c>
      <c r="H64" s="1">
        <f>COUNTIFS(Table2[Sub-Sector],Table3[[#This Row],[Sub-Sector]],Table2[RSI Exponential â€“ 14D],"&gt;=50")/Table3[[#This Row],[Count]]</f>
        <v>0.77777777777777779</v>
      </c>
      <c r="I64" s="1">
        <f>COUNTIFS(Table2[Sub-Sector],Table3[[#This Row],[Sub-Sector]],Table2[Relative Volume],"&gt;=1")/Table3[[#This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0.22222222222222221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0.22222222222222221</v>
      </c>
      <c r="O64" s="1">
        <f>COUNTIFS(Table2[Sub-Sector],Table3[[#This Row],[Sub-Sector]],Table2[% Away From Current Month High],"&lt;=0.05")/Table3[[#This Row],[Count]]</f>
        <v>1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0.77777777777777779</v>
      </c>
      <c r="R64" s="1">
        <f>COUNTIFS(Table2[Sub-Sector],Table3[[#This Row],[Sub-Sector]],Table2[% Price above 20 EMA],"&gt;=0")/Table3[[#This Row],[Count]]</f>
        <v>0.55555555555555558</v>
      </c>
      <c r="S64" s="1">
        <f>COUNTIFS(Table2[Sub-Sector],Table3[[#This Row],[Sub-Sector]],Table2[% Price above 50 EMA],"&gt;=0")/Table3[[#This Row],[Count]]</f>
        <v>0.55555555555555558</v>
      </c>
      <c r="T64" s="1">
        <f>COUNTIFS(Table2[Sub-Sector],Table3[[#This Row],[Sub-Sector]],Table2[% Price above 200 EMA],"&gt;=0")/Table3[[#This Row],[Count]]</f>
        <v>0.55555555555555558</v>
      </c>
      <c r="U64" s="1">
        <f>COUNTIFS(Table2[Sub-Sector],Table3[[#This Row],[Sub-Sector]],Table2[Rate of Change - Zone],"Positive")/Table3[[#This Row],[Count]]</f>
        <v>0.66666666666666663</v>
      </c>
      <c r="V64" s="1">
        <f>COUNTIFS(Table2[Sub-Sector],Table3[[#This Row],[Sub-Sector]],Table2[Sharpe Ratio],"&gt;=0.10")/Table3[[#This Row],[Count]]</f>
        <v>0.44444444444444442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64">
        <f>_xlfn.RANK.AVG(Table3[[#This Row],[Score]],Table3[Score],1)</f>
        <v>80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4">
        <f>_xlfn.RANK.AVG(Table3[[#This Row],[Score 2 ]],Table3[[Score 2 ]],1)</f>
        <v>63</v>
      </c>
    </row>
    <row r="65" spans="1:26" x14ac:dyDescent="0.3">
      <c r="A65" t="s">
        <v>21</v>
      </c>
      <c r="B65">
        <f>COUNTIFS(Table2[Sub-Sector],Table3[[#This Row],[Sub-Sector]])</f>
        <v>20</v>
      </c>
      <c r="C65" s="1">
        <f>COUNTIFS(Table2[Sub-Sector],Table3[[#This Row],[Sub-Sector]],Table2[Uptrend],"Uptrend")/Table3[[#This Row],[Count]]</f>
        <v>0.7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0.4</v>
      </c>
      <c r="F65" s="1">
        <f>COUNTIFS(Table2[Sub-Sector],Table3[[#This Row],[Sub-Sector]],Table2[6M Return vs Nifty],"&gt;=10")/Table3[[#This Row],[Count]]</f>
        <v>0.3</v>
      </c>
      <c r="G65" s="1">
        <f>COUNTIFS(Table2[Sub-Sector],Table3[[#This Row],[Sub-Sector]],Table2[1Y Return vs Nifty],"&gt;=10")/Table3[[#This Row],[Count]]</f>
        <v>0.3</v>
      </c>
      <c r="H65" s="1">
        <f>COUNTIFS(Table2[Sub-Sector],Table3[[#This Row],[Sub-Sector]],Table2[RSI Exponential â€“ 14D],"&gt;=50")/Table3[[#This Row],[Count]]</f>
        <v>0.7</v>
      </c>
      <c r="I65" s="1">
        <f>COUNTIFS(Table2[Sub-Sector],Table3[[#This Row],[Sub-Sector]],Table2[Relative Volume],"&gt;=1")/Table3[[#This Row],[Count]]</f>
        <v>0.4</v>
      </c>
      <c r="J65" s="1">
        <f>COUNTIFS(Table2[Sub-Sector],Table3[[#This Row],[Sub-Sector]],Table2[% Away From Day Low],"&gt;=0.05")/Table3[[#This Row],[Count]]</f>
        <v>0.1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0.2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0.25</v>
      </c>
      <c r="O65" s="1">
        <f>COUNTIFS(Table2[Sub-Sector],Table3[[#This Row],[Sub-Sector]],Table2[% Away From Current Month High],"&lt;=0.05")/Table3[[#This Row],[Count]]</f>
        <v>0.8</v>
      </c>
      <c r="P65" s="1">
        <f>COUNTIFS(Table2[Sub-Sector],Table3[[#This Row],[Sub-Sector]],Table2[% Away From 52W High],"&lt;=10")/Table3[[#This Row],[Count]]</f>
        <v>0.55000000000000004</v>
      </c>
      <c r="Q65" s="1">
        <f>COUNTIFS(Table2[Sub-Sector],Table3[[#This Row],[Sub-Sector]],Table2[% Away From 52W Low],"&gt;=10")/Table3[[#This Row],[Count]]</f>
        <v>0.95</v>
      </c>
      <c r="R65" s="1">
        <f>COUNTIFS(Table2[Sub-Sector],Table3[[#This Row],[Sub-Sector]],Table2[% Price above 20 EMA],"&gt;=0")/Table3[[#This Row],[Count]]</f>
        <v>0.8</v>
      </c>
      <c r="S65" s="1">
        <f>COUNTIFS(Table2[Sub-Sector],Table3[[#This Row],[Sub-Sector]],Table2[% Price above 50 EMA],"&gt;=0")/Table3[[#This Row],[Count]]</f>
        <v>0.8</v>
      </c>
      <c r="T65" s="1">
        <f>COUNTIFS(Table2[Sub-Sector],Table3[[#This Row],[Sub-Sector]],Table2[% Price above 200 EMA],"&gt;=0")/Table3[[#This Row],[Count]]</f>
        <v>0.9</v>
      </c>
      <c r="U65" s="1">
        <f>COUNTIFS(Table2[Sub-Sector],Table3[[#This Row],[Sub-Sector]],Table2[Rate of Change - Zone],"Positive")/Table3[[#This Row],[Count]]</f>
        <v>0.8</v>
      </c>
      <c r="V65" s="1">
        <f>COUNTIFS(Table2[Sub-Sector],Table3[[#This Row],[Sub-Sector]],Table2[Sharpe Ratio],"&gt;=0.10")/Table3[[#This Row],[Count]]</f>
        <v>0.1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65">
        <f>_xlfn.RANK.AVG(Table3[[#This Row],[Score]],Table3[Score],1)</f>
        <v>53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5">
        <f>_xlfn.RANK.AVG(Table3[[#This Row],[Score 2 ]],Table3[[Score 2 ]],1)</f>
        <v>64</v>
      </c>
    </row>
    <row r="66" spans="1:26" x14ac:dyDescent="0.3">
      <c r="A66" t="s">
        <v>46</v>
      </c>
      <c r="B66">
        <f>COUNTIFS(Table2[Sub-Sector],Table3[[#This Row],[Sub-Sector]])</f>
        <v>27</v>
      </c>
      <c r="C66" s="1">
        <f>COUNTIFS(Table2[Sub-Sector],Table3[[#This Row],[Sub-Sector]],Table2[Uptrend],"Uptrend")/Table3[[#This Row],[Count]]</f>
        <v>0.48148148148148145</v>
      </c>
      <c r="D66" s="1">
        <f>COUNTIFS(Table2[Sub-Sector],Table3[[#This Row],[Sub-Sector]],Table2[1W Return vs Nifty],"&gt;=5")/Table3[[#This Row],[Count]]</f>
        <v>0.1111111111111111</v>
      </c>
      <c r="E66" s="1">
        <f>COUNTIFS(Table2[Sub-Sector],Table3[[#This Row],[Sub-Sector]],Table2[1M Return vs Nifty],"&gt;=5")/Table3[[#This Row],[Count]]</f>
        <v>0.18518518518518517</v>
      </c>
      <c r="F66" s="1">
        <f>COUNTIFS(Table2[Sub-Sector],Table3[[#This Row],[Sub-Sector]],Table2[6M Return vs Nifty],"&gt;=10")/Table3[[#This Row],[Count]]</f>
        <v>0.62962962962962965</v>
      </c>
      <c r="G66" s="1">
        <f>COUNTIFS(Table2[Sub-Sector],Table3[[#This Row],[Sub-Sector]],Table2[1Y Return vs Nifty],"&gt;=10")/Table3[[#This Row],[Count]]</f>
        <v>0.59259259259259256</v>
      </c>
      <c r="H66" s="1">
        <f>COUNTIFS(Table2[Sub-Sector],Table3[[#This Row],[Sub-Sector]],Table2[RSI Exponential â€“ 14D],"&gt;=50")/Table3[[#This Row],[Count]]</f>
        <v>0.44444444444444442</v>
      </c>
      <c r="I66" s="1">
        <f>COUNTIFS(Table2[Sub-Sector],Table3[[#This Row],[Sub-Sector]],Table2[Relative Volume],"&gt;=1")/Table3[[#This Row],[Count]]</f>
        <v>0.25925925925925924</v>
      </c>
      <c r="J66" s="1">
        <f>COUNTIFS(Table2[Sub-Sector],Table3[[#This Row],[Sub-Sector]],Table2[% Away From Day Low],"&gt;=0.05")/Table3[[#This Row],[Count]]</f>
        <v>3.7037037037037035E-2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0.18518518518518517</v>
      </c>
      <c r="M66" s="1">
        <f>COUNTIFS(Table2[Sub-Sector],Table3[[#This Row],[Sub-Sector]],Table2[% Away From Current Week High],"&lt;=0.05")/Table3[[#This Row],[Count]]</f>
        <v>0.88888888888888884</v>
      </c>
      <c r="N66" s="1">
        <f>COUNTIFS(Table2[Sub-Sector],Table3[[#This Row],[Sub-Sector]],Table2[% Away From Current Month Low],"&gt;=0.05")/Table3[[#This Row],[Count]]</f>
        <v>0.44444444444444442</v>
      </c>
      <c r="O66" s="1">
        <f>COUNTIFS(Table2[Sub-Sector],Table3[[#This Row],[Sub-Sector]],Table2[% Away From Current Month High],"&lt;=0.05")/Table3[[#This Row],[Count]]</f>
        <v>0.55555555555555558</v>
      </c>
      <c r="P66" s="1">
        <f>COUNTIFS(Table2[Sub-Sector],Table3[[#This Row],[Sub-Sector]],Table2[% Away From 52W High],"&lt;=10")/Table3[[#This Row],[Count]]</f>
        <v>0.22222222222222221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0.44444444444444442</v>
      </c>
      <c r="S66" s="1">
        <f>COUNTIFS(Table2[Sub-Sector],Table3[[#This Row],[Sub-Sector]],Table2[% Price above 50 EMA],"&gt;=0")/Table3[[#This Row],[Count]]</f>
        <v>0.48148148148148145</v>
      </c>
      <c r="T66" s="1">
        <f>COUNTIFS(Table2[Sub-Sector],Table3[[#This Row],[Sub-Sector]],Table2[% Price above 200 EMA],"&gt;=0")/Table3[[#This Row],[Count]]</f>
        <v>0.92592592592592593</v>
      </c>
      <c r="U66" s="1">
        <f>COUNTIFS(Table2[Sub-Sector],Table3[[#This Row],[Sub-Sector]],Table2[Rate of Change - Zone],"Positive")/Table3[[#This Row],[Count]]</f>
        <v>0.29629629629629628</v>
      </c>
      <c r="V66" s="1">
        <f>COUNTIFS(Table2[Sub-Sector],Table3[[#This Row],[Sub-Sector]],Table2[Sharpe Ratio],"&gt;=0.10")/Table3[[#This Row],[Count]]</f>
        <v>0.66666666666666663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66">
        <f>_xlfn.RANK.AVG(Table3[[#This Row],[Score]],Table3[Score],1)</f>
        <v>61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6">
        <f>_xlfn.RANK.AVG(Table3[[#This Row],[Score 2 ]],Table3[[Score 2 ]],1)</f>
        <v>65</v>
      </c>
    </row>
    <row r="67" spans="1:26" x14ac:dyDescent="0.3">
      <c r="A67" t="s">
        <v>521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0.75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1</v>
      </c>
      <c r="G67" s="1">
        <f>COUNTIFS(Table2[Sub-Sector],Table3[[#This Row],[Sub-Sector]],Table2[1Y Return vs Nifty],"&gt;=10")/Table3[[#This Row],[Count]]</f>
        <v>0.75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0.25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0.5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7">
        <f>_xlfn.RANK.AVG(Table3[[#This Row],[Score]],Table3[Score],1)</f>
        <v>72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7">
        <f>_xlfn.RANK.AVG(Table3[[#This Row],[Score 2 ]],Table3[[Score 2 ]],1)</f>
        <v>66</v>
      </c>
    </row>
    <row r="68" spans="1:26" x14ac:dyDescent="0.3">
      <c r="A68" t="s">
        <v>1476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0</v>
      </c>
      <c r="H68" s="1">
        <f>COUNTIFS(Table2[Sub-Sector],Table3[[#This Row],[Sub-Sector]],Table2[RSI Exponential â€“ 14D],"&gt;=50")/Table3[[#This Row],[Count]]</f>
        <v>0.66666666666666663</v>
      </c>
      <c r="I68" s="1">
        <f>COUNTIFS(Table2[Sub-Sector],Table3[[#This Row],[Sub-Sector]],Table2[Relative Volume],"&gt;=1")/Table3[[#This Row],[Count]]</f>
        <v>0.33333333333333331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0.66666666666666663</v>
      </c>
      <c r="O68" s="1">
        <f>COUNTIFS(Table2[Sub-Sector],Table3[[#This Row],[Sub-Sector]],Table2[% Away From Current Month High],"&lt;=0.05")/Table3[[#This Row],[Count]]</f>
        <v>0.66666666666666663</v>
      </c>
      <c r="P68" s="1">
        <f>COUNTIFS(Table2[Sub-Sector],Table3[[#This Row],[Sub-Sector]],Table2[% Away From 52W High],"&lt;=10")/Table3[[#This Row],[Count]]</f>
        <v>0.33333333333333331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0.66666666666666663</v>
      </c>
      <c r="S68" s="1">
        <f>COUNTIFS(Table2[Sub-Sector],Table3[[#This Row],[Sub-Sector]],Table2[% Price above 50 EMA],"&gt;=0")/Table3[[#This Row],[Count]]</f>
        <v>0.66666666666666663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68">
        <f>_xlfn.RANK.AVG(Table3[[#This Row],[Score]],Table3[Score],1)</f>
        <v>94.5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68">
        <f>_xlfn.RANK.AVG(Table3[[#This Row],[Score 2 ]],Table3[[Score 2 ]],1)</f>
        <v>67</v>
      </c>
    </row>
    <row r="69" spans="1:26" x14ac:dyDescent="0.3">
      <c r="A69" t="s">
        <v>548</v>
      </c>
      <c r="B69">
        <f>COUNTIFS(Table2[Sub-Sector],Table3[[#This Row],[Sub-Sector]])</f>
        <v>5</v>
      </c>
      <c r="C69" s="1">
        <f>COUNTIFS(Table2[Sub-Sector],Table3[[#This Row],[Sub-Sector]],Table2[Uptrend],"Uptrend")/Table3[[#This Row],[Count]]</f>
        <v>0.8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0.4</v>
      </c>
      <c r="F69" s="1">
        <f>COUNTIFS(Table2[Sub-Sector],Table3[[#This Row],[Sub-Sector]],Table2[6M Return vs Nifty],"&gt;=10")/Table3[[#This Row],[Count]]</f>
        <v>0.6</v>
      </c>
      <c r="G69" s="1">
        <f>COUNTIFS(Table2[Sub-Sector],Table3[[#This Row],[Sub-Sector]],Table2[1Y Return vs Nifty],"&gt;=10")/Table3[[#This Row],[Count]]</f>
        <v>0.6</v>
      </c>
      <c r="H69" s="1">
        <f>COUNTIFS(Table2[Sub-Sector],Table3[[#This Row],[Sub-Sector]],Table2[RSI Exponential â€“ 14D],"&gt;=50")/Table3[[#This Row],[Count]]</f>
        <v>0.6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0.2</v>
      </c>
      <c r="O69" s="1">
        <f>COUNTIFS(Table2[Sub-Sector],Table3[[#This Row],[Sub-Sector]],Table2[% Away From Current Month High],"&lt;=0.05")/Table3[[#This Row],[Count]]</f>
        <v>0.8</v>
      </c>
      <c r="P69" s="1">
        <f>COUNTIFS(Table2[Sub-Sector],Table3[[#This Row],[Sub-Sector]],Table2[% Away From 52W High],"&lt;=10")/Table3[[#This Row],[Count]]</f>
        <v>0.2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0.6</v>
      </c>
      <c r="S69" s="1">
        <f>COUNTIFS(Table2[Sub-Sector],Table3[[#This Row],[Sub-Sector]],Table2[% Price above 50 EMA],"&gt;=0")/Table3[[#This Row],[Count]]</f>
        <v>0.8</v>
      </c>
      <c r="T69" s="1">
        <f>COUNTIFS(Table2[Sub-Sector],Table3[[#This Row],[Sub-Sector]],Table2[% Price above 200 EMA],"&gt;=0")/Table3[[#This Row],[Count]]</f>
        <v>0.8</v>
      </c>
      <c r="U69" s="1">
        <f>COUNTIFS(Table2[Sub-Sector],Table3[[#This Row],[Sub-Sector]],Table2[Rate of Change - Zone],"Positive")/Table3[[#This Row],[Count]]</f>
        <v>0.6</v>
      </c>
      <c r="V69" s="1">
        <f>COUNTIFS(Table2[Sub-Sector],Table3[[#This Row],[Sub-Sector]],Table2[Sharpe Ratio],"&gt;=0.10")/Table3[[#This Row],[Count]]</f>
        <v>0.4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69">
        <f>_xlfn.RANK.AVG(Table3[[#This Row],[Score]],Table3[Score],1)</f>
        <v>54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9">
        <f>_xlfn.RANK.AVG(Table3[[#This Row],[Score 2 ]],Table3[[Score 2 ]],1)</f>
        <v>68</v>
      </c>
    </row>
    <row r="70" spans="1:26" x14ac:dyDescent="0.3">
      <c r="A70" t="s">
        <v>662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0.5</v>
      </c>
      <c r="D70" s="1">
        <f>COUNTIFS(Table2[Sub-Sector],Table3[[#This Row],[Sub-Sector]],Table2[1W Return vs Nifty],"&gt;=5")/Table3[[#This Row],[Count]]</f>
        <v>0.25</v>
      </c>
      <c r="E70" s="1">
        <f>COUNTIFS(Table2[Sub-Sector],Table3[[#This Row],[Sub-Sector]],Table2[1M Return vs Nifty],"&gt;=5")/Table3[[#This Row],[Count]]</f>
        <v>0.5</v>
      </c>
      <c r="F70" s="1">
        <f>COUNTIFS(Table2[Sub-Sector],Table3[[#This Row],[Sub-Sector]],Table2[6M Return vs Nifty],"&gt;=10")/Table3[[#This Row],[Count]]</f>
        <v>0.5</v>
      </c>
      <c r="G70" s="1">
        <f>COUNTIFS(Table2[Sub-Sector],Table3[[#This Row],[Sub-Sector]],Table2[1Y Return vs Nifty],"&gt;=10")/Table3[[#This Row],[Count]]</f>
        <v>0.75</v>
      </c>
      <c r="H70" s="1">
        <f>COUNTIFS(Table2[Sub-Sector],Table3[[#This Row],[Sub-Sector]],Table2[RSI Exponential â€“ 14D],"&gt;=50")/Table3[[#This Row],[Count]]</f>
        <v>0.5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0.25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0.25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0.75</v>
      </c>
      <c r="P70" s="1">
        <f>COUNTIFS(Table2[Sub-Sector],Table3[[#This Row],[Sub-Sector]],Table2[% Away From 52W High],"&lt;=10")/Table3[[#This Row],[Count]]</f>
        <v>0.25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0.75</v>
      </c>
      <c r="T70" s="1">
        <f>COUNTIFS(Table2[Sub-Sector],Table3[[#This Row],[Sub-Sector]],Table2[% Price above 200 EMA],"&gt;=0")/Table3[[#This Row],[Count]]</f>
        <v>0.75</v>
      </c>
      <c r="U70" s="1">
        <f>COUNTIFS(Table2[Sub-Sector],Table3[[#This Row],[Sub-Sector]],Table2[Rate of Change - Zone],"Positive")/Table3[[#This Row],[Count]]</f>
        <v>0.5</v>
      </c>
      <c r="V70" s="1">
        <f>COUNTIFS(Table2[Sub-Sector],Table3[[#This Row],[Sub-Sector]],Table2[Sharpe Ratio],"&gt;=0.10")/Table3[[#This Row],[Count]]</f>
        <v>0.25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70">
        <f>_xlfn.RANK.AVG(Table3[[#This Row],[Score]],Table3[Score],1)</f>
        <v>40.5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0">
        <f>_xlfn.RANK.AVG(Table3[[#This Row],[Score 2 ]],Table3[[Score 2 ]],1)</f>
        <v>69.5</v>
      </c>
    </row>
    <row r="71" spans="1:26" x14ac:dyDescent="0.3">
      <c r="A71" t="s">
        <v>681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0.66666666666666663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0.66666666666666663</v>
      </c>
      <c r="I71" s="1">
        <f>COUNTIFS(Table2[Sub-Sector],Table3[[#This Row],[Sub-Sector]],Table2[Relative Volume],"&gt;=1")/Table3[[#This Row],[Count]]</f>
        <v>0.33333333333333331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0.33333333333333331</v>
      </c>
      <c r="O71" s="1">
        <f>COUNTIFS(Table2[Sub-Sector],Table3[[#This Row],[Sub-Sector]],Table2[% Away From Current Month High],"&lt;=0.05")/Table3[[#This Row],[Count]]</f>
        <v>0.66666666666666663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0.66666666666666663</v>
      </c>
      <c r="S71" s="1">
        <f>COUNTIFS(Table2[Sub-Sector],Table3[[#This Row],[Sub-Sector]],Table2[% Price above 50 EMA],"&gt;=0")/Table3[[#This Row],[Count]]</f>
        <v>0.33333333333333331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0.33333333333333331</v>
      </c>
      <c r="V71" s="1">
        <f>COUNTIFS(Table2[Sub-Sector],Table3[[#This Row],[Sub-Sector]],Table2[Sharpe Ratio],"&gt;=0.10")/Table3[[#This Row],[Count]]</f>
        <v>0.66666666666666663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71">
        <f>_xlfn.RANK.AVG(Table3[[#This Row],[Score]],Table3[Score],1)</f>
        <v>97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</v>
      </c>
      <c r="Z71">
        <f>_xlfn.RANK.AVG(Table3[[#This Row],[Score 2 ]],Table3[[Score 2 ]],1)</f>
        <v>69.5</v>
      </c>
    </row>
    <row r="72" spans="1:26" x14ac:dyDescent="0.3">
      <c r="A72" t="s">
        <v>18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0.16666666666666666</v>
      </c>
      <c r="F72" s="1">
        <f>COUNTIFS(Table2[Sub-Sector],Table3[[#This Row],[Sub-Sector]],Table2[6M Return vs Nifty],"&gt;=10")/Table3[[#This Row],[Count]]</f>
        <v>0.16666666666666666</v>
      </c>
      <c r="G72" s="1">
        <f>COUNTIFS(Table2[Sub-Sector],Table3[[#This Row],[Sub-Sector]],Table2[1Y Return vs Nifty],"&gt;=10")/Table3[[#This Row],[Count]]</f>
        <v>0.83333333333333337</v>
      </c>
      <c r="H72" s="1">
        <f>COUNTIFS(Table2[Sub-Sector],Table3[[#This Row],[Sub-Sector]],Table2[RSI Exponential â€“ 14D],"&gt;=50")/Table3[[#This Row],[Count]]</f>
        <v>0.16666666666666666</v>
      </c>
      <c r="I72" s="1">
        <f>COUNTIFS(Table2[Sub-Sector],Table3[[#This Row],[Sub-Sector]],Table2[Relative Volume],"&gt;=1")/Table3[[#This Row],[Count]]</f>
        <v>0.33333333333333331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0.33333333333333331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0.5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0.33333333333333331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72">
        <f>_xlfn.RANK.AVG(Table3[[#This Row],[Score]],Table3[Score],1)</f>
        <v>75.5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2">
        <f>_xlfn.RANK.AVG(Table3[[#This Row],[Score 2 ]],Table3[[Score 2 ]],1)</f>
        <v>71</v>
      </c>
    </row>
    <row r="73" spans="1:26" x14ac:dyDescent="0.3">
      <c r="A73" t="s">
        <v>37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0.33333333333333331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0.33333333333333331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1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0.33333333333333331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0.33333333333333331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0.66666666666666663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1</v>
      </c>
      <c r="S73" s="1">
        <f>COUNTIFS(Table2[Sub-Sector],Table3[[#This Row],[Sub-Sector]],Table2[% Price above 50 EMA],"&gt;=0")/Table3[[#This Row],[Count]]</f>
        <v>0.66666666666666663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0.66666666666666663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427.5</v>
      </c>
      <c r="X73">
        <f>_xlfn.RANK.AVG(Table3[[#This Row],[Score]],Table3[Score],1)</f>
        <v>62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3">
        <f>_xlfn.RANK.AVG(Table3[[#This Row],[Score 2 ]],Table3[[Score 2 ]],1)</f>
        <v>72.5</v>
      </c>
    </row>
    <row r="74" spans="1:26" x14ac:dyDescent="0.3">
      <c r="A74" t="s">
        <v>403</v>
      </c>
      <c r="B74">
        <f>COUNTIFS(Table2[Sub-Sector],Table3[[#This Row],[Sub-Sector]])</f>
        <v>6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0.33333333333333331</v>
      </c>
      <c r="H74" s="1">
        <f>COUNTIFS(Table2[Sub-Sector],Table3[[#This Row],[Sub-Sector]],Table2[RSI Exponential â€“ 14D],"&gt;=50")/Table3[[#This Row],[Count]]</f>
        <v>1</v>
      </c>
      <c r="I74" s="1">
        <f>COUNTIFS(Table2[Sub-Sector],Table3[[#This Row],[Sub-Sector]],Table2[Relative Volume],"&gt;=1")/Table3[[#This Row],[Count]]</f>
        <v>0.33333333333333331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0.66666666666666663</v>
      </c>
      <c r="O74" s="1">
        <f>COUNTIFS(Table2[Sub-Sector],Table3[[#This Row],[Sub-Sector]],Table2[% Away From Current Month High],"&lt;=0.05")/Table3[[#This Row],[Count]]</f>
        <v>0.83333333333333337</v>
      </c>
      <c r="P74" s="1">
        <f>COUNTIFS(Table2[Sub-Sector],Table3[[#This Row],[Sub-Sector]],Table2[% Away From 52W High],"&lt;=10")/Table3[[#This Row],[Count]]</f>
        <v>0.66666666666666663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1</v>
      </c>
      <c r="S74" s="1">
        <f>COUNTIFS(Table2[Sub-Sector],Table3[[#This Row],[Sub-Sector]],Table2[% Price above 50 EMA],"&gt;=0")/Table3[[#This Row],[Count]]</f>
        <v>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0.66666666666666663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74">
        <f>_xlfn.RANK.AVG(Table3[[#This Row],[Score]],Table3[Score],1)</f>
        <v>88.5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4">
        <f>_xlfn.RANK.AVG(Table3[[#This Row],[Score 2 ]],Table3[[Score 2 ]],1)</f>
        <v>72.5</v>
      </c>
    </row>
    <row r="75" spans="1:26" x14ac:dyDescent="0.3">
      <c r="A75" t="s">
        <v>135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0.16666666666666666</v>
      </c>
      <c r="E75" s="1">
        <f>COUNTIFS(Table2[Sub-Sector],Table3[[#This Row],[Sub-Sector]],Table2[1M Return vs Nifty],"&gt;=5")/Table3[[#This Row],[Count]]</f>
        <v>0.16666666666666666</v>
      </c>
      <c r="F75" s="1">
        <f>COUNTIFS(Table2[Sub-Sector],Table3[[#This Row],[Sub-Sector]],Table2[6M Return vs Nifty],"&gt;=10")/Table3[[#This Row],[Count]]</f>
        <v>0.66666666666666663</v>
      </c>
      <c r="G75" s="1">
        <f>COUNTIFS(Table2[Sub-Sector],Table3[[#This Row],[Sub-Sector]],Table2[1Y Return vs Nifty],"&gt;=10")/Table3[[#This Row],[Count]]</f>
        <v>0.5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0.16666666666666666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0.33333333333333331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0.5</v>
      </c>
      <c r="P75" s="1">
        <f>COUNTIFS(Table2[Sub-Sector],Table3[[#This Row],[Sub-Sector]],Table2[% Away From 52W High],"&lt;=10")/Table3[[#This Row],[Count]]</f>
        <v>0.16666666666666666</v>
      </c>
      <c r="Q75" s="1">
        <f>COUNTIFS(Table2[Sub-Sector],Table3[[#This Row],[Sub-Sector]],Table2[% Away From 52W Low],"&gt;=10")/Table3[[#This Row],[Count]]</f>
        <v>0.83333333333333337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0.5</v>
      </c>
      <c r="T75" s="1">
        <f>COUNTIFS(Table2[Sub-Sector],Table3[[#This Row],[Sub-Sector]],Table2[% Price above 200 EMA],"&gt;=0")/Table3[[#This Row],[Count]]</f>
        <v>0.83333333333333337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0.5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75">
        <f>_xlfn.RANK.AVG(Table3[[#This Row],[Score]],Table3[Score],1)</f>
        <v>59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75">
        <f>_xlfn.RANK.AVG(Table3[[#This Row],[Score 2 ]],Table3[[Score 2 ]],1)</f>
        <v>74</v>
      </c>
    </row>
    <row r="76" spans="1:26" x14ac:dyDescent="0.3">
      <c r="A76" t="s">
        <v>132</v>
      </c>
      <c r="B76">
        <f>COUNTIFS(Table2[Sub-Sector],Table3[[#This Row],[Sub-Sector]])</f>
        <v>7</v>
      </c>
      <c r="C76" s="1">
        <f>COUNTIFS(Table2[Sub-Sector],Table3[[#This Row],[Sub-Sector]],Table2[Uptrend],"Uptrend")/Table3[[#This Row],[Count]]</f>
        <v>0.5714285714285714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0.42857142857142855</v>
      </c>
      <c r="G76" s="1">
        <f>COUNTIFS(Table2[Sub-Sector],Table3[[#This Row],[Sub-Sector]],Table2[1Y Return vs Nifty],"&gt;=10")/Table3[[#This Row],[Count]]</f>
        <v>0.8571428571428571</v>
      </c>
      <c r="H76" s="1">
        <f>COUNTIFS(Table2[Sub-Sector],Table3[[#This Row],[Sub-Sector]],Table2[RSI Exponential â€“ 14D],"&gt;=50")/Table3[[#This Row],[Count]]</f>
        <v>0.14285714285714285</v>
      </c>
      <c r="I76" s="1">
        <f>COUNTIFS(Table2[Sub-Sector],Table3[[#This Row],[Sub-Sector]],Table2[Relative Volume],"&gt;=1")/Table3[[#This Row],[Count]]</f>
        <v>0.14285714285714285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0.14285714285714285</v>
      </c>
      <c r="M76" s="1">
        <f>COUNTIFS(Table2[Sub-Sector],Table3[[#This Row],[Sub-Sector]],Table2[% Away From Current Week High],"&lt;=0.05")/Table3[[#This Row],[Count]]</f>
        <v>0.8571428571428571</v>
      </c>
      <c r="N76" s="1">
        <f>COUNTIFS(Table2[Sub-Sector],Table3[[#This Row],[Sub-Sector]],Table2[% Away From Current Month Low],"&gt;=0.05")/Table3[[#This Row],[Count]]</f>
        <v>0.14285714285714285</v>
      </c>
      <c r="O76" s="1">
        <f>COUNTIFS(Table2[Sub-Sector],Table3[[#This Row],[Sub-Sector]],Table2[% Away From Current Month High],"&lt;=0.05")/Table3[[#This Row],[Count]]</f>
        <v>0.14285714285714285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0.14285714285714285</v>
      </c>
      <c r="S76" s="1">
        <f>COUNTIFS(Table2[Sub-Sector],Table3[[#This Row],[Sub-Sector]],Table2[% Price above 50 EMA],"&gt;=0")/Table3[[#This Row],[Count]]</f>
        <v>0.2857142857142857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0.14285714285714285</v>
      </c>
      <c r="V76" s="1">
        <f>COUNTIFS(Table2[Sub-Sector],Table3[[#This Row],[Sub-Sector]],Table2[Sharpe Ratio],"&gt;=0.10")/Table3[[#This Row],[Count]]</f>
        <v>0.8571428571428571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76">
        <f>_xlfn.RANK.AVG(Table3[[#This Row],[Score]],Table3[Score],1)</f>
        <v>83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6">
        <f>_xlfn.RANK.AVG(Table3[[#This Row],[Score 2 ]],Table3[[Score 2 ]],1)</f>
        <v>75</v>
      </c>
    </row>
    <row r="77" spans="1:26" x14ac:dyDescent="0.3">
      <c r="A77" t="s">
        <v>1405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1</v>
      </c>
      <c r="F77" s="1">
        <f>COUNTIFS(Table2[Sub-Sector],Table3[[#This Row],[Sub-Sector]],Table2[6M Return vs Nifty],"&gt;=10")/Table3[[#This Row],[Count]]</f>
        <v>0.66666666666666663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0.33333333333333331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0.66666666666666663</v>
      </c>
      <c r="O77" s="1">
        <f>COUNTIFS(Table2[Sub-Sector],Table3[[#This Row],[Sub-Sector]],Table2[% Away From Current Month High],"&lt;=0.05")/Table3[[#This Row],[Count]]</f>
        <v>0.66666666666666663</v>
      </c>
      <c r="P77" s="1">
        <f>COUNTIFS(Table2[Sub-Sector],Table3[[#This Row],[Sub-Sector]],Table2[% Away From 52W High],"&lt;=10")/Table3[[#This Row],[Count]]</f>
        <v>0.33333333333333331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1</v>
      </c>
      <c r="S77" s="1">
        <f>COUNTIFS(Table2[Sub-Sector],Table3[[#This Row],[Sub-Sector]],Table2[% Price above 50 EMA],"&gt;=0")/Table3[[#This Row],[Count]]</f>
        <v>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77">
        <f>_xlfn.RANK.AVG(Table3[[#This Row],[Score]],Table3[Score],1)</f>
        <v>37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265.5</v>
      </c>
      <c r="Z77">
        <f>_xlfn.RANK.AVG(Table3[[#This Row],[Score 2 ]],Table3[[Score 2 ]],1)</f>
        <v>76</v>
      </c>
    </row>
    <row r="78" spans="1:26" x14ac:dyDescent="0.3">
      <c r="A78" t="s">
        <v>258</v>
      </c>
      <c r="B78">
        <f>COUNTIFS(Table2[Sub-Sector],Table3[[#This Row],[Sub-Sector]])</f>
        <v>23</v>
      </c>
      <c r="C78" s="1">
        <f>COUNTIFS(Table2[Sub-Sector],Table3[[#This Row],[Sub-Sector]],Table2[Uptrend],"Uptrend")/Table3[[#This Row],[Count]]</f>
        <v>0.39130434782608697</v>
      </c>
      <c r="D78" s="1">
        <f>COUNTIFS(Table2[Sub-Sector],Table3[[#This Row],[Sub-Sector]],Table2[1W Return vs Nifty],"&gt;=5")/Table3[[#This Row],[Count]]</f>
        <v>4.3478260869565216E-2</v>
      </c>
      <c r="E78" s="1">
        <f>COUNTIFS(Table2[Sub-Sector],Table3[[#This Row],[Sub-Sector]],Table2[1M Return vs Nifty],"&gt;=5")/Table3[[#This Row],[Count]]</f>
        <v>0.13043478260869565</v>
      </c>
      <c r="F78" s="1">
        <f>COUNTIFS(Table2[Sub-Sector],Table3[[#This Row],[Sub-Sector]],Table2[6M Return vs Nifty],"&gt;=10")/Table3[[#This Row],[Count]]</f>
        <v>0.56521739130434778</v>
      </c>
      <c r="G78" s="1">
        <f>COUNTIFS(Table2[Sub-Sector],Table3[[#This Row],[Sub-Sector]],Table2[1Y Return vs Nifty],"&gt;=10")/Table3[[#This Row],[Count]]</f>
        <v>0.34782608695652173</v>
      </c>
      <c r="H78" s="1">
        <f>COUNTIFS(Table2[Sub-Sector],Table3[[#This Row],[Sub-Sector]],Table2[RSI Exponential â€“ 14D],"&gt;=50")/Table3[[#This Row],[Count]]</f>
        <v>0.56521739130434778</v>
      </c>
      <c r="I78" s="1">
        <f>COUNTIFS(Table2[Sub-Sector],Table3[[#This Row],[Sub-Sector]],Table2[Relative Volume],"&gt;=1")/Table3[[#This Row],[Count]]</f>
        <v>0.17391304347826086</v>
      </c>
      <c r="J78" s="1">
        <f>COUNTIFS(Table2[Sub-Sector],Table3[[#This Row],[Sub-Sector]],Table2[% Away From Day Low],"&gt;=0.05")/Table3[[#This Row],[Count]]</f>
        <v>4.3478260869565216E-2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0.13043478260869565</v>
      </c>
      <c r="M78" s="1">
        <f>COUNTIFS(Table2[Sub-Sector],Table3[[#This Row],[Sub-Sector]],Table2[% Away From Current Week High],"&lt;=0.05")/Table3[[#This Row],[Count]]</f>
        <v>0.95652173913043481</v>
      </c>
      <c r="N78" s="1">
        <f>COUNTIFS(Table2[Sub-Sector],Table3[[#This Row],[Sub-Sector]],Table2[% Away From Current Month Low],"&gt;=0.05")/Table3[[#This Row],[Count]]</f>
        <v>0.17391304347826086</v>
      </c>
      <c r="O78" s="1">
        <f>COUNTIFS(Table2[Sub-Sector],Table3[[#This Row],[Sub-Sector]],Table2[% Away From Current Month High],"&lt;=0.05")/Table3[[#This Row],[Count]]</f>
        <v>0.65217391304347827</v>
      </c>
      <c r="P78" s="1">
        <f>COUNTIFS(Table2[Sub-Sector],Table3[[#This Row],[Sub-Sector]],Table2[% Away From 52W High],"&lt;=10")/Table3[[#This Row],[Count]]</f>
        <v>8.6956521739130432E-2</v>
      </c>
      <c r="Q78" s="1">
        <f>COUNTIFS(Table2[Sub-Sector],Table3[[#This Row],[Sub-Sector]],Table2[% Away From 52W Low],"&gt;=10")/Table3[[#This Row],[Count]]</f>
        <v>0.91304347826086951</v>
      </c>
      <c r="R78" s="1">
        <f>COUNTIFS(Table2[Sub-Sector],Table3[[#This Row],[Sub-Sector]],Table2[% Price above 20 EMA],"&gt;=0")/Table3[[#This Row],[Count]]</f>
        <v>0.56521739130434778</v>
      </c>
      <c r="S78" s="1">
        <f>COUNTIFS(Table2[Sub-Sector],Table3[[#This Row],[Sub-Sector]],Table2[% Price above 50 EMA],"&gt;=0")/Table3[[#This Row],[Count]]</f>
        <v>0.47826086956521741</v>
      </c>
      <c r="T78" s="1">
        <f>COUNTIFS(Table2[Sub-Sector],Table3[[#This Row],[Sub-Sector]],Table2[% Price above 200 EMA],"&gt;=0")/Table3[[#This Row],[Count]]</f>
        <v>0.82608695652173914</v>
      </c>
      <c r="U78" s="1">
        <f>COUNTIFS(Table2[Sub-Sector],Table3[[#This Row],[Sub-Sector]],Table2[Rate of Change - Zone],"Positive")/Table3[[#This Row],[Count]]</f>
        <v>0.47826086956521741</v>
      </c>
      <c r="V78" s="1">
        <f>COUNTIFS(Table2[Sub-Sector],Table3[[#This Row],[Sub-Sector]],Table2[Sharpe Ratio],"&gt;=0.10")/Table3[[#This Row],[Count]]</f>
        <v>0.47826086956521741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78">
        <f>_xlfn.RANK.AVG(Table3[[#This Row],[Score]],Table3[Score],1)</f>
        <v>68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8">
        <f>_xlfn.RANK.AVG(Table3[[#This Row],[Score 2 ]],Table3[[Score 2 ]],1)</f>
        <v>77</v>
      </c>
    </row>
    <row r="79" spans="1:26" x14ac:dyDescent="0.3">
      <c r="A79" t="s">
        <v>286</v>
      </c>
      <c r="B79">
        <f>COUNTIFS(Table2[Sub-Sector],Table3[[#This Row],[Sub-Sector]])</f>
        <v>14</v>
      </c>
      <c r="C79" s="1">
        <f>COUNTIFS(Table2[Sub-Sector],Table3[[#This Row],[Sub-Sector]],Table2[Uptrend],"Uptrend")/Table3[[#This Row],[Count]]</f>
        <v>0.5714285714285714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0.35714285714285715</v>
      </c>
      <c r="F79" s="1">
        <f>COUNTIFS(Table2[Sub-Sector],Table3[[#This Row],[Sub-Sector]],Table2[6M Return vs Nifty],"&gt;=10")/Table3[[#This Row],[Count]]</f>
        <v>0.2857142857142857</v>
      </c>
      <c r="G79" s="1">
        <f>COUNTIFS(Table2[Sub-Sector],Table3[[#This Row],[Sub-Sector]],Table2[1Y Return vs Nifty],"&gt;=10")/Table3[[#This Row],[Count]]</f>
        <v>0.42857142857142855</v>
      </c>
      <c r="H79" s="1">
        <f>COUNTIFS(Table2[Sub-Sector],Table3[[#This Row],[Sub-Sector]],Table2[RSI Exponential â€“ 14D],"&gt;=50")/Table3[[#This Row],[Count]]</f>
        <v>0.7142857142857143</v>
      </c>
      <c r="I79" s="1">
        <f>COUNTIFS(Table2[Sub-Sector],Table3[[#This Row],[Sub-Sector]],Table2[Relative Volume],"&gt;=1")/Table3[[#This Row],[Count]]</f>
        <v>0.2857142857142857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7.1428571428571425E-2</v>
      </c>
      <c r="O79" s="1">
        <f>COUNTIFS(Table2[Sub-Sector],Table3[[#This Row],[Sub-Sector]],Table2[% Away From Current Month High],"&lt;=0.05")/Table3[[#This Row],[Count]]</f>
        <v>0.8571428571428571</v>
      </c>
      <c r="P79" s="1">
        <f>COUNTIFS(Table2[Sub-Sector],Table3[[#This Row],[Sub-Sector]],Table2[% Away From 52W High],"&lt;=10")/Table3[[#This Row],[Count]]</f>
        <v>0.35714285714285715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0.7142857142857143</v>
      </c>
      <c r="S79" s="1">
        <f>COUNTIFS(Table2[Sub-Sector],Table3[[#This Row],[Sub-Sector]],Table2[% Price above 50 EMA],"&gt;=0")/Table3[[#This Row],[Count]]</f>
        <v>0.7857142857142857</v>
      </c>
      <c r="T79" s="1">
        <f>COUNTIFS(Table2[Sub-Sector],Table3[[#This Row],[Sub-Sector]],Table2[% Price above 200 EMA],"&gt;=0")/Table3[[#This Row],[Count]]</f>
        <v>0.9285714285714286</v>
      </c>
      <c r="U79" s="1">
        <f>COUNTIFS(Table2[Sub-Sector],Table3[[#This Row],[Sub-Sector]],Table2[Rate of Change - Zone],"Positive")/Table3[[#This Row],[Count]]</f>
        <v>0.6428571428571429</v>
      </c>
      <c r="V79" s="1">
        <f>COUNTIFS(Table2[Sub-Sector],Table3[[#This Row],[Sub-Sector]],Table2[Sharpe Ratio],"&gt;=0.10")/Table3[[#This Row],[Count]]</f>
        <v>0.2857142857142857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79">
        <f>_xlfn.RANK.AVG(Table3[[#This Row],[Score]],Table3[Score],1)</f>
        <v>67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9">
        <f>_xlfn.RANK.AVG(Table3[[#This Row],[Score 2 ]],Table3[[Score 2 ]],1)</f>
        <v>78.5</v>
      </c>
    </row>
    <row r="80" spans="1:26" x14ac:dyDescent="0.3">
      <c r="A80" t="s">
        <v>27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0.75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0.25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0.5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0.5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0.75</v>
      </c>
      <c r="T80" s="1">
        <f>COUNTIFS(Table2[Sub-Sector],Table3[[#This Row],[Sub-Sector]],Table2[% Price above 200 EMA],"&gt;=0")/Table3[[#This Row],[Count]]</f>
        <v>0.75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0.25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80">
        <f>_xlfn.RANK.AVG(Table3[[#This Row],[Score]],Table3[Score],1)</f>
        <v>82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0">
        <f>_xlfn.RANK.AVG(Table3[[#This Row],[Score 2 ]],Table3[[Score 2 ]],1)</f>
        <v>78.5</v>
      </c>
    </row>
    <row r="81" spans="1:26" x14ac:dyDescent="0.3">
      <c r="A81" t="s">
        <v>624</v>
      </c>
      <c r="B81">
        <f>COUNTIFS(Table2[Sub-Sector],Table3[[#This Row],[Sub-Sector]])</f>
        <v>14</v>
      </c>
      <c r="C81" s="1">
        <f>COUNTIFS(Table2[Sub-Sector],Table3[[#This Row],[Sub-Sector]],Table2[Uptrend],"Uptrend")/Table3[[#This Row],[Count]]</f>
        <v>0.6428571428571429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0.21428571428571427</v>
      </c>
      <c r="F81" s="1">
        <f>COUNTIFS(Table2[Sub-Sector],Table3[[#This Row],[Sub-Sector]],Table2[6M Return vs Nifty],"&gt;=10")/Table3[[#This Row],[Count]]</f>
        <v>0.42857142857142855</v>
      </c>
      <c r="G81" s="1">
        <f>COUNTIFS(Table2[Sub-Sector],Table3[[#This Row],[Sub-Sector]],Table2[1Y Return vs Nifty],"&gt;=10")/Table3[[#This Row],[Count]]</f>
        <v>0.42857142857142855</v>
      </c>
      <c r="H81" s="1">
        <f>COUNTIFS(Table2[Sub-Sector],Table3[[#This Row],[Sub-Sector]],Table2[RSI Exponential â€“ 14D],"&gt;=50")/Table3[[#This Row],[Count]]</f>
        <v>0.21428571428571427</v>
      </c>
      <c r="I81" s="1">
        <f>COUNTIFS(Table2[Sub-Sector],Table3[[#This Row],[Sub-Sector]],Table2[Relative Volume],"&gt;=1")/Table3[[#This Row],[Count]]</f>
        <v>0.35714285714285715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7.1428571428571425E-2</v>
      </c>
      <c r="M81" s="1">
        <f>COUNTIFS(Table2[Sub-Sector],Table3[[#This Row],[Sub-Sector]],Table2[% Away From Current Week High],"&lt;=0.05")/Table3[[#This Row],[Count]]</f>
        <v>0.9285714285714286</v>
      </c>
      <c r="N81" s="1">
        <f>COUNTIFS(Table2[Sub-Sector],Table3[[#This Row],[Sub-Sector]],Table2[% Away From Current Month Low],"&gt;=0.05")/Table3[[#This Row],[Count]]</f>
        <v>0.14285714285714285</v>
      </c>
      <c r="O81" s="1">
        <f>COUNTIFS(Table2[Sub-Sector],Table3[[#This Row],[Sub-Sector]],Table2[% Away From Current Month High],"&lt;=0.05")/Table3[[#This Row],[Count]]</f>
        <v>0.5714285714285714</v>
      </c>
      <c r="P81" s="1">
        <f>COUNTIFS(Table2[Sub-Sector],Table3[[#This Row],[Sub-Sector]],Table2[% Away From 52W High],"&lt;=10")/Table3[[#This Row],[Count]]</f>
        <v>0.14285714285714285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0.35714285714285715</v>
      </c>
      <c r="S81" s="1">
        <f>COUNTIFS(Table2[Sub-Sector],Table3[[#This Row],[Sub-Sector]],Table2[% Price above 50 EMA],"&gt;=0")/Table3[[#This Row],[Count]]</f>
        <v>0.35714285714285715</v>
      </c>
      <c r="T81" s="1">
        <f>COUNTIFS(Table2[Sub-Sector],Table3[[#This Row],[Sub-Sector]],Table2[% Price above 200 EMA],"&gt;=0")/Table3[[#This Row],[Count]]</f>
        <v>0.8571428571428571</v>
      </c>
      <c r="U81" s="1">
        <f>COUNTIFS(Table2[Sub-Sector],Table3[[#This Row],[Sub-Sector]],Table2[Rate of Change - Zone],"Positive")/Table3[[#This Row],[Count]]</f>
        <v>0.14285714285714285</v>
      </c>
      <c r="V81" s="1">
        <f>COUNTIFS(Table2[Sub-Sector],Table3[[#This Row],[Sub-Sector]],Table2[Sharpe Ratio],"&gt;=0.10")/Table3[[#This Row],[Count]]</f>
        <v>0.21428571428571427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81">
        <f>_xlfn.RANK.AVG(Table3[[#This Row],[Score]],Table3[Score],1)</f>
        <v>72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81">
        <f>_xlfn.RANK.AVG(Table3[[#This Row],[Score 2 ]],Table3[[Score 2 ]],1)</f>
        <v>80</v>
      </c>
    </row>
    <row r="82" spans="1:26" x14ac:dyDescent="0.3">
      <c r="A82" t="s">
        <v>57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0.66666666666666663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0.66666666666666663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0.66666666666666663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82">
        <f>_xlfn.RANK.AVG(Table3[[#This Row],[Score]],Table3[Score],1)</f>
        <v>88.5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2">
        <f>_xlfn.RANK.AVG(Table3[[#This Row],[Score 2 ]],Table3[[Score 2 ]],1)</f>
        <v>81</v>
      </c>
    </row>
    <row r="83" spans="1:26" x14ac:dyDescent="0.3">
      <c r="A83" t="s">
        <v>218</v>
      </c>
      <c r="B83">
        <f>COUNTIFS(Table2[Sub-Sector],Table3[[#This Row],[Sub-Sector]])</f>
        <v>9</v>
      </c>
      <c r="C83" s="1">
        <f>COUNTIFS(Table2[Sub-Sector],Table3[[#This Row],[Sub-Sector]],Table2[Uptrend],"Uptrend")/Table3[[#This Row],[Count]]</f>
        <v>0.55555555555555558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0.22222222222222221</v>
      </c>
      <c r="F83" s="1">
        <f>COUNTIFS(Table2[Sub-Sector],Table3[[#This Row],[Sub-Sector]],Table2[6M Return vs Nifty],"&gt;=10")/Table3[[#This Row],[Count]]</f>
        <v>0.55555555555555558</v>
      </c>
      <c r="G83" s="1">
        <f>COUNTIFS(Table2[Sub-Sector],Table3[[#This Row],[Sub-Sector]],Table2[1Y Return vs Nifty],"&gt;=10")/Table3[[#This Row],[Count]]</f>
        <v>0.33333333333333331</v>
      </c>
      <c r="H83" s="1">
        <f>COUNTIFS(Table2[Sub-Sector],Table3[[#This Row],[Sub-Sector]],Table2[RSI Exponential â€“ 14D],"&gt;=50")/Table3[[#This Row],[Count]]</f>
        <v>0.55555555555555558</v>
      </c>
      <c r="I83" s="1">
        <f>COUNTIFS(Table2[Sub-Sector],Table3[[#This Row],[Sub-Sector]],Table2[Relative Volume],"&gt;=1")/Table3[[#This Row],[Count]]</f>
        <v>0.22222222222222221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0.1111111111111111</v>
      </c>
      <c r="O83" s="1">
        <f>COUNTIFS(Table2[Sub-Sector],Table3[[#This Row],[Sub-Sector]],Table2[% Away From Current Month High],"&lt;=0.05")/Table3[[#This Row],[Count]]</f>
        <v>0.88888888888888884</v>
      </c>
      <c r="P83" s="1">
        <f>COUNTIFS(Table2[Sub-Sector],Table3[[#This Row],[Sub-Sector]],Table2[% Away From 52W High],"&lt;=10")/Table3[[#This Row],[Count]]</f>
        <v>0.33333333333333331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0.55555555555555558</v>
      </c>
      <c r="S83" s="1">
        <f>COUNTIFS(Table2[Sub-Sector],Table3[[#This Row],[Sub-Sector]],Table2[% Price above 50 EMA],"&gt;=0")/Table3[[#This Row],[Count]]</f>
        <v>0.55555555555555558</v>
      </c>
      <c r="T83" s="1">
        <f>COUNTIFS(Table2[Sub-Sector],Table3[[#This Row],[Sub-Sector]],Table2[% Price above 200 EMA],"&gt;=0")/Table3[[#This Row],[Count]]</f>
        <v>0.66666666666666663</v>
      </c>
      <c r="U83" s="1">
        <f>COUNTIFS(Table2[Sub-Sector],Table3[[#This Row],[Sub-Sector]],Table2[Rate of Change - Zone],"Positive")/Table3[[#This Row],[Count]]</f>
        <v>0.44444444444444442</v>
      </c>
      <c r="V83" s="1">
        <f>COUNTIFS(Table2[Sub-Sector],Table3[[#This Row],[Sub-Sector]],Table2[Sharpe Ratio],"&gt;=0.10")/Table3[[#This Row],[Count]]</f>
        <v>0.33333333333333331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83">
        <f>_xlfn.RANK.AVG(Table3[[#This Row],[Score]],Table3[Score],1)</f>
        <v>79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3">
        <f>_xlfn.RANK.AVG(Table3[[#This Row],[Score 2 ]],Table3[[Score 2 ]],1)</f>
        <v>82.5</v>
      </c>
    </row>
    <row r="84" spans="1:26" x14ac:dyDescent="0.3">
      <c r="A84" t="s">
        <v>1214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0.66666666666666663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0.66666666666666663</v>
      </c>
      <c r="G84" s="1">
        <f>COUNTIFS(Table2[Sub-Sector],Table3[[#This Row],[Sub-Sector]],Table2[1Y Return vs Nifty],"&gt;=10")/Table3[[#This Row],[Count]]</f>
        <v>0.33333333333333331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0.33333333333333331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0.66666666666666663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0.66666666666666663</v>
      </c>
      <c r="O84" s="1">
        <f>COUNTIFS(Table2[Sub-Sector],Table3[[#This Row],[Sub-Sector]],Table2[% Away From Current Month High],"&lt;=0.05")/Table3[[#This Row],[Count]]</f>
        <v>0.66666666666666663</v>
      </c>
      <c r="P84" s="1">
        <f>COUNTIFS(Table2[Sub-Sector],Table3[[#This Row],[Sub-Sector]],Table2[% Away From 52W High],"&lt;=10")/Table3[[#This Row],[Count]]</f>
        <v>0.33333333333333331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0.66666666666666663</v>
      </c>
      <c r="S84" s="1">
        <f>COUNTIFS(Table2[Sub-Sector],Table3[[#This Row],[Sub-Sector]],Table2[% Price above 50 EMA],"&gt;=0")/Table3[[#This Row],[Count]]</f>
        <v>0.66666666666666663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84">
        <f>_xlfn.RANK.AVG(Table3[[#This Row],[Score]],Table3[Score],1)</f>
        <v>90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278.5</v>
      </c>
      <c r="Z84">
        <f>_xlfn.RANK.AVG(Table3[[#This Row],[Score 2 ]],Table3[[Score 2 ]],1)</f>
        <v>82.5</v>
      </c>
    </row>
    <row r="85" spans="1:26" x14ac:dyDescent="0.3">
      <c r="A85" t="s">
        <v>89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1</v>
      </c>
      <c r="H85" s="1">
        <f>COUNTIFS(Table2[Sub-Sector],Table3[[#This Row],[Sub-Sector]],Table2[RSI Exponential â€“ 14D],"&gt;=50")/Table3[[#This Row],[Count]]</f>
        <v>0.33333333333333331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0.33333333333333331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</v>
      </c>
      <c r="X85">
        <f>_xlfn.RANK.AVG(Table3[[#This Row],[Score]],Table3[Score],1)</f>
        <v>69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5">
        <f>_xlfn.RANK.AVG(Table3[[#This Row],[Score 2 ]],Table3[[Score 2 ]],1)</f>
        <v>84</v>
      </c>
    </row>
    <row r="86" spans="1:26" x14ac:dyDescent="0.3">
      <c r="A86" t="s">
        <v>977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0.5</v>
      </c>
      <c r="G86" s="1">
        <f>COUNTIFS(Table2[Sub-Sector],Table3[[#This Row],[Sub-Sector]],Table2[1Y Return vs Nifty],"&gt;=10")/Table3[[#This Row],[Count]]</f>
        <v>1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0.5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86">
        <f>_xlfn.RANK.AVG(Table3[[#This Row],[Score]],Table3[Score],1)</f>
        <v>72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6">
        <f>_xlfn.RANK.AVG(Table3[[#This Row],[Score 2 ]],Table3[[Score 2 ]],1)</f>
        <v>85.5</v>
      </c>
    </row>
    <row r="87" spans="1:26" x14ac:dyDescent="0.3">
      <c r="A87" t="s">
        <v>992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87">
        <f>_xlfn.RANK.AVG(Table3[[#This Row],[Score]],Table3[Score],1)</f>
        <v>98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7">
        <f>_xlfn.RANK.AVG(Table3[[#This Row],[Score 2 ]],Table3[[Score 2 ]],1)</f>
        <v>85.5</v>
      </c>
    </row>
    <row r="88" spans="1:26" x14ac:dyDescent="0.3">
      <c r="A88" t="s">
        <v>524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1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0.5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0.5</v>
      </c>
      <c r="S88" s="1">
        <f>COUNTIFS(Table2[Sub-Sector],Table3[[#This Row],[Sub-Sector]],Table2[% Price above 50 EMA],"&gt;=0")/Table3[[#This Row],[Count]]</f>
        <v>0.5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0.5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88">
        <f>_xlfn.RANK.AVG(Table3[[#This Row],[Score]],Table3[Score],1)</f>
        <v>99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8">
        <f>_xlfn.RANK.AVG(Table3[[#This Row],[Score 2 ]],Table3[[Score 2 ]],1)</f>
        <v>87.5</v>
      </c>
    </row>
    <row r="89" spans="1:26" x14ac:dyDescent="0.3">
      <c r="A89" t="s">
        <v>199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1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1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1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89">
        <f>_xlfn.RANK.AVG(Table3[[#This Row],[Score]],Table3[Score],1)</f>
        <v>75.5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9">
        <f>_xlfn.RANK.AVG(Table3[[#This Row],[Score 2 ]],Table3[[Score 2 ]],1)</f>
        <v>87.5</v>
      </c>
    </row>
    <row r="90" spans="1:26" x14ac:dyDescent="0.3">
      <c r="A90" t="s">
        <v>1589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0.5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0.5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0.5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90">
        <f>_xlfn.RANK.AVG(Table3[[#This Row],[Score]],Table3[Score],1)</f>
        <v>100.5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0">
        <f>_xlfn.RANK.AVG(Table3[[#This Row],[Score 2 ]],Table3[[Score 2 ]],1)</f>
        <v>89.5</v>
      </c>
    </row>
    <row r="91" spans="1:26" x14ac:dyDescent="0.3">
      <c r="A91" t="s">
        <v>182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0.5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0.5</v>
      </c>
      <c r="G91" s="1">
        <f>COUNTIFS(Table2[Sub-Sector],Table3[[#This Row],[Sub-Sector]],Table2[1Y Return vs Nifty],"&gt;=10")/Table3[[#This Row],[Count]]</f>
        <v>0.5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0.5</v>
      </c>
      <c r="P91" s="1">
        <f>COUNTIFS(Table2[Sub-Sector],Table3[[#This Row],[Sub-Sector]],Table2[% Away From 52W High],"&lt;=10")/Table3[[#This Row],[Count]]</f>
        <v>0.5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0.5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91">
        <f>_xlfn.RANK.AVG(Table3[[#This Row],[Score]],Table3[Score],1)</f>
        <v>100.5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91">
        <f>_xlfn.RANK.AVG(Table3[[#This Row],[Score 2 ]],Table3[[Score 2 ]],1)</f>
        <v>89.5</v>
      </c>
    </row>
    <row r="92" spans="1:26" x14ac:dyDescent="0.3">
      <c r="A92" t="s">
        <v>86</v>
      </c>
      <c r="B92">
        <f>COUNTIFS(Table2[Sub-Sector],Table3[[#This Row],[Sub-Sector]])</f>
        <v>4</v>
      </c>
      <c r="C92" s="1">
        <f>COUNTIFS(Table2[Sub-Sector],Table3[[#This Row],[Sub-Sector]],Table2[Uptrend],"Uptrend")/Table3[[#This Row],[Count]]</f>
        <v>0.75</v>
      </c>
      <c r="D92" s="1">
        <f>COUNTIFS(Table2[Sub-Sector],Table3[[#This Row],[Sub-Sector]],Table2[1W Return vs Nifty],"&gt;=5")/Table3[[#This Row],[Count]]</f>
        <v>0.25</v>
      </c>
      <c r="E92" s="1">
        <f>COUNTIFS(Table2[Sub-Sector],Table3[[#This Row],[Sub-Sector]],Table2[1M Return vs Nifty],"&gt;=5")/Table3[[#This Row],[Count]]</f>
        <v>0.5</v>
      </c>
      <c r="F92" s="1">
        <f>COUNTIFS(Table2[Sub-Sector],Table3[[#This Row],[Sub-Sector]],Table2[6M Return vs Nifty],"&gt;=10")/Table3[[#This Row],[Count]]</f>
        <v>0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1</v>
      </c>
      <c r="I92" s="1">
        <f>COUNTIFS(Table2[Sub-Sector],Table3[[#This Row],[Sub-Sector]],Table2[Relative Volume],"&gt;=1")/Table3[[#This Row],[Count]]</f>
        <v>0.25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0.25</v>
      </c>
      <c r="O92" s="1">
        <f>COUNTIFS(Table2[Sub-Sector],Table3[[#This Row],[Sub-Sector]],Table2[% Away From Current Month High],"&lt;=0.05")/Table3[[#This Row],[Count]]</f>
        <v>0.75</v>
      </c>
      <c r="P92" s="1">
        <f>COUNTIFS(Table2[Sub-Sector],Table3[[#This Row],[Sub-Sector]],Table2[% Away From 52W High],"&lt;=10")/Table3[[#This Row],[Count]]</f>
        <v>0.5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1</v>
      </c>
      <c r="S92" s="1">
        <f>COUNTIFS(Table2[Sub-Sector],Table3[[#This Row],[Sub-Sector]],Table2[% Price above 50 EMA],"&gt;=0")/Table3[[#This Row],[Count]]</f>
        <v>1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1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92">
        <f>_xlfn.RANK.AVG(Table3[[#This Row],[Score]],Table3[Score],1)</f>
        <v>45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2">
        <f>_xlfn.RANK.AVG(Table3[[#This Row],[Score 2 ]],Table3[[Score 2 ]],1)</f>
        <v>91</v>
      </c>
    </row>
    <row r="93" spans="1:26" x14ac:dyDescent="0.3">
      <c r="A93" t="s">
        <v>127</v>
      </c>
      <c r="B93">
        <f>COUNTIFS(Table2[Sub-Sector],Table3[[#This Row],[Sub-Sector]])</f>
        <v>22</v>
      </c>
      <c r="C93" s="1">
        <f>COUNTIFS(Table2[Sub-Sector],Table3[[#This Row],[Sub-Sector]],Table2[Uptrend],"Uptrend")/Table3[[#This Row],[Count]]</f>
        <v>0.40909090909090912</v>
      </c>
      <c r="D93" s="1">
        <f>COUNTIFS(Table2[Sub-Sector],Table3[[#This Row],[Sub-Sector]],Table2[1W Return vs Nifty],"&gt;=5")/Table3[[#This Row],[Count]]</f>
        <v>9.0909090909090912E-2</v>
      </c>
      <c r="E93" s="1">
        <f>COUNTIFS(Table2[Sub-Sector],Table3[[#This Row],[Sub-Sector]],Table2[1M Return vs Nifty],"&gt;=5")/Table3[[#This Row],[Count]]</f>
        <v>0.22727272727272727</v>
      </c>
      <c r="F93" s="1">
        <f>COUNTIFS(Table2[Sub-Sector],Table3[[#This Row],[Sub-Sector]],Table2[6M Return vs Nifty],"&gt;=10")/Table3[[#This Row],[Count]]</f>
        <v>0.36363636363636365</v>
      </c>
      <c r="G93" s="1">
        <f>COUNTIFS(Table2[Sub-Sector],Table3[[#This Row],[Sub-Sector]],Table2[1Y Return vs Nifty],"&gt;=10")/Table3[[#This Row],[Count]]</f>
        <v>0.45454545454545453</v>
      </c>
      <c r="H93" s="1">
        <f>COUNTIFS(Table2[Sub-Sector],Table3[[#This Row],[Sub-Sector]],Table2[RSI Exponential â€“ 14D],"&gt;=50")/Table3[[#This Row],[Count]]</f>
        <v>0.36363636363636365</v>
      </c>
      <c r="I93" s="1">
        <f>COUNTIFS(Table2[Sub-Sector],Table3[[#This Row],[Sub-Sector]],Table2[Relative Volume],"&gt;=1")/Table3[[#This Row],[Count]]</f>
        <v>0.18181818181818182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0.13636363636363635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0.22727272727272727</v>
      </c>
      <c r="O93" s="1">
        <f>COUNTIFS(Table2[Sub-Sector],Table3[[#This Row],[Sub-Sector]],Table2[% Away From Current Month High],"&lt;=0.05")/Table3[[#This Row],[Count]]</f>
        <v>0.81818181818181823</v>
      </c>
      <c r="P93" s="1">
        <f>COUNTIFS(Table2[Sub-Sector],Table3[[#This Row],[Sub-Sector]],Table2[% Away From 52W High],"&lt;=10")/Table3[[#This Row],[Count]]</f>
        <v>0.27272727272727271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0.40909090909090912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0.72727272727272729</v>
      </c>
      <c r="U93" s="1">
        <f>COUNTIFS(Table2[Sub-Sector],Table3[[#This Row],[Sub-Sector]],Table2[Rate of Change - Zone],"Positive")/Table3[[#This Row],[Count]]</f>
        <v>0.36363636363636365</v>
      </c>
      <c r="V93" s="1">
        <f>COUNTIFS(Table2[Sub-Sector],Table3[[#This Row],[Sub-Sector]],Table2[Sharpe Ratio],"&gt;=0.10")/Table3[[#This Row],[Count]]</f>
        <v>0.40909090909090912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93">
        <f>_xlfn.RANK.AVG(Table3[[#This Row],[Score]],Table3[Score],1)</f>
        <v>72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93">
        <f>_xlfn.RANK.AVG(Table3[[#This Row],[Score 2 ]],Table3[[Score 2 ]],1)</f>
        <v>92</v>
      </c>
    </row>
    <row r="94" spans="1:26" x14ac:dyDescent="0.3">
      <c r="A94" t="s">
        <v>414</v>
      </c>
      <c r="B94">
        <f>COUNTIFS(Table2[Sub-Sector],Table3[[#This Row],[Sub-Sector]])</f>
        <v>11</v>
      </c>
      <c r="C94" s="1">
        <f>COUNTIFS(Table2[Sub-Sector],Table3[[#This Row],[Sub-Sector]],Table2[Uptrend],"Uptrend")/Table3[[#This Row],[Count]]</f>
        <v>9.0909090909090912E-2</v>
      </c>
      <c r="D94" s="1">
        <f>COUNTIFS(Table2[Sub-Sector],Table3[[#This Row],[Sub-Sector]],Table2[1W Return vs Nifty],"&gt;=5")/Table3[[#This Row],[Count]]</f>
        <v>9.0909090909090912E-2</v>
      </c>
      <c r="E94" s="1">
        <f>COUNTIFS(Table2[Sub-Sector],Table3[[#This Row],[Sub-Sector]],Table2[1M Return vs Nifty],"&gt;=5")/Table3[[#This Row],[Count]]</f>
        <v>0.36363636363636365</v>
      </c>
      <c r="F94" s="1">
        <f>COUNTIFS(Table2[Sub-Sector],Table3[[#This Row],[Sub-Sector]],Table2[6M Return vs Nifty],"&gt;=10")/Table3[[#This Row],[Count]]</f>
        <v>0.18181818181818182</v>
      </c>
      <c r="G94" s="1">
        <f>COUNTIFS(Table2[Sub-Sector],Table3[[#This Row],[Sub-Sector]],Table2[1Y Return vs Nifty],"&gt;=10")/Table3[[#This Row],[Count]]</f>
        <v>9.0909090909090912E-2</v>
      </c>
      <c r="H94" s="1">
        <f>COUNTIFS(Table2[Sub-Sector],Table3[[#This Row],[Sub-Sector]],Table2[RSI Exponential â€“ 14D],"&gt;=50")/Table3[[#This Row],[Count]]</f>
        <v>0.54545454545454541</v>
      </c>
      <c r="I94" s="1">
        <f>COUNTIFS(Table2[Sub-Sector],Table3[[#This Row],[Sub-Sector]],Table2[Relative Volume],"&gt;=1")/Table3[[#This Row],[Count]]</f>
        <v>0.45454545454545453</v>
      </c>
      <c r="J94" s="1">
        <f>COUNTIFS(Table2[Sub-Sector],Table3[[#This Row],[Sub-Sector]],Table2[% Away From Day Low],"&gt;=0.05")/Table3[[#This Row],[Count]]</f>
        <v>0.18181818181818182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0.36363636363636365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0.45454545454545453</v>
      </c>
      <c r="O94" s="1">
        <f>COUNTIFS(Table2[Sub-Sector],Table3[[#This Row],[Sub-Sector]],Table2[% Away From Current Month High],"&lt;=0.05")/Table3[[#This Row],[Count]]</f>
        <v>0.72727272727272729</v>
      </c>
      <c r="P94" s="1">
        <f>COUNTIFS(Table2[Sub-Sector],Table3[[#This Row],[Sub-Sector]],Table2[% Away From 52W High],"&lt;=10")/Table3[[#This Row],[Count]]</f>
        <v>9.0909090909090912E-2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0.54545454545454541</v>
      </c>
      <c r="S94" s="1">
        <f>COUNTIFS(Table2[Sub-Sector],Table3[[#This Row],[Sub-Sector]],Table2[% Price above 50 EMA],"&gt;=0")/Table3[[#This Row],[Count]]</f>
        <v>0.63636363636363635</v>
      </c>
      <c r="T94" s="1">
        <f>COUNTIFS(Table2[Sub-Sector],Table3[[#This Row],[Sub-Sector]],Table2[% Price above 200 EMA],"&gt;=0")/Table3[[#This Row],[Count]]</f>
        <v>0.72727272727272729</v>
      </c>
      <c r="U94" s="1">
        <f>COUNTIFS(Table2[Sub-Sector],Table3[[#This Row],[Sub-Sector]],Table2[Rate of Change - Zone],"Positive")/Table3[[#This Row],[Count]]</f>
        <v>0.45454545454545453</v>
      </c>
      <c r="V94" s="1">
        <f>COUNTIFS(Table2[Sub-Sector],Table3[[#This Row],[Sub-Sector]],Table2[Sharpe Ratio],"&gt;=0.10")/Table3[[#This Row],[Count]]</f>
        <v>9.0909090909090912E-2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94">
        <f>_xlfn.RANK.AVG(Table3[[#This Row],[Score]],Table3[Score],1)</f>
        <v>72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4">
        <f>_xlfn.RANK.AVG(Table3[[#This Row],[Score 2 ]],Table3[[Score 2 ]],1)</f>
        <v>93</v>
      </c>
    </row>
    <row r="95" spans="1:26" x14ac:dyDescent="0.3">
      <c r="A95" t="s">
        <v>1538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0.5</v>
      </c>
      <c r="E95" s="1">
        <f>COUNTIFS(Table2[Sub-Sector],Table3[[#This Row],[Sub-Sector]],Table2[1M Return vs Nifty],"&gt;=5")/Table3[[#This Row],[Count]]</f>
        <v>0.5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0.5</v>
      </c>
      <c r="I95" s="1">
        <f>COUNTIFS(Table2[Sub-Sector],Table3[[#This Row],[Sub-Sector]],Table2[Relative Volume],"&gt;=1")/Table3[[#This Row],[Count]]</f>
        <v>0.5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0.5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0.5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0.5</v>
      </c>
      <c r="S95" s="1">
        <f>COUNTIFS(Table2[Sub-Sector],Table3[[#This Row],[Sub-Sector]],Table2[% Price above 50 EMA],"&gt;=0")/Table3[[#This Row],[Count]]</f>
        <v>0.5</v>
      </c>
      <c r="T95" s="1">
        <f>COUNTIFS(Table2[Sub-Sector],Table3[[#This Row],[Sub-Sector]],Table2[% Price above 200 EMA],"&gt;=0")/Table3[[#This Row],[Count]]</f>
        <v>0.5</v>
      </c>
      <c r="U95" s="1">
        <f>COUNTIFS(Table2[Sub-Sector],Table3[[#This Row],[Sub-Sector]],Table2[Rate of Change - Zone],"Positive")/Table3[[#This Row],[Count]]</f>
        <v>0.5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95">
        <f>_xlfn.RANK.AVG(Table3[[#This Row],[Score]],Table3[Score],1)</f>
        <v>65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</v>
      </c>
      <c r="Z95">
        <f>_xlfn.RANK.AVG(Table3[[#This Row],[Score 2 ]],Table3[[Score 2 ]],1)</f>
        <v>94</v>
      </c>
    </row>
    <row r="96" spans="1:26" x14ac:dyDescent="0.3">
      <c r="A96" t="s">
        <v>121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0.66666666666666663</v>
      </c>
      <c r="H96" s="1">
        <f>COUNTIFS(Table2[Sub-Sector],Table3[[#This Row],[Sub-Sector]],Table2[RSI Exponential â€“ 14D],"&gt;=50")/Table3[[#This Row],[Count]]</f>
        <v>0.33333333333333331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0.33333333333333331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0.33333333333333331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6">
        <f>_xlfn.RANK.AVG(Table3[[#This Row],[Score]],Table3[Score],1)</f>
        <v>105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6">
        <f>_xlfn.RANK.AVG(Table3[[#This Row],[Score 2 ]],Table3[[Score 2 ]],1)</f>
        <v>95</v>
      </c>
    </row>
    <row r="97" spans="1:26" x14ac:dyDescent="0.3">
      <c r="A97" t="s">
        <v>92</v>
      </c>
      <c r="B97">
        <f>COUNTIFS(Table2[Sub-Sector],Table3[[#This Row],[Sub-Sector]])</f>
        <v>5</v>
      </c>
      <c r="C97" s="1">
        <f>COUNTIFS(Table2[Sub-Sector],Table3[[#This Row],[Sub-Sector]],Table2[Uptrend],"Uptrend")/Table3[[#This Row],[Count]]</f>
        <v>0.2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0.6</v>
      </c>
      <c r="G97" s="1">
        <f>COUNTIFS(Table2[Sub-Sector],Table3[[#This Row],[Sub-Sector]],Table2[1Y Return vs Nifty],"&gt;=10")/Table3[[#This Row],[Count]]</f>
        <v>0.6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0.4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0.8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0.6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590</v>
      </c>
      <c r="X97">
        <f>_xlfn.RANK.AVG(Table3[[#This Row],[Score]],Table3[Score],1)</f>
        <v>106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308.5</v>
      </c>
      <c r="Z97">
        <f>_xlfn.RANK.AVG(Table3[[#This Row],[Score 2 ]],Table3[[Score 2 ]],1)</f>
        <v>96</v>
      </c>
    </row>
    <row r="98" spans="1:26" x14ac:dyDescent="0.3">
      <c r="A98" t="s">
        <v>483</v>
      </c>
      <c r="B98">
        <f>COUNTIFS(Table2[Sub-Sector],Table3[[#This Row],[Sub-Sector]])</f>
        <v>10</v>
      </c>
      <c r="C98" s="1">
        <f>COUNTIFS(Table2[Sub-Sector],Table3[[#This Row],[Sub-Sector]],Table2[Uptrend],"Uptrend")/Table3[[#This Row],[Count]]</f>
        <v>0.7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0.1</v>
      </c>
      <c r="F98" s="1">
        <f>COUNTIFS(Table2[Sub-Sector],Table3[[#This Row],[Sub-Sector]],Table2[6M Return vs Nifty],"&gt;=10")/Table3[[#This Row],[Count]]</f>
        <v>0.4</v>
      </c>
      <c r="G98" s="1">
        <f>COUNTIFS(Table2[Sub-Sector],Table3[[#This Row],[Sub-Sector]],Table2[1Y Return vs Nifty],"&gt;=10")/Table3[[#This Row],[Count]]</f>
        <v>0.3</v>
      </c>
      <c r="H98" s="1">
        <f>COUNTIFS(Table2[Sub-Sector],Table3[[#This Row],[Sub-Sector]],Table2[RSI Exponential â€“ 14D],"&gt;=50")/Table3[[#This Row],[Count]]</f>
        <v>0.5</v>
      </c>
      <c r="I98" s="1">
        <f>COUNTIFS(Table2[Sub-Sector],Table3[[#This Row],[Sub-Sector]],Table2[Relative Volume],"&gt;=1")/Table3[[#This Row],[Count]]</f>
        <v>0.2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0.3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0.3</v>
      </c>
      <c r="O98" s="1">
        <f>COUNTIFS(Table2[Sub-Sector],Table3[[#This Row],[Sub-Sector]],Table2[% Away From Current Month High],"&lt;=0.05")/Table3[[#This Row],[Count]]</f>
        <v>0.7</v>
      </c>
      <c r="P98" s="1">
        <f>COUNTIFS(Table2[Sub-Sector],Table3[[#This Row],[Sub-Sector]],Table2[% Away From 52W High],"&lt;=10")/Table3[[#This Row],[Count]]</f>
        <v>0.4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0.6</v>
      </c>
      <c r="S98" s="1">
        <f>COUNTIFS(Table2[Sub-Sector],Table3[[#This Row],[Sub-Sector]],Table2[% Price above 50 EMA],"&gt;=0")/Table3[[#This Row],[Count]]</f>
        <v>0.7</v>
      </c>
      <c r="T98" s="1">
        <f>COUNTIFS(Table2[Sub-Sector],Table3[[#This Row],[Sub-Sector]],Table2[% Price above 200 EMA],"&gt;=0")/Table3[[#This Row],[Count]]</f>
        <v>0.8</v>
      </c>
      <c r="U98" s="1">
        <f>COUNTIFS(Table2[Sub-Sector],Table3[[#This Row],[Sub-Sector]],Table2[Rate of Change - Zone],"Positive")/Table3[[#This Row],[Count]]</f>
        <v>0.4</v>
      </c>
      <c r="V98" s="1">
        <f>COUNTIFS(Table2[Sub-Sector],Table3[[#This Row],[Sub-Sector]],Table2[Sharpe Ratio],"&gt;=0.10")/Table3[[#This Row],[Count]]</f>
        <v>0.4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98">
        <f>_xlfn.RANK.AVG(Table3[[#This Row],[Score]],Table3[Score],1)</f>
        <v>87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8">
        <f>_xlfn.RANK.AVG(Table3[[#This Row],[Score 2 ]],Table3[[Score 2 ]],1)</f>
        <v>97</v>
      </c>
    </row>
    <row r="99" spans="1:26" x14ac:dyDescent="0.3">
      <c r="A99" t="s">
        <v>213</v>
      </c>
      <c r="B99">
        <f>COUNTIFS(Table2[Sub-Sector],Table3[[#This Row],[Sub-Sector]])</f>
        <v>3</v>
      </c>
      <c r="C99" s="1">
        <f>COUNTIFS(Table2[Sub-Sector],Table3[[#This Row],[Sub-Sector]],Table2[Uptrend],"Uptrend")/Table3[[#This Row],[Count]]</f>
        <v>0.66666666666666663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0.33333333333333331</v>
      </c>
      <c r="F99" s="1">
        <f>COUNTIFS(Table2[Sub-Sector],Table3[[#This Row],[Sub-Sector]],Table2[6M Return vs Nifty],"&gt;=10")/Table3[[#This Row],[Count]]</f>
        <v>0.33333333333333331</v>
      </c>
      <c r="G99" s="1">
        <f>COUNTIFS(Table2[Sub-Sector],Table3[[#This Row],[Sub-Sector]],Table2[1Y Return vs Nifty],"&gt;=10")/Table3[[#This Row],[Count]]</f>
        <v>0.33333333333333331</v>
      </c>
      <c r="H99" s="1">
        <f>COUNTIFS(Table2[Sub-Sector],Table3[[#This Row],[Sub-Sector]],Table2[RSI Exponential â€“ 14D],"&gt;=50")/Table3[[#This Row],[Count]]</f>
        <v>0.66666666666666663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0.33333333333333331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0.33333333333333331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0.33333333333333331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0.66666666666666663</v>
      </c>
      <c r="S99" s="1">
        <f>COUNTIFS(Table2[Sub-Sector],Table3[[#This Row],[Sub-Sector]],Table2[% Price above 50 EMA],"&gt;=0")/Table3[[#This Row],[Count]]</f>
        <v>0.66666666666666663</v>
      </c>
      <c r="T99" s="1">
        <f>COUNTIFS(Table2[Sub-Sector],Table3[[#This Row],[Sub-Sector]],Table2[% Price above 200 EMA],"&gt;=0")/Table3[[#This Row],[Count]]</f>
        <v>0.66666666666666663</v>
      </c>
      <c r="U99" s="1">
        <f>COUNTIFS(Table2[Sub-Sector],Table3[[#This Row],[Sub-Sector]],Table2[Rate of Change - Zone],"Positive")/Table3[[#This Row],[Count]]</f>
        <v>0.66666666666666663</v>
      </c>
      <c r="V99" s="1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99">
        <f>_xlfn.RANK.AVG(Table3[[#This Row],[Score]],Table3[Score],1)</f>
        <v>81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99">
        <f>_xlfn.RANK.AVG(Table3[[#This Row],[Score 2 ]],Table3[[Score 2 ]],1)</f>
        <v>98</v>
      </c>
    </row>
    <row r="100" spans="1:26" x14ac:dyDescent="0.3">
      <c r="A100" t="s">
        <v>78</v>
      </c>
      <c r="B100">
        <f>COUNTIFS(Table2[Sub-Sector],Table3[[#This Row],[Sub-Sector]])</f>
        <v>19</v>
      </c>
      <c r="C100" s="1">
        <f>COUNTIFS(Table2[Sub-Sector],Table3[[#This Row],[Sub-Sector]],Table2[Uptrend],"Uptrend")/Table3[[#This Row],[Count]]</f>
        <v>0.47368421052631576</v>
      </c>
      <c r="D100" s="1">
        <f>COUNTIFS(Table2[Sub-Sector],Table3[[#This Row],[Sub-Sector]],Table2[1W Return vs Nifty],"&gt;=5")/Table3[[#This Row],[Count]]</f>
        <v>0.15789473684210525</v>
      </c>
      <c r="E100" s="1">
        <f>COUNTIFS(Table2[Sub-Sector],Table3[[#This Row],[Sub-Sector]],Table2[1M Return vs Nifty],"&gt;=5")/Table3[[#This Row],[Count]]</f>
        <v>0.10526315789473684</v>
      </c>
      <c r="F100" s="1">
        <f>COUNTIFS(Table2[Sub-Sector],Table3[[#This Row],[Sub-Sector]],Table2[6M Return vs Nifty],"&gt;=10")/Table3[[#This Row],[Count]]</f>
        <v>0.15789473684210525</v>
      </c>
      <c r="G100" s="1">
        <f>COUNTIFS(Table2[Sub-Sector],Table3[[#This Row],[Sub-Sector]],Table2[1Y Return vs Nifty],"&gt;=10")/Table3[[#This Row],[Count]]</f>
        <v>0.42105263157894735</v>
      </c>
      <c r="H100" s="1">
        <f>COUNTIFS(Table2[Sub-Sector],Table3[[#This Row],[Sub-Sector]],Table2[RSI Exponential â€“ 14D],"&gt;=50")/Table3[[#This Row],[Count]]</f>
        <v>0.68421052631578949</v>
      </c>
      <c r="I100" s="1">
        <f>COUNTIFS(Table2[Sub-Sector],Table3[[#This Row],[Sub-Sector]],Table2[Relative Volume],"&gt;=1")/Table3[[#This Row],[Count]]</f>
        <v>0.10526315789473684</v>
      </c>
      <c r="J100" s="1">
        <f>COUNTIFS(Table2[Sub-Sector],Table3[[#This Row],[Sub-Sector]],Table2[% Away From Day Low],"&gt;=0.05")/Table3[[#This Row],[Count]]</f>
        <v>5.2631578947368418E-2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5.2631578947368418E-2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0.21052631578947367</v>
      </c>
      <c r="O100" s="1">
        <f>COUNTIFS(Table2[Sub-Sector],Table3[[#This Row],[Sub-Sector]],Table2[% Away From Current Month High],"&lt;=0.05")/Table3[[#This Row],[Count]]</f>
        <v>0.89473684210526316</v>
      </c>
      <c r="P100" s="1">
        <f>COUNTIFS(Table2[Sub-Sector],Table3[[#This Row],[Sub-Sector]],Table2[% Away From 52W High],"&lt;=10")/Table3[[#This Row],[Count]]</f>
        <v>0.31578947368421051</v>
      </c>
      <c r="Q100" s="1">
        <f>COUNTIFS(Table2[Sub-Sector],Table3[[#This Row],[Sub-Sector]],Table2[% Away From 52W Low],"&gt;=10")/Table3[[#This Row],[Count]]</f>
        <v>0.89473684210526316</v>
      </c>
      <c r="R100" s="1">
        <f>COUNTIFS(Table2[Sub-Sector],Table3[[#This Row],[Sub-Sector]],Table2[% Price above 20 EMA],"&gt;=0")/Table3[[#This Row],[Count]]</f>
        <v>0.68421052631578949</v>
      </c>
      <c r="S100" s="1">
        <f>COUNTIFS(Table2[Sub-Sector],Table3[[#This Row],[Sub-Sector]],Table2[% Price above 50 EMA],"&gt;=0")/Table3[[#This Row],[Count]]</f>
        <v>0.52631578947368418</v>
      </c>
      <c r="T100" s="1">
        <f>COUNTIFS(Table2[Sub-Sector],Table3[[#This Row],[Sub-Sector]],Table2[% Price above 200 EMA],"&gt;=0")/Table3[[#This Row],[Count]]</f>
        <v>0.63157894736842102</v>
      </c>
      <c r="U100" s="1">
        <f>COUNTIFS(Table2[Sub-Sector],Table3[[#This Row],[Sub-Sector]],Table2[Rate of Change - Zone],"Positive")/Table3[[#This Row],[Count]]</f>
        <v>0.47368421052631576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100">
        <f>_xlfn.RANK.AVG(Table3[[#This Row],[Score]],Table3[Score],1)</f>
        <v>85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0">
        <f>_xlfn.RANK.AVG(Table3[[#This Row],[Score 2 ]],Table3[[Score 2 ]],1)</f>
        <v>99</v>
      </c>
    </row>
    <row r="101" spans="1:26" x14ac:dyDescent="0.3">
      <c r="A101" t="s">
        <v>496</v>
      </c>
      <c r="B101">
        <f>COUNTIFS(Table2[Sub-Sector],Table3[[#This Row],[Sub-Sector]])</f>
        <v>6</v>
      </c>
      <c r="C101" s="1">
        <f>COUNTIFS(Table2[Sub-Sector],Table3[[#This Row],[Sub-Sector]],Table2[Uptrend],"Uptrend")/Table3[[#This Row],[Count]]</f>
        <v>0.5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0.16666666666666666</v>
      </c>
      <c r="F101" s="1">
        <f>COUNTIFS(Table2[Sub-Sector],Table3[[#This Row],[Sub-Sector]],Table2[6M Return vs Nifty],"&gt;=10")/Table3[[#This Row],[Count]]</f>
        <v>0.33333333333333331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0.66666666666666663</v>
      </c>
      <c r="I101" s="1">
        <f>COUNTIFS(Table2[Sub-Sector],Table3[[#This Row],[Sub-Sector]],Table2[Relative Volume],"&gt;=1")/Table3[[#This Row],[Count]]</f>
        <v>0.16666666666666666</v>
      </c>
      <c r="J101" s="1">
        <f>COUNTIFS(Table2[Sub-Sector],Table3[[#This Row],[Sub-Sector]],Table2[% Away From Day Low],"&gt;=0.05")/Table3[[#This Row],[Count]]</f>
        <v>0.16666666666666666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0.33333333333333331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0.33333333333333331</v>
      </c>
      <c r="O101" s="1">
        <f>COUNTIFS(Table2[Sub-Sector],Table3[[#This Row],[Sub-Sector]],Table2[% Away From Current Month High],"&lt;=0.05")/Table3[[#This Row],[Count]]</f>
        <v>0.5</v>
      </c>
      <c r="P101" s="1">
        <f>COUNTIFS(Table2[Sub-Sector],Table3[[#This Row],[Sub-Sector]],Table2[% Away From 52W High],"&lt;=10")/Table3[[#This Row],[Count]]</f>
        <v>0.33333333333333331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0.66666666666666663</v>
      </c>
      <c r="S101" s="1">
        <f>COUNTIFS(Table2[Sub-Sector],Table3[[#This Row],[Sub-Sector]],Table2[% Price above 50 EMA],"&gt;=0")/Table3[[#This Row],[Count]]</f>
        <v>0.66666666666666663</v>
      </c>
      <c r="T101" s="1">
        <f>COUNTIFS(Table2[Sub-Sector],Table3[[#This Row],[Sub-Sector]],Table2[% Price above 200 EMA],"&gt;=0")/Table3[[#This Row],[Count]]</f>
        <v>0.66666666666666663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101">
        <f>_xlfn.RANK.AVG(Table3[[#This Row],[Score]],Table3[Score],1)</f>
        <v>102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1">
        <f>_xlfn.RANK.AVG(Table3[[#This Row],[Score 2 ]],Table3[[Score 2 ]],1)</f>
        <v>100</v>
      </c>
    </row>
    <row r="102" spans="1:26" x14ac:dyDescent="0.3">
      <c r="A102" t="s">
        <v>1372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1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102">
        <f>_xlfn.RANK.AVG(Table3[[#This Row],[Score]],Table3[Score],1)</f>
        <v>92.5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>
        <f>_xlfn.RANK.AVG(Table3[[#This Row],[Score 2 ]],Table3[[Score 2 ]],1)</f>
        <v>101.5</v>
      </c>
    </row>
    <row r="103" spans="1:26" x14ac:dyDescent="0.3">
      <c r="A103" t="s">
        <v>1744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1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03">
        <f>_xlfn.RANK.AVG(Table3[[#This Row],[Score]],Table3[Score],1)</f>
        <v>108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3">
        <f>_xlfn.RANK.AVG(Table3[[#This Row],[Score 2 ]],Table3[[Score 2 ]],1)</f>
        <v>101.5</v>
      </c>
    </row>
    <row r="104" spans="1:26" x14ac:dyDescent="0.3">
      <c r="A104" t="s">
        <v>144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1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1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4">
        <f>_xlfn.RANK.AVG(Table3[[#This Row],[Score]],Table3[Score],1)</f>
        <v>110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4">
        <f>_xlfn.RANK.AVG(Table3[[#This Row],[Score 2 ]],Table3[[Score 2 ]],1)</f>
        <v>105</v>
      </c>
    </row>
    <row r="105" spans="1:26" x14ac:dyDescent="0.3">
      <c r="A105" t="s">
        <v>104</v>
      </c>
      <c r="B105">
        <f>COUNTIFS(Table2[Sub-Sector],Table3[[#This Row],[Sub-Sector]])</f>
        <v>5</v>
      </c>
      <c r="C105" s="1">
        <f>COUNTIFS(Table2[Sub-Sector],Table3[[#This Row],[Sub-Sector]],Table2[Uptrend],"Uptrend")/Table3[[#This Row],[Count]]</f>
        <v>0.2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0.2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0.2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0.2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0.2</v>
      </c>
      <c r="O105" s="1">
        <f>COUNTIFS(Table2[Sub-Sector],Table3[[#This Row],[Sub-Sector]],Table2[% Away From Current Month High],"&lt;=0.05")/Table3[[#This Row],[Count]]</f>
        <v>0.2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0.2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0.8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105">
        <f>_xlfn.RANK.AVG(Table3[[#This Row],[Score]],Table3[Score],1)</f>
        <v>103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5">
        <f>_xlfn.RANK.AVG(Table3[[#This Row],[Score 2 ]],Table3[[Score 2 ]],1)</f>
        <v>105</v>
      </c>
    </row>
    <row r="106" spans="1:26" x14ac:dyDescent="0.3">
      <c r="A106" t="s">
        <v>75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0.33333333333333331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0.33333333333333331</v>
      </c>
      <c r="G106" s="1">
        <f>COUNTIFS(Table2[Sub-Sector],Table3[[#This Row],[Sub-Sector]],Table2[1Y Return vs Nifty],"&gt;=10")/Table3[[#This Row],[Count]]</f>
        <v>0.66666666666666663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0.33333333333333331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0.33333333333333331</v>
      </c>
      <c r="T106" s="1">
        <f>COUNTIFS(Table2[Sub-Sector],Table3[[#This Row],[Sub-Sector]],Table2[% Price above 200 EMA],"&gt;=0")/Table3[[#This Row],[Count]]</f>
        <v>0.33333333333333331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</v>
      </c>
      <c r="X106">
        <f>_xlfn.RANK.AVG(Table3[[#This Row],[Score]],Table3[Score],1)</f>
        <v>107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6">
        <f>_xlfn.RANK.AVG(Table3[[#This Row],[Score 2 ]],Table3[[Score 2 ]],1)</f>
        <v>105</v>
      </c>
    </row>
    <row r="107" spans="1:26" x14ac:dyDescent="0.3">
      <c r="A107" t="s">
        <v>158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0.66666666666666663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0.33333333333333331</v>
      </c>
      <c r="F107" s="1">
        <f>COUNTIFS(Table2[Sub-Sector],Table3[[#This Row],[Sub-Sector]],Table2[6M Return vs Nifty],"&gt;=10")/Table3[[#This Row],[Count]]</f>
        <v>0.33333333333333331</v>
      </c>
      <c r="G107" s="1">
        <f>COUNTIFS(Table2[Sub-Sector],Table3[[#This Row],[Sub-Sector]],Table2[1Y Return vs Nifty],"&gt;=10")/Table3[[#This Row],[Count]]</f>
        <v>0.66666666666666663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0.33333333333333331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0.33333333333333331</v>
      </c>
      <c r="T107" s="1">
        <f>COUNTIFS(Table2[Sub-Sector],Table3[[#This Row],[Sub-Sector]],Table2[% Price above 200 EMA],"&gt;=0")/Table3[[#This Row],[Count]]</f>
        <v>0.66666666666666663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0.33333333333333331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107">
        <f>_xlfn.RANK.AVG(Table3[[#This Row],[Score]],Table3[Score],1)</f>
        <v>85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7">
        <f>_xlfn.RANK.AVG(Table3[[#This Row],[Score 2 ]],Table3[[Score 2 ]],1)</f>
        <v>105</v>
      </c>
    </row>
    <row r="108" spans="1:26" x14ac:dyDescent="0.3">
      <c r="A108" t="s">
        <v>387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08">
        <f>_xlfn.RANK.AVG(Table3[[#This Row],[Score]],Table3[Score],1)</f>
        <v>110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</v>
      </c>
      <c r="Z108">
        <f>_xlfn.RANK.AVG(Table3[[#This Row],[Score 2 ]],Table3[[Score 2 ]],1)</f>
        <v>105</v>
      </c>
    </row>
    <row r="109" spans="1:26" x14ac:dyDescent="0.3">
      <c r="A109" t="s">
        <v>961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1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1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109">
        <f>_xlfn.RANK.AVG(Table3[[#This Row],[Score]],Table3[Score],1)</f>
        <v>94.5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9">
        <f>_xlfn.RANK.AVG(Table3[[#This Row],[Score 2 ]],Table3[[Score 2 ]],1)</f>
        <v>109</v>
      </c>
    </row>
    <row r="110" spans="1:26" x14ac:dyDescent="0.3">
      <c r="A110" t="s">
        <v>1465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1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624.5</v>
      </c>
      <c r="X110">
        <f>_xlfn.RANK.AVG(Table3[[#This Row],[Score]],Table3[Score],1)</f>
        <v>112.5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10">
        <f>_xlfn.RANK.AVG(Table3[[#This Row],[Score 2 ]],Table3[[Score 2 ]],1)</f>
        <v>109</v>
      </c>
    </row>
    <row r="111" spans="1:26" x14ac:dyDescent="0.3">
      <c r="A111" t="s">
        <v>533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624.5</v>
      </c>
      <c r="X111">
        <f>_xlfn.RANK.AVG(Table3[[#This Row],[Score]],Table3[Score],1)</f>
        <v>112.5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11">
        <f>_xlfn.RANK.AVG(Table3[[#This Row],[Score 2 ]],Table3[[Score 2 ]],1)</f>
        <v>109</v>
      </c>
    </row>
    <row r="112" spans="1:26" x14ac:dyDescent="0.3">
      <c r="A112" t="s">
        <v>982</v>
      </c>
      <c r="B112">
        <f>COUNTIFS(Table2[Sub-Sector],Table3[[#This Row],[Sub-Sector]])</f>
        <v>2</v>
      </c>
      <c r="C112" s="1">
        <f>COUNTIFS(Table2[Sub-Sector],Table3[[#This Row],[Sub-Sector]],Table2[Uptrend],"Uptrend")/Table3[[#This Row],[Count]]</f>
        <v>0.5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0.5</v>
      </c>
      <c r="F112" s="1">
        <f>COUNTIFS(Table2[Sub-Sector],Table3[[#This Row],[Sub-Sector]],Table2[6M Return vs Nifty],"&gt;=10")/Table3[[#This Row],[Count]]</f>
        <v>0.5</v>
      </c>
      <c r="G112" s="1">
        <f>COUNTIFS(Table2[Sub-Sector],Table3[[#This Row],[Sub-Sector]],Table2[1Y Return vs Nifty],"&gt;=10")/Table3[[#This Row],[Count]]</f>
        <v>0.5</v>
      </c>
      <c r="H112" s="1">
        <f>COUNTIFS(Table2[Sub-Sector],Table3[[#This Row],[Sub-Sector]],Table2[RSI Exponential â€“ 14D],"&gt;=50")/Table3[[#This Row],[Count]]</f>
        <v>0.5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0.5</v>
      </c>
      <c r="P112" s="1">
        <f>COUNTIFS(Table2[Sub-Sector],Table3[[#This Row],[Sub-Sector]],Table2[% Away From 52W High],"&lt;=10")/Table3[[#This Row],[Count]]</f>
        <v>0.5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0.5</v>
      </c>
      <c r="S112" s="1">
        <f>COUNTIFS(Table2[Sub-Sector],Table3[[#This Row],[Sub-Sector]],Table2[% Price above 50 EMA],"&gt;=0")/Table3[[#This Row],[Count]]</f>
        <v>0.5</v>
      </c>
      <c r="T112" s="1">
        <f>COUNTIFS(Table2[Sub-Sector],Table3[[#This Row],[Sub-Sector]],Table2[% Price above 200 EMA],"&gt;=0")/Table3[[#This Row],[Count]]</f>
        <v>0.5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112">
        <f>_xlfn.RANK.AVG(Table3[[#This Row],[Score]],Table3[Score],1)</f>
        <v>91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333.5</v>
      </c>
      <c r="Z112">
        <f>_xlfn.RANK.AVG(Table3[[#This Row],[Score 2 ]],Table3[[Score 2 ]],1)</f>
        <v>111</v>
      </c>
    </row>
    <row r="113" spans="1:26" x14ac:dyDescent="0.3">
      <c r="A113" t="s">
        <v>536</v>
      </c>
      <c r="B113">
        <f>COUNTIFS(Table2[Sub-Sector],Table3[[#This Row],[Sub-Sector]])</f>
        <v>5</v>
      </c>
      <c r="C113" s="1">
        <f>COUNTIFS(Table2[Sub-Sector],Table3[[#This Row],[Sub-Sector]],Table2[Uptrend],"Uptrend")/Table3[[#This Row],[Count]]</f>
        <v>0.2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0.4</v>
      </c>
      <c r="G113" s="1">
        <f>COUNTIFS(Table2[Sub-Sector],Table3[[#This Row],[Sub-Sector]],Table2[1Y Return vs Nifty],"&gt;=10")/Table3[[#This Row],[Count]]</f>
        <v>0.2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0.2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0.4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0.2</v>
      </c>
      <c r="T113" s="1">
        <f>COUNTIFS(Table2[Sub-Sector],Table3[[#This Row],[Sub-Sector]],Table2[% Price above 200 EMA],"&gt;=0")/Table3[[#This Row],[Count]]</f>
        <v>0.6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0.4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626.5</v>
      </c>
      <c r="X113">
        <f>_xlfn.RANK.AVG(Table3[[#This Row],[Score]],Table3[Score],1)</f>
        <v>114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3">
        <f>_xlfn.RANK.AVG(Table3[[#This Row],[Score 2 ]],Table3[[Score 2 ]],1)</f>
        <v>112</v>
      </c>
    </row>
    <row r="114" spans="1:26" x14ac:dyDescent="0.3">
      <c r="A114" t="s">
        <v>24</v>
      </c>
      <c r="B114">
        <f>COUNTIFS(Table2[Sub-Sector],Table3[[#This Row],[Sub-Sector]])</f>
        <v>21</v>
      </c>
      <c r="C114" s="1">
        <f>COUNTIFS(Table2[Sub-Sector],Table3[[#This Row],[Sub-Sector]],Table2[Uptrend],"Uptrend")/Table3[[#This Row],[Count]]</f>
        <v>0.2857142857142857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9.5238095238095233E-2</v>
      </c>
      <c r="G114" s="1">
        <f>COUNTIFS(Table2[Sub-Sector],Table3[[#This Row],[Sub-Sector]],Table2[1Y Return vs Nifty],"&gt;=10")/Table3[[#This Row],[Count]]</f>
        <v>4.7619047619047616E-2</v>
      </c>
      <c r="H114" s="1">
        <f>COUNTIFS(Table2[Sub-Sector],Table3[[#This Row],[Sub-Sector]],Table2[RSI Exponential â€“ 14D],"&gt;=50")/Table3[[#This Row],[Count]]</f>
        <v>0.47619047619047616</v>
      </c>
      <c r="I114" s="1">
        <f>COUNTIFS(Table2[Sub-Sector],Table3[[#This Row],[Sub-Sector]],Table2[Relative Volume],"&gt;=1")/Table3[[#This Row],[Count]]</f>
        <v>0.14285714285714285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9.5238095238095233E-2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9.5238095238095233E-2</v>
      </c>
      <c r="O114" s="1">
        <f>COUNTIFS(Table2[Sub-Sector],Table3[[#This Row],[Sub-Sector]],Table2[% Away From Current Month High],"&lt;=0.05")/Table3[[#This Row],[Count]]</f>
        <v>0.76190476190476186</v>
      </c>
      <c r="P114" s="1">
        <f>COUNTIFS(Table2[Sub-Sector],Table3[[#This Row],[Sub-Sector]],Table2[% Away From 52W High],"&lt;=10")/Table3[[#This Row],[Count]]</f>
        <v>0.23809523809523808</v>
      </c>
      <c r="Q114" s="1">
        <f>COUNTIFS(Table2[Sub-Sector],Table3[[#This Row],[Sub-Sector]],Table2[% Away From 52W Low],"&gt;=10")/Table3[[#This Row],[Count]]</f>
        <v>0.66666666666666663</v>
      </c>
      <c r="R114" s="1">
        <f>COUNTIFS(Table2[Sub-Sector],Table3[[#This Row],[Sub-Sector]],Table2[% Price above 20 EMA],"&gt;=0")/Table3[[#This Row],[Count]]</f>
        <v>0.47619047619047616</v>
      </c>
      <c r="S114" s="1">
        <f>COUNTIFS(Table2[Sub-Sector],Table3[[#This Row],[Sub-Sector]],Table2[% Price above 50 EMA],"&gt;=0")/Table3[[#This Row],[Count]]</f>
        <v>0.42857142857142855</v>
      </c>
      <c r="T114" s="1">
        <f>COUNTIFS(Table2[Sub-Sector],Table3[[#This Row],[Sub-Sector]],Table2[% Price above 200 EMA],"&gt;=0")/Table3[[#This Row],[Count]]</f>
        <v>0.38095238095238093</v>
      </c>
      <c r="U114" s="1">
        <f>COUNTIFS(Table2[Sub-Sector],Table3[[#This Row],[Sub-Sector]],Table2[Rate of Change - Zone],"Positive")/Table3[[#This Row],[Count]]</f>
        <v>0.33333333333333331</v>
      </c>
      <c r="V114" s="1">
        <f>COUNTIFS(Table2[Sub-Sector],Table3[[#This Row],[Sub-Sector]],Table2[Sharpe Ratio],"&gt;=0.10")/Table3[[#This Row],[Count]]</f>
        <v>0.19047619047619047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</v>
      </c>
      <c r="X114">
        <f>_xlfn.RANK.AVG(Table3[[#This Row],[Score]],Table3[Score],1)</f>
        <v>115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4">
        <f>_xlfn.RANK.AVG(Table3[[#This Row],[Score 2 ]],Table3[[Score 2 ]],1)</f>
        <v>113</v>
      </c>
    </row>
    <row r="115" spans="1:26" x14ac:dyDescent="0.3">
      <c r="A115" t="s">
        <v>34</v>
      </c>
      <c r="B115">
        <f>COUNTIFS(Table2[Sub-Sector],Table3[[#This Row],[Sub-Sector]])</f>
        <v>11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0.36363636363636365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9.0909090909090912E-2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0.36363636363636365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0.45454545454545453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0.63636363636363635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665</v>
      </c>
      <c r="X115">
        <f>_xlfn.RANK.AVG(Table3[[#This Row],[Score]],Table3[Score],1)</f>
        <v>116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</v>
      </c>
      <c r="Z115">
        <f>_xlfn.RANK.AVG(Table3[[#This Row],[Score 2 ]],Table3[[Score 2 ]],1)</f>
        <v>114</v>
      </c>
    </row>
    <row r="116" spans="1:26" x14ac:dyDescent="0.3">
      <c r="A116" t="s">
        <v>751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0.5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0.5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0.5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116">
        <f>_xlfn.RANK.AVG(Table3[[#This Row],[Score]],Table3[Score],1)</f>
        <v>104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383</v>
      </c>
      <c r="Z116">
        <f>_xlfn.RANK.AVG(Table3[[#This Row],[Score 2 ]],Table3[[Score 2 ]],1)</f>
        <v>115</v>
      </c>
    </row>
    <row r="117" spans="1:26" x14ac:dyDescent="0.3">
      <c r="A117" t="s">
        <v>1913</v>
      </c>
      <c r="B117">
        <f>COUNTIFS(Table2[Sub-Sector],Table3[[#This Row],[Sub-Sector]])</f>
        <v>3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0.33333333333333331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0.33333333333333331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0.33333333333333331</v>
      </c>
      <c r="O117" s="1">
        <f>COUNTIFS(Table2[Sub-Sector],Table3[[#This Row],[Sub-Sector]],Table2[% Away From Current Month High],"&lt;=0.05")/Table3[[#This Row],[Count]]</f>
        <v>0.66666666666666663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0.66666666666666663</v>
      </c>
      <c r="R117" s="1">
        <f>COUNTIFS(Table2[Sub-Sector],Table3[[#This Row],[Sub-Sector]],Table2[% Price above 20 EMA],"&gt;=0")/Table3[[#This Row],[Count]]</f>
        <v>0.33333333333333331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0.33333333333333331</v>
      </c>
      <c r="U117" s="1">
        <f>COUNTIFS(Table2[Sub-Sector],Table3[[#This Row],[Sub-Sector]],Table2[Rate of Change - Zone],"Positive")/Table3[[#This Row],[Count]]</f>
        <v>0.33333333333333331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696.5</v>
      </c>
      <c r="X117">
        <f>_xlfn.RANK.AVG(Table3[[#This Row],[Score]],Table3[Score],1)</f>
        <v>118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404.5</v>
      </c>
      <c r="Z117">
        <f>_xlfn.RANK.AVG(Table3[[#This Row],[Score 2 ]],Table3[[Score 2 ]],1)</f>
        <v>116</v>
      </c>
    </row>
    <row r="118" spans="1:26" x14ac:dyDescent="0.3">
      <c r="A118" t="s">
        <v>1527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1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</v>
      </c>
      <c r="X118">
        <f>_xlfn.RANK.AVG(Table3[[#This Row],[Score]],Table3[Score],1)</f>
        <v>120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</v>
      </c>
      <c r="Z118">
        <f>_xlfn.RANK.AVG(Table3[[#This Row],[Score 2 ]],Table3[[Score 2 ]],1)</f>
        <v>119</v>
      </c>
    </row>
    <row r="119" spans="1:26" x14ac:dyDescent="0.3">
      <c r="A119" t="s">
        <v>295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623</v>
      </c>
      <c r="X119">
        <f>_xlfn.RANK.AVG(Table3[[#This Row],[Score]],Table3[Score],1)</f>
        <v>110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</v>
      </c>
      <c r="Z119">
        <f>_xlfn.RANK.AVG(Table3[[#This Row],[Score 2 ]],Table3[[Score 2 ]],1)</f>
        <v>119</v>
      </c>
    </row>
    <row r="120" spans="1:26" x14ac:dyDescent="0.3">
      <c r="A120" t="s">
        <v>335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1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</v>
      </c>
      <c r="Z120">
        <f>_xlfn.RANK.AVG(Table3[[#This Row],[Score 2 ]],Table3[[Score 2 ]],1)</f>
        <v>119</v>
      </c>
    </row>
    <row r="121" spans="1:26" x14ac:dyDescent="0.3">
      <c r="A121" t="s">
        <v>590</v>
      </c>
      <c r="B121">
        <f>COUNTIFS(Table2[Sub-Sector],Table3[[#This Row],[Sub-Sector]])</f>
        <v>2</v>
      </c>
      <c r="C121" s="1">
        <f>COUNTIFS(Table2[Sub-Sector],Table3[[#This Row],[Sub-Sector]],Table2[Uptrend],"Uptrend")/Table3[[#This Row],[Count]]</f>
        <v>0.5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0.5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0.5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0.5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687</v>
      </c>
      <c r="X121">
        <f>_xlfn.RANK.AVG(Table3[[#This Row],[Score]],Table3[Score],1)</f>
        <v>117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</v>
      </c>
      <c r="Z121">
        <f>_xlfn.RANK.AVG(Table3[[#This Row],[Score 2 ]],Table3[[Score 2 ]],1)</f>
        <v>119</v>
      </c>
    </row>
    <row r="122" spans="1:26" x14ac:dyDescent="0.3">
      <c r="A122" t="s">
        <v>1211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721</v>
      </c>
      <c r="X122">
        <f>_xlfn.RANK.AVG(Table3[[#This Row],[Score]],Table3[Score],1)</f>
        <v>120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</v>
      </c>
      <c r="Z122">
        <f>_xlfn.RANK.AVG(Table3[[#This Row],[Score 2 ]],Table3[[Score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5F05-B838-430D-BAD5-39218C3B1F93}">
  <dimension ref="A1:AV739"/>
  <sheetViews>
    <sheetView tabSelected="1" topLeftCell="AL1" workbookViewId="0">
      <selection activeCell="AV1" sqref="AV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3158</v>
      </c>
      <c r="D1" t="s">
        <v>2</v>
      </c>
      <c r="E1" t="s">
        <v>3</v>
      </c>
      <c r="F1" t="s">
        <v>4</v>
      </c>
      <c r="G1" t="s">
        <v>5</v>
      </c>
      <c r="H1" t="s">
        <v>3181</v>
      </c>
      <c r="I1" t="s">
        <v>6</v>
      </c>
      <c r="J1" t="s">
        <v>3182</v>
      </c>
      <c r="K1" t="s">
        <v>7</v>
      </c>
      <c r="L1" t="s">
        <v>3183</v>
      </c>
      <c r="M1" t="s">
        <v>8</v>
      </c>
      <c r="N1" t="s">
        <v>3184</v>
      </c>
      <c r="O1" t="s">
        <v>3185</v>
      </c>
      <c r="P1" t="s">
        <v>9</v>
      </c>
      <c r="Q1" t="s">
        <v>10</v>
      </c>
      <c r="R1" t="s">
        <v>11</v>
      </c>
      <c r="S1" s="1" t="s">
        <v>3186</v>
      </c>
      <c r="T1" s="1" t="s">
        <v>3187</v>
      </c>
      <c r="U1" s="1" t="s">
        <v>3188</v>
      </c>
      <c r="V1" t="s">
        <v>12</v>
      </c>
      <c r="W1" t="s">
        <v>3189</v>
      </c>
      <c r="X1" t="s">
        <v>3190</v>
      </c>
      <c r="Y1" t="s">
        <v>3191</v>
      </c>
      <c r="Z1" t="s">
        <v>3192</v>
      </c>
      <c r="AA1" t="s">
        <v>3193</v>
      </c>
      <c r="AB1" t="s">
        <v>3194</v>
      </c>
      <c r="AC1" s="1" t="s">
        <v>3195</v>
      </c>
      <c r="AD1" s="1" t="s">
        <v>3196</v>
      </c>
      <c r="AE1" s="1" t="s">
        <v>3197</v>
      </c>
      <c r="AF1" s="1" t="s">
        <v>3198</v>
      </c>
      <c r="AG1" s="1" t="s">
        <v>3199</v>
      </c>
      <c r="AH1" s="1" t="s">
        <v>3200</v>
      </c>
      <c r="AI1" t="s">
        <v>13</v>
      </c>
      <c r="AJ1" t="s">
        <v>14</v>
      </c>
      <c r="AK1" t="s">
        <v>3201</v>
      </c>
      <c r="AL1" t="s">
        <v>3202</v>
      </c>
      <c r="AM1" t="s">
        <v>3203</v>
      </c>
      <c r="AN1" t="s">
        <v>3204</v>
      </c>
      <c r="AO1" t="s">
        <v>3205</v>
      </c>
      <c r="AP1" t="s">
        <v>15</v>
      </c>
      <c r="AQ1" s="2" t="s">
        <v>3206</v>
      </c>
      <c r="AR1" s="2" t="s">
        <v>3207</v>
      </c>
      <c r="AS1" s="2" t="s">
        <v>3208</v>
      </c>
      <c r="AT1" s="2" t="s">
        <v>3209</v>
      </c>
      <c r="AU1" s="2" t="s">
        <v>3210</v>
      </c>
      <c r="AV1" s="2" t="s">
        <v>3211</v>
      </c>
    </row>
    <row r="2" spans="1:48" x14ac:dyDescent="0.3">
      <c r="A2" t="s">
        <v>937</v>
      </c>
      <c r="B2" t="s">
        <v>938</v>
      </c>
      <c r="C2" t="s">
        <v>3171</v>
      </c>
      <c r="D2" t="s">
        <v>135</v>
      </c>
      <c r="E2">
        <v>16167.452421849999</v>
      </c>
      <c r="F2">
        <v>617.95000000000005</v>
      </c>
      <c r="G2">
        <v>212.966344675529</v>
      </c>
      <c r="H2">
        <f>(Table2[[#This Row],[1Y Return vs Nifty]]-AVERAGE(Table2[1Y Return vs Nifty]))/_xlfn.STDEV.P(Table2[1Y Return vs Nifty])</f>
        <v>3.3461085209585475</v>
      </c>
      <c r="I2">
        <v>39.506809416118799</v>
      </c>
      <c r="J2">
        <f>(Table2[[#This Row],[1M Return vs Nifty]]-AVERAGE(Table2[1M Return vs Nifty]))/_xlfn.STDEV.P(Table2[1M Return vs Nifty])</f>
        <v>3.8908991893036449</v>
      </c>
      <c r="K2">
        <v>274.85685424379801</v>
      </c>
      <c r="L2">
        <f>(Table2[[#This Row],[6M Return vs Nifty]]-AVERAGE(Table2[6M Return vs Nifty]))/_xlfn.STDEV.P(Table2[6M Return vs Nifty])</f>
        <v>8.25607791836274</v>
      </c>
      <c r="M2">
        <v>19.036185309824901</v>
      </c>
      <c r="N2">
        <f>(Table2[[#This Row],[1W Return vs Nifty]]-AVERAGE(Table2[1W Return vs Nifty]))/_xlfn.STDEV.P(Table2[1W Return vs Nifty])</f>
        <v>3.6410254829603987</v>
      </c>
      <c r="O2">
        <v>535.87</v>
      </c>
      <c r="P2">
        <v>462.866587916029</v>
      </c>
      <c r="Q2">
        <v>311.895025198989</v>
      </c>
      <c r="R2">
        <v>79.529794416295601</v>
      </c>
      <c r="S2" s="1">
        <f>(Table2[[#This Row],[Close Price]]-Table2[[#This Row],[20D EMA]])/Table2[[#This Row],[20D EMA]]</f>
        <v>0.15317147815701576</v>
      </c>
      <c r="T2" s="1">
        <f>(Table2[[#This Row],[Close Price]]-Table2[[#This Row],[50D EMA]])/Table2[[#This Row],[50D EMA]]</f>
        <v>0.33504991747666502</v>
      </c>
      <c r="U2" s="1">
        <f>(Table2[[#This Row],[Close Price]]-Table2[[#This Row],[200D EMA]])/Table2[[#This Row],[200D EMA]]</f>
        <v>0.98127558977815688</v>
      </c>
      <c r="V2">
        <v>0.94346875047483103</v>
      </c>
      <c r="W2">
        <v>604.1</v>
      </c>
      <c r="X2">
        <v>647.70000000000005</v>
      </c>
      <c r="Y2">
        <v>581.20000000000005</v>
      </c>
      <c r="Z2">
        <v>647.70000000000005</v>
      </c>
      <c r="AA2">
        <v>511</v>
      </c>
      <c r="AB2">
        <v>647.70000000000005</v>
      </c>
      <c r="AC2" s="1">
        <f>(Table2[[#This Row],[Close Price]]/Table2[[#This Row],[Day Low]])-1</f>
        <v>2.2926667770236664E-2</v>
      </c>
      <c r="AD2" s="1">
        <f>(Table2[[#This Row],[Day High]]/Table2[[#This Row],[Close Price]])-1</f>
        <v>4.814305364511684E-2</v>
      </c>
      <c r="AE2" s="1">
        <f>(Table2[[#This Row],[Close Price]]/Table2[[#This Row],[Current Week Low]])-1</f>
        <v>6.323124569855465E-2</v>
      </c>
      <c r="AF2" s="1">
        <f>(Table2[[#This Row],[Current Week High]]/Table2[[#This Row],[Close Price]])-1</f>
        <v>4.814305364511684E-2</v>
      </c>
      <c r="AG2" s="1">
        <f>(Table2[[#This Row],[Close Price]]/Table2[[#This Row],[Current Month Low]])-1</f>
        <v>0.20929549902152655</v>
      </c>
      <c r="AH2" s="1">
        <f>(Table2[[#This Row],[Current Month High]]/Table2[[#This Row],[Close Price]])-1</f>
        <v>4.814305364511684E-2</v>
      </c>
      <c r="AI2">
        <v>4.8143053645116796</v>
      </c>
      <c r="AJ2">
        <v>321.21945400633899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0.73</v>
      </c>
      <c r="AM2" t="s">
        <v>3220</v>
      </c>
      <c r="AN2">
        <v>10.71</v>
      </c>
      <c r="AO2" t="s">
        <v>3220</v>
      </c>
      <c r="AP2">
        <v>0.27623517972526002</v>
      </c>
      <c r="AQ2">
        <f>(Table2[[#This Row],[Sharpe Ratio]]-AVERAGE(Table2[Sharpe Ratio]))/_xlfn.STDEV.P(Table2[Sharpe Ratio])</f>
        <v>2.4735130063031114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21.607624117888442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962</v>
      </c>
      <c r="B3" t="s">
        <v>963</v>
      </c>
      <c r="C3" t="s">
        <v>3169</v>
      </c>
      <c r="D3" t="s">
        <v>964</v>
      </c>
      <c r="E3">
        <v>15584.764580839999</v>
      </c>
      <c r="F3">
        <v>2290.6</v>
      </c>
      <c r="G3">
        <v>161.475154191332</v>
      </c>
      <c r="H3">
        <f>(Table2[[#This Row],[1Y Return vs Nifty]]-AVERAGE(Table2[1Y Return vs Nifty]))/_xlfn.STDEV.P(Table2[1Y Return vs Nifty])</f>
        <v>2.4390399695001888</v>
      </c>
      <c r="I3">
        <v>20.908328171813199</v>
      </c>
      <c r="J3">
        <f>(Table2[[#This Row],[1M Return vs Nifty]]-AVERAGE(Table2[1M Return vs Nifty]))/_xlfn.STDEV.P(Table2[1M Return vs Nifty])</f>
        <v>2.031452284653616</v>
      </c>
      <c r="K3">
        <v>158.871890691695</v>
      </c>
      <c r="L3">
        <f>(Table2[[#This Row],[6M Return vs Nifty]]-AVERAGE(Table2[6M Return vs Nifty]))/_xlfn.STDEV.P(Table2[6M Return vs Nifty])</f>
        <v>4.5768115359562822</v>
      </c>
      <c r="M3">
        <v>-6.0223782902080096E-3</v>
      </c>
      <c r="N3">
        <f>(Table2[[#This Row],[1W Return vs Nifty]]-AVERAGE(Table2[1W Return vs Nifty]))/_xlfn.STDEV.P(Table2[1W Return vs Nifty])</f>
        <v>-2.0366893857544768E-2</v>
      </c>
      <c r="O3">
        <v>2137.61</v>
      </c>
      <c r="P3">
        <v>1869.4550616914</v>
      </c>
      <c r="Q3">
        <v>1321.0693945800101</v>
      </c>
      <c r="R3">
        <v>60.017259237925401</v>
      </c>
      <c r="S3" s="1">
        <f>(Table2[[#This Row],[Close Price]]-Table2[[#This Row],[20D EMA]])/Table2[[#This Row],[20D EMA]]</f>
        <v>7.1570585841196369E-2</v>
      </c>
      <c r="T3" s="1">
        <f>(Table2[[#This Row],[Close Price]]-Table2[[#This Row],[50D EMA]])/Table2[[#This Row],[50D EMA]]</f>
        <v>0.2252768450756803</v>
      </c>
      <c r="U3" s="1">
        <f>(Table2[[#This Row],[Close Price]]-Table2[[#This Row],[200D EMA]])/Table2[[#This Row],[200D EMA]]</f>
        <v>0.73389831707381248</v>
      </c>
      <c r="V3">
        <v>0.557899429318375</v>
      </c>
      <c r="W3">
        <v>2191.0500000000002</v>
      </c>
      <c r="X3">
        <v>2354.85</v>
      </c>
      <c r="Y3">
        <v>2157</v>
      </c>
      <c r="Z3">
        <v>2354.85</v>
      </c>
      <c r="AA3">
        <v>2157</v>
      </c>
      <c r="AB3">
        <v>2433.25</v>
      </c>
      <c r="AC3" s="1">
        <f>(Table2[[#This Row],[Close Price]]/Table2[[#This Row],[Day Low]])-1</f>
        <v>4.5434837178521592E-2</v>
      </c>
      <c r="AD3" s="1">
        <f>(Table2[[#This Row],[Day High]]/Table2[[#This Row],[Close Price]])-1</f>
        <v>2.8049419366104944E-2</v>
      </c>
      <c r="AE3" s="1">
        <f>(Table2[[#This Row],[Close Price]]/Table2[[#This Row],[Current Week Low]])-1</f>
        <v>6.1937876680574933E-2</v>
      </c>
      <c r="AF3" s="1">
        <f>(Table2[[#This Row],[Current Week High]]/Table2[[#This Row],[Close Price]])-1</f>
        <v>2.8049419366104944E-2</v>
      </c>
      <c r="AG3" s="1">
        <f>(Table2[[#This Row],[Close Price]]/Table2[[#This Row],[Current Month Low]])-1</f>
        <v>6.1937876680574933E-2</v>
      </c>
      <c r="AH3" s="1">
        <f>(Table2[[#This Row],[Current Month High]]/Table2[[#This Row],[Close Price]])-1</f>
        <v>6.2276259495328778E-2</v>
      </c>
      <c r="AI3">
        <v>11.062603684624101</v>
      </c>
      <c r="AJ3">
        <v>224.17209170676401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0.63</v>
      </c>
      <c r="AM3" t="s">
        <v>3220</v>
      </c>
      <c r="AN3">
        <v>7.13</v>
      </c>
      <c r="AO3" t="s">
        <v>3220</v>
      </c>
      <c r="AP3">
        <v>0.246943003120558</v>
      </c>
      <c r="AQ3">
        <f>(Table2[[#This Row],[Sharpe Ratio]]-AVERAGE(Table2[Sharpe Ratio]))/_xlfn.STDEV.P(Table2[Sharpe Ratio])</f>
        <v>2.131048162552549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11.157985058805091</v>
      </c>
      <c r="AS3">
        <f>_xlfn.RANK.AVG(Table2[[#This Row],[1Y Return vs Nifty Z-Score]],Table2[1Y Return vs Nifty Z-Score])</f>
        <v>25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10</v>
      </c>
      <c r="AV3">
        <f>(Table2[[#This Row],[Rank 1Y]]+Table2[[#This Row],[Rank 6M]]+Table2[[#This Row],[Rank Sharpe]])/3</f>
        <v>12.333333333333334</v>
      </c>
    </row>
    <row r="4" spans="1:48" x14ac:dyDescent="0.3">
      <c r="A4" t="s">
        <v>226</v>
      </c>
      <c r="B4" t="s">
        <v>227</v>
      </c>
      <c r="C4" t="s">
        <v>3164</v>
      </c>
      <c r="D4" t="s">
        <v>132</v>
      </c>
      <c r="E4">
        <v>117887.036454</v>
      </c>
      <c r="F4">
        <v>565.4</v>
      </c>
      <c r="G4">
        <v>172.021214119956</v>
      </c>
      <c r="H4">
        <f>(Table2[[#This Row],[1Y Return vs Nifty]]-AVERAGE(Table2[1Y Return vs Nifty]))/_xlfn.STDEV.P(Table2[1Y Return vs Nifty])</f>
        <v>2.6248193079286892</v>
      </c>
      <c r="I4">
        <v>4.6695777050003402</v>
      </c>
      <c r="J4">
        <f>(Table2[[#This Row],[1M Return vs Nifty]]-AVERAGE(Table2[1M Return vs Nifty]))/_xlfn.STDEV.P(Table2[1M Return vs Nifty])</f>
        <v>0.40792755194758534</v>
      </c>
      <c r="K4">
        <v>119.026722791019</v>
      </c>
      <c r="L4">
        <f>(Table2[[#This Row],[6M Return vs Nifty]]-AVERAGE(Table2[6M Return vs Nifty]))/_xlfn.STDEV.P(Table2[6M Return vs Nifty])</f>
        <v>3.3128460850171044</v>
      </c>
      <c r="M4">
        <v>-5.5117414334483996</v>
      </c>
      <c r="N4">
        <f>(Table2[[#This Row],[1W Return vs Nifty]]-AVERAGE(Table2[1W Return vs Nifty]))/_xlfn.STDEV.P(Table2[1W Return vs Nifty])</f>
        <v>-1.0789940293046161</v>
      </c>
      <c r="O4">
        <v>575.79</v>
      </c>
      <c r="P4">
        <v>543.38195024655499</v>
      </c>
      <c r="Q4">
        <v>378.36484477515899</v>
      </c>
      <c r="R4">
        <v>38.752093979814298</v>
      </c>
      <c r="S4" s="1">
        <f>(Table2[[#This Row],[Close Price]]-Table2[[#This Row],[20D EMA]])/Table2[[#This Row],[20D EMA]]</f>
        <v>-1.8044773268031725E-2</v>
      </c>
      <c r="T4" s="1">
        <f>(Table2[[#This Row],[Close Price]]-Table2[[#This Row],[50D EMA]])/Table2[[#This Row],[50D EMA]]</f>
        <v>4.0520392227703698E-2</v>
      </c>
      <c r="U4" s="1">
        <f>(Table2[[#This Row],[Close Price]]-Table2[[#This Row],[200D EMA]])/Table2[[#This Row],[200D EMA]]</f>
        <v>0.49432487665704117</v>
      </c>
      <c r="V4">
        <v>0.62406809445241596</v>
      </c>
      <c r="W4">
        <v>563.20000000000005</v>
      </c>
      <c r="X4">
        <v>578.79999999999995</v>
      </c>
      <c r="Y4">
        <v>553.35</v>
      </c>
      <c r="Z4">
        <v>578.79999999999995</v>
      </c>
      <c r="AA4">
        <v>553.35</v>
      </c>
      <c r="AB4">
        <v>619.5</v>
      </c>
      <c r="AC4" s="1">
        <f>(Table2[[#This Row],[Close Price]]/Table2[[#This Row],[Day Low]])-1</f>
        <v>3.906249999999778E-3</v>
      </c>
      <c r="AD4" s="1">
        <f>(Table2[[#This Row],[Day High]]/Table2[[#This Row],[Close Price]])-1</f>
        <v>2.3700035373187101E-2</v>
      </c>
      <c r="AE4" s="1">
        <f>(Table2[[#This Row],[Close Price]]/Table2[[#This Row],[Current Week Low]])-1</f>
        <v>2.1776452516490297E-2</v>
      </c>
      <c r="AF4" s="1">
        <f>(Table2[[#This Row],[Current Week High]]/Table2[[#This Row],[Close Price]])-1</f>
        <v>2.3700035373187101E-2</v>
      </c>
      <c r="AG4" s="1">
        <f>(Table2[[#This Row],[Close Price]]/Table2[[#This Row],[Current Month Low]])-1</f>
        <v>2.1776452516490297E-2</v>
      </c>
      <c r="AH4" s="1">
        <f>(Table2[[#This Row],[Current Month High]]/Table2[[#This Row],[Close Price]])-1</f>
        <v>9.5684471170852436E-2</v>
      </c>
      <c r="AI4">
        <v>14.4322603466572</v>
      </c>
      <c r="AJ4">
        <v>297.74885684136399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0.33</v>
      </c>
      <c r="AM4" t="s">
        <v>3220</v>
      </c>
      <c r="AN4">
        <v>-1.27</v>
      </c>
      <c r="AO4" t="s">
        <v>3221</v>
      </c>
      <c r="AP4">
        <v>0.22429326433190699</v>
      </c>
      <c r="AQ4">
        <f>(Table2[[#This Row],[Sharpe Ratio]]-AVERAGE(Table2[Sharpe Ratio]))/_xlfn.STDEV.P(Table2[Sharpe Ratio])</f>
        <v>1.8662423285606395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7.1328412441494029</v>
      </c>
      <c r="AS4">
        <f>_xlfn.RANK.AVG(Table2[[#This Row],[1Y Return vs Nifty Z-Score]],Table2[1Y Return vs Nifty Z-Score])</f>
        <v>22</v>
      </c>
      <c r="AT4">
        <f>_xlfn.RANK.AVG(Table2[[#This Row],[6M Return vs Nifty Z-Score]],Table2[6M Return vs Nifty Z-Score])</f>
        <v>5</v>
      </c>
      <c r="AU4">
        <f>_xlfn.RANK.AVG(Table2[[#This Row],[Sharpe Ratio Z-Score]],Table2[Sharpe Ratio Z-Score])</f>
        <v>22</v>
      </c>
      <c r="AV4">
        <f>(Table2[[#This Row],[Rank 1Y]]+Table2[[#This Row],[Rank 6M]]+Table2[[#This Row],[Rank Sharpe]])/3</f>
        <v>16.333333333333332</v>
      </c>
    </row>
    <row r="5" spans="1:48" x14ac:dyDescent="0.3">
      <c r="A5" t="s">
        <v>253</v>
      </c>
      <c r="B5" t="s">
        <v>254</v>
      </c>
      <c r="C5" t="s">
        <v>3173</v>
      </c>
      <c r="D5" t="s">
        <v>255</v>
      </c>
      <c r="E5">
        <v>106464.118664155</v>
      </c>
      <c r="F5">
        <v>78.05</v>
      </c>
      <c r="G5">
        <v>198.865431358303</v>
      </c>
      <c r="H5">
        <f>(Table2[[#This Row],[1Y Return vs Nifty]]-AVERAGE(Table2[1Y Return vs Nifty]))/_xlfn.STDEV.P(Table2[1Y Return vs Nifty])</f>
        <v>3.0977069031940183</v>
      </c>
      <c r="I5">
        <v>-6.4690009573823897</v>
      </c>
      <c r="J5">
        <f>(Table2[[#This Row],[1M Return vs Nifty]]-AVERAGE(Table2[1M Return vs Nifty]))/_xlfn.STDEV.P(Table2[1M Return vs Nifty])</f>
        <v>-0.70569002488061983</v>
      </c>
      <c r="K5">
        <v>87.022466417783704</v>
      </c>
      <c r="L5">
        <f>(Table2[[#This Row],[6M Return vs Nifty]]-AVERAGE(Table2[6M Return vs Nifty]))/_xlfn.STDEV.P(Table2[6M Return vs Nifty])</f>
        <v>2.2976094460448002</v>
      </c>
      <c r="M5">
        <v>1.53982726025225</v>
      </c>
      <c r="N5">
        <f>(Table2[[#This Row],[1W Return vs Nifty]]-AVERAGE(Table2[1W Return vs Nifty]))/_xlfn.STDEV.P(Table2[1W Return vs Nifty])</f>
        <v>0.27686555812325708</v>
      </c>
      <c r="O5">
        <v>75.06</v>
      </c>
      <c r="P5">
        <v>68.712133943118104</v>
      </c>
      <c r="Q5">
        <v>50.584316787664001</v>
      </c>
      <c r="R5">
        <v>60.778920767987799</v>
      </c>
      <c r="S5" s="1">
        <f>(Table2[[#This Row],[Close Price]]-Table2[[#This Row],[20D EMA]])/Table2[[#This Row],[20D EMA]]</f>
        <v>3.983479882760451E-2</v>
      </c>
      <c r="T5" s="1">
        <f>(Table2[[#This Row],[Close Price]]-Table2[[#This Row],[50D EMA]])/Table2[[#This Row],[50D EMA]]</f>
        <v>0.13589835624392119</v>
      </c>
      <c r="U5" s="1">
        <f>(Table2[[#This Row],[Close Price]]-Table2[[#This Row],[200D EMA]])/Table2[[#This Row],[200D EMA]]</f>
        <v>0.54296835376126007</v>
      </c>
      <c r="V5">
        <v>0.72943425399313699</v>
      </c>
      <c r="W5">
        <v>75.34</v>
      </c>
      <c r="X5">
        <v>78.05</v>
      </c>
      <c r="Y5">
        <v>72.819999999999993</v>
      </c>
      <c r="Z5">
        <v>78.05</v>
      </c>
      <c r="AA5">
        <v>72.5</v>
      </c>
      <c r="AB5">
        <v>78.05</v>
      </c>
      <c r="AC5" s="1">
        <f>(Table2[[#This Row],[Close Price]]/Table2[[#This Row],[Day Low]])-1</f>
        <v>3.5970268117865523E-2</v>
      </c>
      <c r="AD5" s="1">
        <f>(Table2[[#This Row],[Day High]]/Table2[[#This Row],[Close Price]])-1</f>
        <v>0</v>
      </c>
      <c r="AE5" s="1">
        <f>(Table2[[#This Row],[Close Price]]/Table2[[#This Row],[Current Week Low]])-1</f>
        <v>7.1820928316396637E-2</v>
      </c>
      <c r="AF5" s="1">
        <f>(Table2[[#This Row],[Current Week High]]/Table2[[#This Row],[Close Price]])-1</f>
        <v>0</v>
      </c>
      <c r="AG5" s="1">
        <f>(Table2[[#This Row],[Close Price]]/Table2[[#This Row],[Current Month Low]])-1</f>
        <v>7.6551724137930988E-2</v>
      </c>
      <c r="AH5" s="1">
        <f>(Table2[[#This Row],[Current Month High]]/Table2[[#This Row],[Close Price]])-1</f>
        <v>0</v>
      </c>
      <c r="AI5">
        <v>7.9948750800768797</v>
      </c>
      <c r="AJ5">
        <v>259.67741935483798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0.42</v>
      </c>
      <c r="AM5" t="s">
        <v>3220</v>
      </c>
      <c r="AN5">
        <v>-1</v>
      </c>
      <c r="AO5" t="s">
        <v>3221</v>
      </c>
      <c r="AP5">
        <v>0.22268831428174399</v>
      </c>
      <c r="AQ5">
        <f>(Table2[[#This Row],[Sharpe Ratio]]-AVERAGE(Table2[Sharpe Ratio]))/_xlfn.STDEV.P(Table2[Sharpe Ratio])</f>
        <v>1.847478309226265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6.8139701917077211</v>
      </c>
      <c r="AS5">
        <f>_xlfn.RANK.AVG(Table2[[#This Row],[1Y Return vs Nifty Z-Score]],Table2[1Y Return vs Nifty Z-Score])</f>
        <v>11</v>
      </c>
      <c r="AT5">
        <f>_xlfn.RANK.AVG(Table2[[#This Row],[6M Return vs Nifty Z-Score]],Table2[6M Return vs Nifty Z-Score])</f>
        <v>17</v>
      </c>
      <c r="AU5">
        <f>_xlfn.RANK.AVG(Table2[[#This Row],[Sharpe Ratio Z-Score]],Table2[Sharpe Ratio Z-Score])</f>
        <v>24</v>
      </c>
      <c r="AV5">
        <f>(Table2[[#This Row],[Rank 1Y]]+Table2[[#This Row],[Rank 6M]]+Table2[[#This Row],[Rank Sharpe]])/3</f>
        <v>17.333333333333332</v>
      </c>
    </row>
    <row r="6" spans="1:48" x14ac:dyDescent="0.3">
      <c r="A6" t="s">
        <v>109</v>
      </c>
      <c r="B6" t="s">
        <v>110</v>
      </c>
      <c r="C6" t="s">
        <v>3168</v>
      </c>
      <c r="D6" t="s">
        <v>111</v>
      </c>
      <c r="E6">
        <v>253745.17222449501</v>
      </c>
      <c r="F6">
        <v>7137.95</v>
      </c>
      <c r="G6">
        <v>215.881717466417</v>
      </c>
      <c r="H6">
        <f>(Table2[[#This Row],[1Y Return vs Nifty]]-AVERAGE(Table2[1Y Return vs Nifty]))/_xlfn.STDEV.P(Table2[1Y Return vs Nifty])</f>
        <v>3.3974657133156265</v>
      </c>
      <c r="I6">
        <v>9.9362181264444107</v>
      </c>
      <c r="J6">
        <f>(Table2[[#This Row],[1M Return vs Nifty]]-AVERAGE(Table2[1M Return vs Nifty]))/_xlfn.STDEV.P(Table2[1M Return vs Nifty])</f>
        <v>0.93447797834636925</v>
      </c>
      <c r="K6">
        <v>66.913627657837495</v>
      </c>
      <c r="L6">
        <f>(Table2[[#This Row],[6M Return vs Nifty]]-AVERAGE(Table2[6M Return vs Nifty]))/_xlfn.STDEV.P(Table2[6M Return vs Nifty])</f>
        <v>1.6597183593655693</v>
      </c>
      <c r="M6">
        <v>0.39191493865131899</v>
      </c>
      <c r="N6">
        <f>(Table2[[#This Row],[1W Return vs Nifty]]-AVERAGE(Table2[1W Return vs Nifty]))/_xlfn.STDEV.P(Table2[1W Return vs Nifty])</f>
        <v>5.6147588211173521E-2</v>
      </c>
      <c r="O6">
        <v>6852.29</v>
      </c>
      <c r="P6">
        <v>6245.11862646805</v>
      </c>
      <c r="Q6">
        <v>4646.5254088219299</v>
      </c>
      <c r="R6">
        <v>65.893264191201695</v>
      </c>
      <c r="S6" s="1">
        <f>(Table2[[#This Row],[Close Price]]-Table2[[#This Row],[20D EMA]])/Table2[[#This Row],[20D EMA]]</f>
        <v>4.1688253124138042E-2</v>
      </c>
      <c r="T6" s="1">
        <f>(Table2[[#This Row],[Close Price]]-Table2[[#This Row],[50D EMA]])/Table2[[#This Row],[50D EMA]]</f>
        <v>0.14296467800434623</v>
      </c>
      <c r="U6" s="1">
        <f>(Table2[[#This Row],[Close Price]]-Table2[[#This Row],[200D EMA]])/Table2[[#This Row],[200D EMA]]</f>
        <v>0.53619088931437486</v>
      </c>
      <c r="V6">
        <v>0.92233236203404001</v>
      </c>
      <c r="W6">
        <v>7095.5</v>
      </c>
      <c r="X6">
        <v>7200</v>
      </c>
      <c r="Y6">
        <v>7048.05</v>
      </c>
      <c r="Z6">
        <v>7200</v>
      </c>
      <c r="AA6">
        <v>6950.05</v>
      </c>
      <c r="AB6">
        <v>7267.75</v>
      </c>
      <c r="AC6" s="1">
        <f>(Table2[[#This Row],[Close Price]]/Table2[[#This Row],[Day Low]])-1</f>
        <v>5.9826650694101424E-3</v>
      </c>
      <c r="AD6" s="1">
        <f>(Table2[[#This Row],[Day High]]/Table2[[#This Row],[Close Price]])-1</f>
        <v>8.6929720718134096E-3</v>
      </c>
      <c r="AE6" s="1">
        <f>(Table2[[#This Row],[Close Price]]/Table2[[#This Row],[Current Week Low]])-1</f>
        <v>1.2755301111655015E-2</v>
      </c>
      <c r="AF6" s="1">
        <f>(Table2[[#This Row],[Current Week High]]/Table2[[#This Row],[Close Price]])-1</f>
        <v>8.6929720718134096E-3</v>
      </c>
      <c r="AG6" s="1">
        <f>(Table2[[#This Row],[Close Price]]/Table2[[#This Row],[Current Month Low]])-1</f>
        <v>2.7035776721030746E-2</v>
      </c>
      <c r="AH6" s="1">
        <f>(Table2[[#This Row],[Current Month High]]/Table2[[#This Row],[Close Price]])-1</f>
        <v>1.81844927465169E-2</v>
      </c>
      <c r="AI6">
        <v>2.6205002836948901</v>
      </c>
      <c r="AJ6">
        <v>266.98971722365002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0.22</v>
      </c>
      <c r="AM6" t="s">
        <v>3220</v>
      </c>
      <c r="AN6">
        <v>2.72</v>
      </c>
      <c r="AO6" t="s">
        <v>3220</v>
      </c>
      <c r="AP6">
        <v>0.28402229266748802</v>
      </c>
      <c r="AQ6">
        <f>(Table2[[#This Row],[Sharpe Ratio]]-AVERAGE(Table2[Sharpe Ratio]))/_xlfn.STDEV.P(Table2[Sharpe Ratio])</f>
        <v>2.5645548040164305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8.6123644432551689</v>
      </c>
      <c r="AS6">
        <f>_xlfn.RANK.AVG(Table2[[#This Row],[1Y Return vs Nifty Z-Score]],Table2[1Y Return vs Nifty Z-Score])</f>
        <v>7</v>
      </c>
      <c r="AT6">
        <f>_xlfn.RANK.AVG(Table2[[#This Row],[6M Return vs Nifty Z-Score]],Table2[6M Return vs Nifty Z-Score])</f>
        <v>45</v>
      </c>
      <c r="AU6">
        <f>_xlfn.RANK.AVG(Table2[[#This Row],[Sharpe Ratio Z-Score]],Table2[Sharpe Ratio Z-Score])</f>
        <v>3</v>
      </c>
      <c r="AV6">
        <f>(Table2[[#This Row],[Rank 1Y]]+Table2[[#This Row],[Rank 6M]]+Table2[[#This Row],[Rank Sharpe]])/3</f>
        <v>18.333333333333332</v>
      </c>
    </row>
    <row r="7" spans="1:48" x14ac:dyDescent="0.3">
      <c r="A7" t="s">
        <v>460</v>
      </c>
      <c r="B7" t="s">
        <v>461</v>
      </c>
      <c r="C7" t="s">
        <v>3173</v>
      </c>
      <c r="D7" t="s">
        <v>314</v>
      </c>
      <c r="E7">
        <v>48397.655692699998</v>
      </c>
      <c r="F7">
        <v>1839.65</v>
      </c>
      <c r="G7">
        <v>179.234108946443</v>
      </c>
      <c r="H7">
        <f>(Table2[[#This Row],[1Y Return vs Nifty]]-AVERAGE(Table2[1Y Return vs Nifty]))/_xlfn.STDEV.P(Table2[1Y Return vs Nifty])</f>
        <v>2.7518816267556545</v>
      </c>
      <c r="I7">
        <v>-25.163689847417199</v>
      </c>
      <c r="J7">
        <f>(Table2[[#This Row],[1M Return vs Nifty]]-AVERAGE(Table2[1M Return vs Nifty]))/_xlfn.STDEV.P(Table2[1M Return vs Nifty])</f>
        <v>-2.5747556186432137</v>
      </c>
      <c r="K7">
        <v>105.53744689821499</v>
      </c>
      <c r="L7">
        <f>(Table2[[#This Row],[6M Return vs Nifty]]-AVERAGE(Table2[6M Return vs Nifty]))/_xlfn.STDEV.P(Table2[6M Return vs Nifty])</f>
        <v>2.8849402789933394</v>
      </c>
      <c r="M7">
        <v>-3.0071401570201699</v>
      </c>
      <c r="N7">
        <f>(Table2[[#This Row],[1W Return vs Nifty]]-AVERAGE(Table2[1W Return vs Nifty]))/_xlfn.STDEV.P(Table2[1W Return vs Nifty])</f>
        <v>-0.59741499337138615</v>
      </c>
      <c r="O7">
        <v>2013.77</v>
      </c>
      <c r="P7">
        <v>2123.6300235957901</v>
      </c>
      <c r="Q7">
        <v>1567.0197470212499</v>
      </c>
      <c r="R7">
        <v>27.860110052882899</v>
      </c>
      <c r="S7" s="1">
        <f>(Table2[[#This Row],[Close Price]]-Table2[[#This Row],[20D EMA]])/Table2[[#This Row],[20D EMA]]</f>
        <v>-8.6464690605183261E-2</v>
      </c>
      <c r="T7" s="1">
        <f>(Table2[[#This Row],[Close Price]]-Table2[[#This Row],[50D EMA]])/Table2[[#This Row],[50D EMA]]</f>
        <v>-0.13372386924298002</v>
      </c>
      <c r="U7" s="1">
        <f>(Table2[[#This Row],[Close Price]]-Table2[[#This Row],[200D EMA]])/Table2[[#This Row],[200D EMA]]</f>
        <v>0.17398010044033801</v>
      </c>
      <c r="V7">
        <v>0.78529785966864996</v>
      </c>
      <c r="W7">
        <v>1820.9</v>
      </c>
      <c r="X7">
        <v>1874.8</v>
      </c>
      <c r="Y7">
        <v>1798</v>
      </c>
      <c r="Z7">
        <v>1874.8</v>
      </c>
      <c r="AA7">
        <v>1798</v>
      </c>
      <c r="AB7">
        <v>1998.7</v>
      </c>
      <c r="AC7" s="1">
        <f>(Table2[[#This Row],[Close Price]]/Table2[[#This Row],[Day Low]])-1</f>
        <v>1.0297105826788888E-2</v>
      </c>
      <c r="AD7" s="1">
        <f>(Table2[[#This Row],[Day High]]/Table2[[#This Row],[Close Price]])-1</f>
        <v>1.9106895333351304E-2</v>
      </c>
      <c r="AE7" s="1">
        <f>(Table2[[#This Row],[Close Price]]/Table2[[#This Row],[Current Week Low]])-1</f>
        <v>2.3164627363737589E-2</v>
      </c>
      <c r="AF7" s="1">
        <f>(Table2[[#This Row],[Current Week High]]/Table2[[#This Row],[Close Price]])-1</f>
        <v>1.9106895333351304E-2</v>
      </c>
      <c r="AG7" s="1">
        <f>(Table2[[#This Row],[Close Price]]/Table2[[#This Row],[Current Month Low]])-1</f>
        <v>2.3164627363737589E-2</v>
      </c>
      <c r="AH7" s="1">
        <f>(Table2[[#This Row],[Current Month High]]/Table2[[#This Row],[Close Price]])-1</f>
        <v>8.6456662952191898E-2</v>
      </c>
      <c r="AI7">
        <v>61.957437556056803</v>
      </c>
      <c r="AJ7">
        <v>322.32552800734601</v>
      </c>
      <c r="AK7" t="str">
        <f>IF(AND(Table2[[#This Row],[20D EMA]]&gt;Table2[[#This Row],[50D EMA]],Table2[[#This Row],[50D EMA]]&gt;Table2[[#This Row],[200D EMA]]),"Uptrend","Downtrend/NoTrend")</f>
        <v>Downtrend/NoTrend</v>
      </c>
      <c r="AL7">
        <v>-0.17</v>
      </c>
      <c r="AM7" t="s">
        <v>3221</v>
      </c>
      <c r="AN7">
        <v>-11.78</v>
      </c>
      <c r="AO7" t="s">
        <v>3221</v>
      </c>
      <c r="AP7">
        <v>0.20759173140801901</v>
      </c>
      <c r="AQ7">
        <f>(Table2[[#This Row],[Sharpe Ratio]]-AVERAGE(Table2[Sharpe Ratio]))/_xlfn.STDEV.P(Table2[Sharpe Ratio])</f>
        <v>1.6709790014149182</v>
      </c>
      <c r="AR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">
        <f>_xlfn.RANK.AVG(Table2[[#This Row],[1Y Return vs Nifty Z-Score]],Table2[1Y Return vs Nifty Z-Score])</f>
        <v>19</v>
      </c>
      <c r="AT7">
        <f>_xlfn.RANK.AVG(Table2[[#This Row],[6M Return vs Nifty Z-Score]],Table2[6M Return vs Nifty Z-Score])</f>
        <v>8</v>
      </c>
      <c r="AU7">
        <f>_xlfn.RANK.AVG(Table2[[#This Row],[Sharpe Ratio Z-Score]],Table2[Sharpe Ratio Z-Score])</f>
        <v>31</v>
      </c>
      <c r="AV7">
        <f>(Table2[[#This Row],[Rank 1Y]]+Table2[[#This Row],[Rank 6M]]+Table2[[#This Row],[Rank Sharpe]])/3</f>
        <v>19.333333333333332</v>
      </c>
    </row>
    <row r="8" spans="1:48" x14ac:dyDescent="0.3">
      <c r="A8" t="s">
        <v>618</v>
      </c>
      <c r="B8" t="s">
        <v>619</v>
      </c>
      <c r="C8" t="s">
        <v>3173</v>
      </c>
      <c r="D8" t="s">
        <v>166</v>
      </c>
      <c r="E8">
        <v>31489.232301567899</v>
      </c>
      <c r="F8">
        <v>241.52</v>
      </c>
      <c r="G8">
        <v>337.33840352052999</v>
      </c>
      <c r="H8">
        <f>(Table2[[#This Row],[1Y Return vs Nifty]]-AVERAGE(Table2[1Y Return vs Nifty]))/_xlfn.STDEV.P(Table2[1Y Return vs Nifty])</f>
        <v>5.5370460812981595</v>
      </c>
      <c r="I8">
        <v>24.4421839941832</v>
      </c>
      <c r="J8">
        <f>(Table2[[#This Row],[1M Return vs Nifty]]-AVERAGE(Table2[1M Return vs Nifty]))/_xlfn.STDEV.P(Table2[1M Return vs Nifty])</f>
        <v>2.384761632017518</v>
      </c>
      <c r="K8">
        <v>82.837826825110298</v>
      </c>
      <c r="L8">
        <f>(Table2[[#This Row],[6M Return vs Nifty]]-AVERAGE(Table2[6M Return vs Nifty]))/_xlfn.STDEV.P(Table2[6M Return vs Nifty])</f>
        <v>2.1648646202994022</v>
      </c>
      <c r="M8">
        <v>6.7103566758656097</v>
      </c>
      <c r="N8">
        <f>(Table2[[#This Row],[1W Return vs Nifty]]-AVERAGE(Table2[1W Return vs Nifty]))/_xlfn.STDEV.P(Table2[1W Return vs Nifty])</f>
        <v>1.2710431921722432</v>
      </c>
      <c r="O8">
        <v>217.85</v>
      </c>
      <c r="P8">
        <v>195.28598902528901</v>
      </c>
      <c r="Q8">
        <v>145.21160647522001</v>
      </c>
      <c r="R8">
        <v>81.179763267897798</v>
      </c>
      <c r="S8" s="1">
        <f>(Table2[[#This Row],[Close Price]]-Table2[[#This Row],[20D EMA]])/Table2[[#This Row],[20D EMA]]</f>
        <v>0.10865274271287591</v>
      </c>
      <c r="T8" s="1">
        <f>(Table2[[#This Row],[Close Price]]-Table2[[#This Row],[50D EMA]])/Table2[[#This Row],[50D EMA]]</f>
        <v>0.23675027177051508</v>
      </c>
      <c r="U8" s="1">
        <f>(Table2[[#This Row],[Close Price]]-Table2[[#This Row],[200D EMA]])/Table2[[#This Row],[200D EMA]]</f>
        <v>0.66322793241196454</v>
      </c>
      <c r="V8">
        <v>0.76924547840294899</v>
      </c>
      <c r="W8">
        <v>236.01</v>
      </c>
      <c r="X8">
        <v>246</v>
      </c>
      <c r="Y8">
        <v>214.75</v>
      </c>
      <c r="Z8">
        <v>246</v>
      </c>
      <c r="AA8">
        <v>214.75</v>
      </c>
      <c r="AB8">
        <v>246</v>
      </c>
      <c r="AC8" s="1">
        <f>(Table2[[#This Row],[Close Price]]/Table2[[#This Row],[Day Low]])-1</f>
        <v>2.3346468369984441E-2</v>
      </c>
      <c r="AD8" s="1">
        <f>(Table2[[#This Row],[Day High]]/Table2[[#This Row],[Close Price]])-1</f>
        <v>1.8549188473004241E-2</v>
      </c>
      <c r="AE8" s="1">
        <f>(Table2[[#This Row],[Close Price]]/Table2[[#This Row],[Current Week Low]])-1</f>
        <v>0.12465657741559966</v>
      </c>
      <c r="AF8" s="1">
        <f>(Table2[[#This Row],[Current Week High]]/Table2[[#This Row],[Close Price]])-1</f>
        <v>1.8549188473004241E-2</v>
      </c>
      <c r="AG8" s="1">
        <f>(Table2[[#This Row],[Close Price]]/Table2[[#This Row],[Current Month Low]])-1</f>
        <v>0.12465657741559966</v>
      </c>
      <c r="AH8" s="1">
        <f>(Table2[[#This Row],[Current Month High]]/Table2[[#This Row],[Close Price]])-1</f>
        <v>1.8549188473004241E-2</v>
      </c>
      <c r="AI8">
        <v>1.8549188473004199</v>
      </c>
      <c r="AJ8">
        <v>413.32624867162502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0.65</v>
      </c>
      <c r="AM8" t="s">
        <v>3220</v>
      </c>
      <c r="AN8">
        <v>10.44</v>
      </c>
      <c r="AO8" t="s">
        <v>3220</v>
      </c>
      <c r="AP8">
        <v>0.206328109566636</v>
      </c>
      <c r="AQ8">
        <f>(Table2[[#This Row],[Sharpe Ratio]]-AVERAGE(Table2[Sharpe Ratio]))/_xlfn.STDEV.P(Table2[Sharpe Ratio])</f>
        <v>1.6562055667770985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13.013921092564422</v>
      </c>
      <c r="AS8">
        <f>_xlfn.RANK.AVG(Table2[[#This Row],[1Y Return vs Nifty Z-Score]],Table2[1Y Return vs Nifty Z-Score])</f>
        <v>1</v>
      </c>
      <c r="AT8">
        <f>_xlfn.RANK.AVG(Table2[[#This Row],[6M Return vs Nifty Z-Score]],Table2[6M Return vs Nifty Z-Score])</f>
        <v>25</v>
      </c>
      <c r="AU8">
        <f>_xlfn.RANK.AVG(Table2[[#This Row],[Sharpe Ratio Z-Score]],Table2[Sharpe Ratio Z-Score])</f>
        <v>32</v>
      </c>
      <c r="AV8">
        <f>(Table2[[#This Row],[Rank 1Y]]+Table2[[#This Row],[Rank 6M]]+Table2[[#This Row],[Rank Sharpe]])/3</f>
        <v>19.333333333333332</v>
      </c>
    </row>
    <row r="9" spans="1:48" x14ac:dyDescent="0.3">
      <c r="A9" t="s">
        <v>849</v>
      </c>
      <c r="B9" t="s">
        <v>850</v>
      </c>
      <c r="C9" t="s">
        <v>3164</v>
      </c>
      <c r="D9" t="s">
        <v>46</v>
      </c>
      <c r="E9">
        <v>19064.407667949999</v>
      </c>
      <c r="F9">
        <v>1639.25</v>
      </c>
      <c r="G9">
        <v>172.76301901757901</v>
      </c>
      <c r="H9">
        <f>(Table2[[#This Row],[1Y Return vs Nifty]]-AVERAGE(Table2[1Y Return vs Nifty]))/_xlfn.STDEV.P(Table2[1Y Return vs Nifty])</f>
        <v>2.637886939257938</v>
      </c>
      <c r="I9">
        <v>-6.3785810683892903</v>
      </c>
      <c r="J9">
        <f>(Table2[[#This Row],[1M Return vs Nifty]]-AVERAGE(Table2[1M Return vs Nifty]))/_xlfn.STDEV.P(Table2[1M Return vs Nifty])</f>
        <v>-0.69664998658402533</v>
      </c>
      <c r="K9">
        <v>118.30938625464</v>
      </c>
      <c r="L9">
        <f>(Table2[[#This Row],[6M Return vs Nifty]]-AVERAGE(Table2[6M Return vs Nifty]))/_xlfn.STDEV.P(Table2[6M Return vs Nifty])</f>
        <v>3.2900907887929902</v>
      </c>
      <c r="M9">
        <v>-0.74145830454608597</v>
      </c>
      <c r="N9">
        <f>(Table2[[#This Row],[1W Return vs Nifty]]-AVERAGE(Table2[1W Return vs Nifty]))/_xlfn.STDEV.P(Table2[1W Return vs Nifty])</f>
        <v>-0.16177484077915791</v>
      </c>
      <c r="O9">
        <v>1633.37</v>
      </c>
      <c r="P9">
        <v>1574.2070705845799</v>
      </c>
      <c r="Q9">
        <v>1165.4362094686001</v>
      </c>
      <c r="R9">
        <v>52.126424721649499</v>
      </c>
      <c r="S9" s="1">
        <f>(Table2[[#This Row],[Close Price]]-Table2[[#This Row],[20D EMA]])/Table2[[#This Row],[20D EMA]]</f>
        <v>3.5999191854877398E-3</v>
      </c>
      <c r="T9" s="1">
        <f>(Table2[[#This Row],[Close Price]]-Table2[[#This Row],[50D EMA]])/Table2[[#This Row],[50D EMA]]</f>
        <v>4.1317899424290136E-2</v>
      </c>
      <c r="U9" s="1">
        <f>(Table2[[#This Row],[Close Price]]-Table2[[#This Row],[200D EMA]])/Table2[[#This Row],[200D EMA]]</f>
        <v>0.40655489050528404</v>
      </c>
      <c r="V9">
        <v>1.16020095628862</v>
      </c>
      <c r="W9">
        <v>1593.15</v>
      </c>
      <c r="X9">
        <v>1674.4</v>
      </c>
      <c r="Y9">
        <v>1570.15</v>
      </c>
      <c r="Z9">
        <v>1674.4</v>
      </c>
      <c r="AA9">
        <v>1535.6</v>
      </c>
      <c r="AB9">
        <v>1700</v>
      </c>
      <c r="AC9" s="1">
        <f>(Table2[[#This Row],[Close Price]]/Table2[[#This Row],[Day Low]])-1</f>
        <v>2.8936383893544138E-2</v>
      </c>
      <c r="AD9" s="1">
        <f>(Table2[[#This Row],[Day High]]/Table2[[#This Row],[Close Price]])-1</f>
        <v>2.1442732957145161E-2</v>
      </c>
      <c r="AE9" s="1">
        <f>(Table2[[#This Row],[Close Price]]/Table2[[#This Row],[Current Week Low]])-1</f>
        <v>4.4008534216475992E-2</v>
      </c>
      <c r="AF9" s="1">
        <f>(Table2[[#This Row],[Current Week High]]/Table2[[#This Row],[Close Price]])-1</f>
        <v>2.1442732957145161E-2</v>
      </c>
      <c r="AG9" s="1">
        <f>(Table2[[#This Row],[Close Price]]/Table2[[#This Row],[Current Month Low]])-1</f>
        <v>6.7498046366241349E-2</v>
      </c>
      <c r="AH9" s="1">
        <f>(Table2[[#This Row],[Current Month High]]/Table2[[#This Row],[Close Price]])-1</f>
        <v>3.7059630928778509E-2</v>
      </c>
      <c r="AI9">
        <v>9.6050022876315406</v>
      </c>
      <c r="AJ9">
        <v>241.510416666666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0.09</v>
      </c>
      <c r="AM9" t="s">
        <v>3220</v>
      </c>
      <c r="AN9">
        <v>-3.15</v>
      </c>
      <c r="AO9" t="s">
        <v>3221</v>
      </c>
      <c r="AP9">
        <v>0.193794875482727</v>
      </c>
      <c r="AQ9">
        <f>(Table2[[#This Row],[Sharpe Ratio]]-AVERAGE(Table2[Sharpe Ratio]))/_xlfn.STDEV.P(Table2[Sharpe Ratio])</f>
        <v>1.5096752453824731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6.5792281460702178</v>
      </c>
      <c r="AS9">
        <f>_xlfn.RANK.AVG(Table2[[#This Row],[1Y Return vs Nifty Z-Score]],Table2[1Y Return vs Nifty Z-Score])</f>
        <v>21</v>
      </c>
      <c r="AT9">
        <f>_xlfn.RANK.AVG(Table2[[#This Row],[6M Return vs Nifty Z-Score]],Table2[6M Return vs Nifty Z-Score])</f>
        <v>6</v>
      </c>
      <c r="AU9">
        <f>_xlfn.RANK.AVG(Table2[[#This Row],[Sharpe Ratio Z-Score]],Table2[Sharpe Ratio Z-Score])</f>
        <v>49</v>
      </c>
      <c r="AV9">
        <f>(Table2[[#This Row],[Rank 1Y]]+Table2[[#This Row],[Rank 6M]]+Table2[[#This Row],[Rank Sharpe]])/3</f>
        <v>25.333333333333332</v>
      </c>
    </row>
    <row r="10" spans="1:48" x14ac:dyDescent="0.3">
      <c r="A10" t="s">
        <v>951</v>
      </c>
      <c r="B10" t="s">
        <v>952</v>
      </c>
      <c r="C10" t="s">
        <v>3165</v>
      </c>
      <c r="D10" t="s">
        <v>54</v>
      </c>
      <c r="E10">
        <v>16017.34662316</v>
      </c>
      <c r="F10">
        <v>12484.4</v>
      </c>
      <c r="G10">
        <v>222.19837500087601</v>
      </c>
      <c r="H10">
        <f>(Table2[[#This Row],[1Y Return vs Nifty]]-AVERAGE(Table2[1Y Return vs Nifty]))/_xlfn.STDEV.P(Table2[1Y Return vs Nifty])</f>
        <v>3.5087399205336305</v>
      </c>
      <c r="I10">
        <v>6.2127625447479797</v>
      </c>
      <c r="J10">
        <f>(Table2[[#This Row],[1M Return vs Nifty]]-AVERAGE(Table2[1M Return vs Nifty]))/_xlfn.STDEV.P(Table2[1M Return vs Nifty])</f>
        <v>0.56221274523185738</v>
      </c>
      <c r="K10">
        <v>98.371044418563798</v>
      </c>
      <c r="L10">
        <f>(Table2[[#This Row],[6M Return vs Nifty]]-AVERAGE(Table2[6M Return vs Nifty]))/_xlfn.STDEV.P(Table2[6M Return vs Nifty])</f>
        <v>2.6576081928446875</v>
      </c>
      <c r="M10">
        <v>1.6583722952678099</v>
      </c>
      <c r="N10">
        <f>(Table2[[#This Row],[1W Return vs Nifty]]-AVERAGE(Table2[1W Return vs Nifty]))/_xlfn.STDEV.P(Table2[1W Return vs Nifty])</f>
        <v>0.29965912778831677</v>
      </c>
      <c r="O10">
        <v>12065.41</v>
      </c>
      <c r="P10">
        <v>10596.2736284932</v>
      </c>
      <c r="Q10">
        <v>7591.43120024783</v>
      </c>
      <c r="R10">
        <v>55.4224743163388</v>
      </c>
      <c r="S10" s="1">
        <f>(Table2[[#This Row],[Close Price]]-Table2[[#This Row],[20D EMA]])/Table2[[#This Row],[20D EMA]]</f>
        <v>3.4726544725790488E-2</v>
      </c>
      <c r="T10" s="1">
        <f>(Table2[[#This Row],[Close Price]]-Table2[[#This Row],[50D EMA]])/Table2[[#This Row],[50D EMA]]</f>
        <v>0.17818777031480765</v>
      </c>
      <c r="U10" s="1">
        <f>(Table2[[#This Row],[Close Price]]-Table2[[#This Row],[200D EMA]])/Table2[[#This Row],[200D EMA]]</f>
        <v>0.64453838422357479</v>
      </c>
      <c r="V10">
        <v>0.59639997158648805</v>
      </c>
      <c r="W10">
        <v>12121.1</v>
      </c>
      <c r="X10">
        <v>12750</v>
      </c>
      <c r="Y10">
        <v>12121.1</v>
      </c>
      <c r="Z10">
        <v>12900</v>
      </c>
      <c r="AA10">
        <v>12121.1</v>
      </c>
      <c r="AB10">
        <v>13221.7</v>
      </c>
      <c r="AC10" s="1">
        <f>(Table2[[#This Row],[Close Price]]/Table2[[#This Row],[Day Low]])-1</f>
        <v>2.9972527245877068E-2</v>
      </c>
      <c r="AD10" s="1">
        <f>(Table2[[#This Row],[Day High]]/Table2[[#This Row],[Close Price]])-1</f>
        <v>2.1274550639197809E-2</v>
      </c>
      <c r="AE10" s="1">
        <f>(Table2[[#This Row],[Close Price]]/Table2[[#This Row],[Current Week Low]])-1</f>
        <v>2.9972527245877068E-2</v>
      </c>
      <c r="AF10" s="1">
        <f>(Table2[[#This Row],[Current Week High]]/Table2[[#This Row],[Close Price]])-1</f>
        <v>3.3289545352600092E-2</v>
      </c>
      <c r="AG10" s="1">
        <f>(Table2[[#This Row],[Close Price]]/Table2[[#This Row],[Current Month Low]])-1</f>
        <v>2.9972527245877068E-2</v>
      </c>
      <c r="AH10" s="1">
        <f>(Table2[[#This Row],[Current Month High]]/Table2[[#This Row],[Close Price]])-1</f>
        <v>5.9057704014610302E-2</v>
      </c>
      <c r="AI10">
        <v>5.9057704014610302</v>
      </c>
      <c r="AJ10">
        <v>267.18823529411702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0.6</v>
      </c>
      <c r="AM10" t="s">
        <v>3220</v>
      </c>
      <c r="AN10">
        <v>2.34</v>
      </c>
      <c r="AO10" t="s">
        <v>3220</v>
      </c>
      <c r="AP10">
        <v>0.179219373747035</v>
      </c>
      <c r="AQ10">
        <f>(Table2[[#This Row],[Sharpe Ratio]]-AVERAGE(Table2[Sharpe Ratio]))/_xlfn.STDEV.P(Table2[Sharpe Ratio])</f>
        <v>1.3392680751724395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8.3674880615709313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13</v>
      </c>
      <c r="AU10">
        <f>_xlfn.RANK.AVG(Table2[[#This Row],[Sharpe Ratio Z-Score]],Table2[Sharpe Ratio Z-Score])</f>
        <v>68</v>
      </c>
      <c r="AV10">
        <f>(Table2[[#This Row],[Rank 1Y]]+Table2[[#This Row],[Rank 6M]]+Table2[[#This Row],[Rank Sharpe]])/3</f>
        <v>29</v>
      </c>
    </row>
    <row r="11" spans="1:48" x14ac:dyDescent="0.3">
      <c r="A11" t="s">
        <v>793</v>
      </c>
      <c r="B11" t="s">
        <v>794</v>
      </c>
      <c r="C11" t="s">
        <v>3174</v>
      </c>
      <c r="D11" t="s">
        <v>141</v>
      </c>
      <c r="E11">
        <v>20839.950849115001</v>
      </c>
      <c r="F11">
        <v>609.54999999999995</v>
      </c>
      <c r="G11">
        <v>136.450803564956</v>
      </c>
      <c r="H11">
        <f>(Table2[[#This Row],[1Y Return vs Nifty]]-AVERAGE(Table2[1Y Return vs Nifty]))/_xlfn.STDEV.P(Table2[1Y Return vs Nifty])</f>
        <v>1.9982111352781604</v>
      </c>
      <c r="I11">
        <v>15.765672921202301</v>
      </c>
      <c r="J11">
        <f>(Table2[[#This Row],[1M Return vs Nifty]]-AVERAGE(Table2[1M Return vs Nifty]))/_xlfn.STDEV.P(Table2[1M Return vs Nifty])</f>
        <v>1.5172977006410935</v>
      </c>
      <c r="K11">
        <v>69.845359533605702</v>
      </c>
      <c r="L11">
        <f>(Table2[[#This Row],[6M Return vs Nifty]]-AVERAGE(Table2[6M Return vs Nifty]))/_xlfn.STDEV.P(Table2[6M Return vs Nifty])</f>
        <v>1.7527185397544505</v>
      </c>
      <c r="M11">
        <v>2.9045581914362399</v>
      </c>
      <c r="N11">
        <f>(Table2[[#This Row],[1W Return vs Nifty]]-AVERAGE(Table2[1W Return vs Nifty]))/_xlfn.STDEV.P(Table2[1W Return vs Nifty])</f>
        <v>0.53927291706427938</v>
      </c>
      <c r="O11">
        <v>590.29999999999995</v>
      </c>
      <c r="P11">
        <v>543.52710873676403</v>
      </c>
      <c r="Q11">
        <v>408.737852183558</v>
      </c>
      <c r="R11">
        <v>59.1921222280764</v>
      </c>
      <c r="S11" s="1">
        <f>(Table2[[#This Row],[Close Price]]-Table2[[#This Row],[20D EMA]])/Table2[[#This Row],[20D EMA]]</f>
        <v>3.261053701507708E-2</v>
      </c>
      <c r="T11" s="1">
        <f>(Table2[[#This Row],[Close Price]]-Table2[[#This Row],[50D EMA]])/Table2[[#This Row],[50D EMA]]</f>
        <v>0.12147120208352204</v>
      </c>
      <c r="U11" s="1">
        <f>(Table2[[#This Row],[Close Price]]-Table2[[#This Row],[200D EMA]])/Table2[[#This Row],[200D EMA]]</f>
        <v>0.4912981431586626</v>
      </c>
      <c r="V11">
        <v>0.63863660033804004</v>
      </c>
      <c r="W11">
        <v>605</v>
      </c>
      <c r="X11">
        <v>625</v>
      </c>
      <c r="Y11">
        <v>594.1</v>
      </c>
      <c r="Z11">
        <v>625</v>
      </c>
      <c r="AA11">
        <v>591.20000000000005</v>
      </c>
      <c r="AB11">
        <v>629.5</v>
      </c>
      <c r="AC11" s="1">
        <f>(Table2[[#This Row],[Close Price]]/Table2[[#This Row],[Day Low]])-1</f>
        <v>7.5206611570246551E-3</v>
      </c>
      <c r="AD11" s="1">
        <f>(Table2[[#This Row],[Day High]]/Table2[[#This Row],[Close Price]])-1</f>
        <v>2.5346567139693299E-2</v>
      </c>
      <c r="AE11" s="1">
        <f>(Table2[[#This Row],[Close Price]]/Table2[[#This Row],[Current Week Low]])-1</f>
        <v>2.6005722942265441E-2</v>
      </c>
      <c r="AF11" s="1">
        <f>(Table2[[#This Row],[Current Week High]]/Table2[[#This Row],[Close Price]])-1</f>
        <v>2.5346567139693299E-2</v>
      </c>
      <c r="AG11" s="1">
        <f>(Table2[[#This Row],[Close Price]]/Table2[[#This Row],[Current Month Low]])-1</f>
        <v>3.1038565629228465E-2</v>
      </c>
      <c r="AH11" s="1">
        <f>(Table2[[#This Row],[Current Month High]]/Table2[[#This Row],[Close Price]])-1</f>
        <v>3.2729062423099142E-2</v>
      </c>
      <c r="AI11">
        <v>4.4787138052661799</v>
      </c>
      <c r="AJ11">
        <v>190.19281123542001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0.51</v>
      </c>
      <c r="AM11" t="s">
        <v>3220</v>
      </c>
      <c r="AN11">
        <v>3.99</v>
      </c>
      <c r="AO11" t="s">
        <v>3220</v>
      </c>
      <c r="AP11">
        <v>0.239709141326201</v>
      </c>
      <c r="AQ11">
        <f>(Table2[[#This Row],[Sharpe Ratio]]-AVERAGE(Table2[Sharpe Ratio]))/_xlfn.STDEV.P(Table2[Sharpe Ratio])</f>
        <v>2.0464746130157772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7.8539749057537609</v>
      </c>
      <c r="AS11">
        <f>_xlfn.RANK.AVG(Table2[[#This Row],[1Y Return vs Nifty Z-Score]],Table2[1Y Return vs Nifty Z-Score])</f>
        <v>34</v>
      </c>
      <c r="AT11">
        <f>_xlfn.RANK.AVG(Table2[[#This Row],[6M Return vs Nifty Z-Score]],Table2[6M Return vs Nifty Z-Score])</f>
        <v>42</v>
      </c>
      <c r="AU11">
        <f>_xlfn.RANK.AVG(Table2[[#This Row],[Sharpe Ratio Z-Score]],Table2[Sharpe Ratio Z-Score])</f>
        <v>14</v>
      </c>
      <c r="AV11">
        <f>(Table2[[#This Row],[Rank 1Y]]+Table2[[#This Row],[Rank 6M]]+Table2[[#This Row],[Rank Sharpe]])/3</f>
        <v>30</v>
      </c>
    </row>
    <row r="12" spans="1:48" x14ac:dyDescent="0.3">
      <c r="A12" t="s">
        <v>1022</v>
      </c>
      <c r="B12" t="s">
        <v>1023</v>
      </c>
      <c r="C12" t="s">
        <v>3163</v>
      </c>
      <c r="D12" t="s">
        <v>358</v>
      </c>
      <c r="E12">
        <v>14016.86508456</v>
      </c>
      <c r="F12">
        <v>403.65</v>
      </c>
      <c r="G12">
        <v>105.77325673687299</v>
      </c>
      <c r="H12">
        <f>(Table2[[#This Row],[1Y Return vs Nifty]]-AVERAGE(Table2[1Y Return vs Nifty]))/_xlfn.STDEV.P(Table2[1Y Return vs Nifty])</f>
        <v>1.4577956253243674</v>
      </c>
      <c r="I12">
        <v>24.1286126466977</v>
      </c>
      <c r="J12">
        <f>(Table2[[#This Row],[1M Return vs Nifty]]-AVERAGE(Table2[1M Return vs Nifty]))/_xlfn.STDEV.P(Table2[1M Return vs Nifty])</f>
        <v>2.3534112618550416</v>
      </c>
      <c r="K12">
        <v>125.697209620786</v>
      </c>
      <c r="L12">
        <f>(Table2[[#This Row],[6M Return vs Nifty]]-AVERAGE(Table2[6M Return vs Nifty]))/_xlfn.STDEV.P(Table2[6M Return vs Nifty])</f>
        <v>3.5244467718252839</v>
      </c>
      <c r="M12">
        <v>1.38359107913517</v>
      </c>
      <c r="N12">
        <f>(Table2[[#This Row],[1W Return vs Nifty]]-AVERAGE(Table2[1W Return vs Nifty]))/_xlfn.STDEV.P(Table2[1W Return vs Nifty])</f>
        <v>0.24682482062608888</v>
      </c>
      <c r="O12">
        <v>370.6</v>
      </c>
      <c r="P12">
        <v>328.64061678078798</v>
      </c>
      <c r="Q12">
        <v>247.99013326828199</v>
      </c>
      <c r="R12">
        <v>64.738653580352704</v>
      </c>
      <c r="S12" s="1">
        <f>(Table2[[#This Row],[Close Price]]-Table2[[#This Row],[20D EMA]])/Table2[[#This Row],[20D EMA]]</f>
        <v>8.9179708580679848E-2</v>
      </c>
      <c r="T12" s="1">
        <f>(Table2[[#This Row],[Close Price]]-Table2[[#This Row],[50D EMA]])/Table2[[#This Row],[50D EMA]]</f>
        <v>0.22824136576290949</v>
      </c>
      <c r="U12" s="1">
        <f>(Table2[[#This Row],[Close Price]]-Table2[[#This Row],[200D EMA]])/Table2[[#This Row],[200D EMA]]</f>
        <v>0.62768572555796487</v>
      </c>
      <c r="V12">
        <v>0.97772835697889804</v>
      </c>
      <c r="W12">
        <v>392</v>
      </c>
      <c r="X12">
        <v>405</v>
      </c>
      <c r="Y12">
        <v>384.05</v>
      </c>
      <c r="Z12">
        <v>405</v>
      </c>
      <c r="AA12">
        <v>379.55</v>
      </c>
      <c r="AB12">
        <v>418.7</v>
      </c>
      <c r="AC12" s="1">
        <f>(Table2[[#This Row],[Close Price]]/Table2[[#This Row],[Day Low]])-1</f>
        <v>2.9719387755102078E-2</v>
      </c>
      <c r="AD12" s="1">
        <f>(Table2[[#This Row],[Day High]]/Table2[[#This Row],[Close Price]])-1</f>
        <v>3.3444816053511683E-3</v>
      </c>
      <c r="AE12" s="1">
        <f>(Table2[[#This Row],[Close Price]]/Table2[[#This Row],[Current Week Low]])-1</f>
        <v>5.1035021481577791E-2</v>
      </c>
      <c r="AF12" s="1">
        <f>(Table2[[#This Row],[Current Week High]]/Table2[[#This Row],[Close Price]])-1</f>
        <v>3.3444816053511683E-3</v>
      </c>
      <c r="AG12" s="1">
        <f>(Table2[[#This Row],[Close Price]]/Table2[[#This Row],[Current Month Low]])-1</f>
        <v>6.3496245553945396E-2</v>
      </c>
      <c r="AH12" s="1">
        <f>(Table2[[#This Row],[Current Month High]]/Table2[[#This Row],[Close Price]])-1</f>
        <v>3.7284776415211329E-2</v>
      </c>
      <c r="AI12">
        <v>3.7284776415211298</v>
      </c>
      <c r="AJ12">
        <v>175.341064120054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</v>
      </c>
      <c r="AM12" t="s">
        <v>3220</v>
      </c>
      <c r="AN12">
        <v>11.27</v>
      </c>
      <c r="AO12" t="s">
        <v>3220</v>
      </c>
      <c r="AP12">
        <v>0.19929665551065801</v>
      </c>
      <c r="AQ12">
        <f>(Table2[[#This Row],[Sharpe Ratio]]-AVERAGE(Table2[Sharpe Ratio]))/_xlfn.STDEV.P(Table2[Sharpe Ratio])</f>
        <v>1.5739984352581242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9.1564769148889056</v>
      </c>
      <c r="AS12">
        <f>_xlfn.RANK.AVG(Table2[[#This Row],[1Y Return vs Nifty Z-Score]],Table2[1Y Return vs Nifty Z-Score])</f>
        <v>58</v>
      </c>
      <c r="AT12">
        <f>_xlfn.RANK.AVG(Table2[[#This Row],[6M Return vs Nifty Z-Score]],Table2[6M Return vs Nifty Z-Score])</f>
        <v>4</v>
      </c>
      <c r="AU12">
        <f>_xlfn.RANK.AVG(Table2[[#This Row],[Sharpe Ratio Z-Score]],Table2[Sharpe Ratio Z-Score])</f>
        <v>40</v>
      </c>
      <c r="AV12">
        <f>(Table2[[#This Row],[Rank 1Y]]+Table2[[#This Row],[Rank 6M]]+Table2[[#This Row],[Rank Sharpe]])/3</f>
        <v>34</v>
      </c>
    </row>
    <row r="13" spans="1:48" x14ac:dyDescent="0.3">
      <c r="A13" t="s">
        <v>578</v>
      </c>
      <c r="B13" t="s">
        <v>579</v>
      </c>
      <c r="C13" t="s">
        <v>3163</v>
      </c>
      <c r="D13" t="s">
        <v>43</v>
      </c>
      <c r="E13">
        <v>35033.1373389</v>
      </c>
      <c r="F13">
        <v>6765.45</v>
      </c>
      <c r="G13">
        <v>194.94930489204401</v>
      </c>
      <c r="H13">
        <f>(Table2[[#This Row],[1Y Return vs Nifty]]-AVERAGE(Table2[1Y Return vs Nifty]))/_xlfn.STDEV.P(Table2[1Y Return vs Nifty])</f>
        <v>3.0287204391469795</v>
      </c>
      <c r="I13">
        <v>48.9598001860873</v>
      </c>
      <c r="J13">
        <f>(Table2[[#This Row],[1M Return vs Nifty]]-AVERAGE(Table2[1M Return vs Nifty]))/_xlfn.STDEV.P(Table2[1M Return vs Nifty])</f>
        <v>4.8359943396017355</v>
      </c>
      <c r="K13">
        <v>74.689073570588306</v>
      </c>
      <c r="L13">
        <f>(Table2[[#This Row],[6M Return vs Nifty]]-AVERAGE(Table2[6M Return vs Nifty]))/_xlfn.STDEV.P(Table2[6M Return vs Nifty])</f>
        <v>1.906370475975085</v>
      </c>
      <c r="M13">
        <v>3.0974292139598001</v>
      </c>
      <c r="N13">
        <f>(Table2[[#This Row],[1W Return vs Nifty]]-AVERAGE(Table2[1W Return vs Nifty]))/_xlfn.STDEV.P(Table2[1W Return vs Nifty])</f>
        <v>0.57635771852968898</v>
      </c>
      <c r="O13">
        <v>6001.2</v>
      </c>
      <c r="P13">
        <v>5178.2173876732704</v>
      </c>
      <c r="Q13">
        <v>3751.5268166103601</v>
      </c>
      <c r="R13">
        <v>64.955337276069301</v>
      </c>
      <c r="S13" s="1">
        <f>(Table2[[#This Row],[Close Price]]-Table2[[#This Row],[20D EMA]])/Table2[[#This Row],[20D EMA]]</f>
        <v>0.1273495300939812</v>
      </c>
      <c r="T13" s="1">
        <f>(Table2[[#This Row],[Close Price]]-Table2[[#This Row],[50D EMA]])/Table2[[#This Row],[50D EMA]]</f>
        <v>0.30652104643291561</v>
      </c>
      <c r="U13" s="1">
        <f>(Table2[[#This Row],[Close Price]]-Table2[[#This Row],[200D EMA]])/Table2[[#This Row],[200D EMA]]</f>
        <v>0.80338574951540076</v>
      </c>
      <c r="V13">
        <v>1.28974370030069</v>
      </c>
      <c r="W13">
        <v>6717</v>
      </c>
      <c r="X13">
        <v>6893.95</v>
      </c>
      <c r="Y13">
        <v>6717</v>
      </c>
      <c r="Z13">
        <v>7129.7</v>
      </c>
      <c r="AA13">
        <v>6285.25</v>
      </c>
      <c r="AB13">
        <v>7320</v>
      </c>
      <c r="AC13" s="1">
        <f>(Table2[[#This Row],[Close Price]]/Table2[[#This Row],[Day Low]])-1</f>
        <v>7.2130415364002332E-3</v>
      </c>
      <c r="AD13" s="1">
        <f>(Table2[[#This Row],[Day High]]/Table2[[#This Row],[Close Price]])-1</f>
        <v>1.899356288199594E-2</v>
      </c>
      <c r="AE13" s="1">
        <f>(Table2[[#This Row],[Close Price]]/Table2[[#This Row],[Current Week Low]])-1</f>
        <v>7.2130415364002332E-3</v>
      </c>
      <c r="AF13" s="1">
        <f>(Table2[[#This Row],[Current Week High]]/Table2[[#This Row],[Close Price]])-1</f>
        <v>5.3839729803634606E-2</v>
      </c>
      <c r="AG13" s="1">
        <f>(Table2[[#This Row],[Close Price]]/Table2[[#This Row],[Current Month Low]])-1</f>
        <v>7.6401097808360907E-2</v>
      </c>
      <c r="AH13" s="1">
        <f>(Table2[[#This Row],[Current Month High]]/Table2[[#This Row],[Close Price]])-1</f>
        <v>8.1967940048333743E-2</v>
      </c>
      <c r="AI13">
        <v>8.1967940048333698</v>
      </c>
      <c r="AJ13">
        <v>239.61397520204801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0.38</v>
      </c>
      <c r="AM13" t="s">
        <v>3220</v>
      </c>
      <c r="AN13">
        <v>25.23</v>
      </c>
      <c r="AO13" t="s">
        <v>3220</v>
      </c>
      <c r="AP13">
        <v>0.186863643566752</v>
      </c>
      <c r="AQ13">
        <f>(Table2[[#This Row],[Sharpe Ratio]]-AVERAGE(Table2[Sharpe Ratio]))/_xlfn.STDEV.P(Table2[Sharpe Ratio])</f>
        <v>1.4286398451410902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11.776082818394578</v>
      </c>
      <c r="AS13">
        <f>_xlfn.RANK.AVG(Table2[[#This Row],[1Y Return vs Nifty Z-Score]],Table2[1Y Return vs Nifty Z-Score])</f>
        <v>14</v>
      </c>
      <c r="AT13">
        <f>_xlfn.RANK.AVG(Table2[[#This Row],[6M Return vs Nifty Z-Score]],Table2[6M Return vs Nifty Z-Score])</f>
        <v>32</v>
      </c>
      <c r="AU13">
        <f>_xlfn.RANK.AVG(Table2[[#This Row],[Sharpe Ratio Z-Score]],Table2[Sharpe Ratio Z-Score])</f>
        <v>59</v>
      </c>
      <c r="AV13">
        <f>(Table2[[#This Row],[Rank 1Y]]+Table2[[#This Row],[Rank 6M]]+Table2[[#This Row],[Rank Sharpe]])/3</f>
        <v>35</v>
      </c>
    </row>
    <row r="14" spans="1:48" x14ac:dyDescent="0.3">
      <c r="A14" t="s">
        <v>1006</v>
      </c>
      <c r="B14" t="s">
        <v>1007</v>
      </c>
      <c r="C14" t="s">
        <v>3167</v>
      </c>
      <c r="D14" t="s">
        <v>127</v>
      </c>
      <c r="E14">
        <v>14486.1221947299</v>
      </c>
      <c r="F14">
        <v>998.35</v>
      </c>
      <c r="G14">
        <v>111.89835801781</v>
      </c>
      <c r="H14">
        <f>(Table2[[#This Row],[1Y Return vs Nifty]]-AVERAGE(Table2[1Y Return vs Nifty]))/_xlfn.STDEV.P(Table2[1Y Return vs Nifty])</f>
        <v>1.5656953785479872</v>
      </c>
      <c r="I14">
        <v>5.4331036430723803</v>
      </c>
      <c r="J14">
        <f>(Table2[[#This Row],[1M Return vs Nifty]]-AVERAGE(Table2[1M Return vs Nifty]))/_xlfn.STDEV.P(Table2[1M Return vs Nifty])</f>
        <v>0.48426367442547597</v>
      </c>
      <c r="K14">
        <v>86.916961756554301</v>
      </c>
      <c r="L14">
        <f>(Table2[[#This Row],[6M Return vs Nifty]]-AVERAGE(Table2[6M Return vs Nifty]))/_xlfn.STDEV.P(Table2[6M Return vs Nifty])</f>
        <v>2.2942626350327497</v>
      </c>
      <c r="M14">
        <v>4.96680982891698</v>
      </c>
      <c r="N14">
        <f>(Table2[[#This Row],[1W Return vs Nifty]]-AVERAGE(Table2[1W Return vs Nifty]))/_xlfn.STDEV.P(Table2[1W Return vs Nifty])</f>
        <v>0.93579797068319137</v>
      </c>
      <c r="O14">
        <v>949.67</v>
      </c>
      <c r="P14">
        <v>873.71679181948195</v>
      </c>
      <c r="Q14">
        <v>643.18661761368696</v>
      </c>
      <c r="R14">
        <v>76.816098870668597</v>
      </c>
      <c r="S14" s="1">
        <f>(Table2[[#This Row],[Close Price]]-Table2[[#This Row],[20D EMA]])/Table2[[#This Row],[20D EMA]]</f>
        <v>5.1259911337622609E-2</v>
      </c>
      <c r="T14" s="1">
        <f>(Table2[[#This Row],[Close Price]]-Table2[[#This Row],[50D EMA]])/Table2[[#This Row],[50D EMA]]</f>
        <v>0.1426471476197386</v>
      </c>
      <c r="U14" s="1">
        <f>(Table2[[#This Row],[Close Price]]-Table2[[#This Row],[200D EMA]])/Table2[[#This Row],[200D EMA]]</f>
        <v>0.55219336450751932</v>
      </c>
      <c r="V14">
        <v>0.87045532584918905</v>
      </c>
      <c r="W14">
        <v>989.85</v>
      </c>
      <c r="X14">
        <v>1011.1</v>
      </c>
      <c r="Y14">
        <v>960.05</v>
      </c>
      <c r="Z14">
        <v>1011.1</v>
      </c>
      <c r="AA14">
        <v>930</v>
      </c>
      <c r="AB14">
        <v>1011.1</v>
      </c>
      <c r="AC14" s="1">
        <f>(Table2[[#This Row],[Close Price]]/Table2[[#This Row],[Day Low]])-1</f>
        <v>8.5871596706572628E-3</v>
      </c>
      <c r="AD14" s="1">
        <f>(Table2[[#This Row],[Day High]]/Table2[[#This Row],[Close Price]])-1</f>
        <v>1.2771072269244232E-2</v>
      </c>
      <c r="AE14" s="1">
        <f>(Table2[[#This Row],[Close Price]]/Table2[[#This Row],[Current Week Low]])-1</f>
        <v>3.9893755533566111E-2</v>
      </c>
      <c r="AF14" s="1">
        <f>(Table2[[#This Row],[Current Week High]]/Table2[[#This Row],[Close Price]])-1</f>
        <v>1.2771072269244232E-2</v>
      </c>
      <c r="AG14" s="1">
        <f>(Table2[[#This Row],[Close Price]]/Table2[[#This Row],[Current Month Low]])-1</f>
        <v>7.3494623655913971E-2</v>
      </c>
      <c r="AH14" s="1">
        <f>(Table2[[#This Row],[Current Month High]]/Table2[[#This Row],[Close Price]])-1</f>
        <v>1.2771072269244232E-2</v>
      </c>
      <c r="AI14">
        <v>2.0684128812540501</v>
      </c>
      <c r="AJ14">
        <v>166.86714782143801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0.28999999999999998</v>
      </c>
      <c r="AM14" t="s">
        <v>3220</v>
      </c>
      <c r="AN14">
        <v>6.82</v>
      </c>
      <c r="AO14" t="s">
        <v>3220</v>
      </c>
      <c r="AP14">
        <v>0.194913398439237</v>
      </c>
      <c r="AQ14">
        <f>(Table2[[#This Row],[Sharpe Ratio]]-AVERAGE(Table2[Sharpe Ratio]))/_xlfn.STDEV.P(Table2[Sharpe Ratio])</f>
        <v>1.5227522793872157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6.8027719380766198</v>
      </c>
      <c r="AS14">
        <f>_xlfn.RANK.AVG(Table2[[#This Row],[1Y Return vs Nifty Z-Score]],Table2[1Y Return vs Nifty Z-Score])</f>
        <v>51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45</v>
      </c>
      <c r="AV14">
        <f>(Table2[[#This Row],[Rank 1Y]]+Table2[[#This Row],[Rank 6M]]+Table2[[#This Row],[Rank Sharpe]])/3</f>
        <v>38</v>
      </c>
    </row>
    <row r="15" spans="1:48" x14ac:dyDescent="0.3">
      <c r="A15" t="s">
        <v>1249</v>
      </c>
      <c r="B15" t="s">
        <v>1250</v>
      </c>
      <c r="C15" t="s">
        <v>3173</v>
      </c>
      <c r="D15" t="s">
        <v>367</v>
      </c>
      <c r="E15">
        <v>9501.51999341999</v>
      </c>
      <c r="F15">
        <v>418.7</v>
      </c>
      <c r="G15">
        <v>154.946987175121</v>
      </c>
      <c r="H15">
        <f>(Table2[[#This Row],[1Y Return vs Nifty]]-AVERAGE(Table2[1Y Return vs Nifty]))/_xlfn.STDEV.P(Table2[1Y Return vs Nifty])</f>
        <v>2.324039812320096</v>
      </c>
      <c r="I15">
        <v>18.9952019279783</v>
      </c>
      <c r="J15">
        <f>(Table2[[#This Row],[1M Return vs Nifty]]-AVERAGE(Table2[1M Return vs Nifty]))/_xlfn.STDEV.P(Table2[1M Return vs Nifty])</f>
        <v>1.8401809316019946</v>
      </c>
      <c r="K15">
        <v>84.191469725978095</v>
      </c>
      <c r="L15">
        <f>(Table2[[#This Row],[6M Return vs Nifty]]-AVERAGE(Table2[6M Return vs Nifty]))/_xlfn.STDEV.P(Table2[6M Return vs Nifty])</f>
        <v>2.2078047796650484</v>
      </c>
      <c r="M15">
        <v>1.9112789008895199</v>
      </c>
      <c r="N15">
        <f>(Table2[[#This Row],[1W Return vs Nifty]]-AVERAGE(Table2[1W Return vs Nifty]))/_xlfn.STDEV.P(Table2[1W Return vs Nifty])</f>
        <v>0.3482874346021414</v>
      </c>
      <c r="O15">
        <v>391.58</v>
      </c>
      <c r="P15">
        <v>361.41737119861102</v>
      </c>
      <c r="Q15">
        <v>276.123552767511</v>
      </c>
      <c r="R15">
        <v>65.509376368066398</v>
      </c>
      <c r="S15" s="1">
        <f>(Table2[[#This Row],[Close Price]]-Table2[[#This Row],[20D EMA]])/Table2[[#This Row],[20D EMA]]</f>
        <v>6.9257878339036738E-2</v>
      </c>
      <c r="T15" s="1">
        <f>(Table2[[#This Row],[Close Price]]-Table2[[#This Row],[50D EMA]])/Table2[[#This Row],[50D EMA]]</f>
        <v>0.15849439835007331</v>
      </c>
      <c r="U15" s="1">
        <f>(Table2[[#This Row],[Close Price]]-Table2[[#This Row],[200D EMA]])/Table2[[#This Row],[200D EMA]]</f>
        <v>0.51635018383431686</v>
      </c>
      <c r="V15">
        <v>0.76191778356765505</v>
      </c>
      <c r="W15">
        <v>402.4</v>
      </c>
      <c r="X15">
        <v>419.9</v>
      </c>
      <c r="Y15">
        <v>389.05</v>
      </c>
      <c r="Z15">
        <v>419.9</v>
      </c>
      <c r="AA15">
        <v>389.05</v>
      </c>
      <c r="AB15">
        <v>428.85</v>
      </c>
      <c r="AC15" s="1">
        <f>(Table2[[#This Row],[Close Price]]/Table2[[#This Row],[Day Low]])-1</f>
        <v>4.0506958250497105E-2</v>
      </c>
      <c r="AD15" s="1">
        <f>(Table2[[#This Row],[Day High]]/Table2[[#This Row],[Close Price]])-1</f>
        <v>2.8660138524001511E-3</v>
      </c>
      <c r="AE15" s="1">
        <f>(Table2[[#This Row],[Close Price]]/Table2[[#This Row],[Current Week Low]])-1</f>
        <v>7.6211283896671311E-2</v>
      </c>
      <c r="AF15" s="1">
        <f>(Table2[[#This Row],[Current Week High]]/Table2[[#This Row],[Close Price]])-1</f>
        <v>2.8660138524001511E-3</v>
      </c>
      <c r="AG15" s="1">
        <f>(Table2[[#This Row],[Close Price]]/Table2[[#This Row],[Current Month Low]])-1</f>
        <v>7.6211283896671311E-2</v>
      </c>
      <c r="AH15" s="1">
        <f>(Table2[[#This Row],[Current Month High]]/Table2[[#This Row],[Close Price]])-1</f>
        <v>2.4241700501552499E-2</v>
      </c>
      <c r="AI15">
        <v>2.4241700501552499</v>
      </c>
      <c r="AJ15">
        <v>202.092352092352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0.12</v>
      </c>
      <c r="AM15" t="s">
        <v>3220</v>
      </c>
      <c r="AN15">
        <v>4.9400000000000004</v>
      </c>
      <c r="AO15" t="s">
        <v>3220</v>
      </c>
      <c r="AP15">
        <v>0.177580986992152</v>
      </c>
      <c r="AQ15">
        <f>(Table2[[#This Row],[Sharpe Ratio]]-AVERAGE(Table2[Sharpe Ratio]))/_xlfn.STDEV.P(Table2[Sharpe Ratio])</f>
        <v>1.3201131359002267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8.0404260940895078</v>
      </c>
      <c r="AS15">
        <f>_xlfn.RANK.AVG(Table2[[#This Row],[1Y Return vs Nifty Z-Score]],Table2[1Y Return vs Nifty Z-Score])</f>
        <v>30</v>
      </c>
      <c r="AT15">
        <f>_xlfn.RANK.AVG(Table2[[#This Row],[6M Return vs Nifty Z-Score]],Table2[6M Return vs Nifty Z-Score])</f>
        <v>23</v>
      </c>
      <c r="AU15">
        <f>_xlfn.RANK.AVG(Table2[[#This Row],[Sharpe Ratio Z-Score]],Table2[Sharpe Ratio Z-Score])</f>
        <v>70</v>
      </c>
      <c r="AV15">
        <f>(Table2[[#This Row],[Rank 1Y]]+Table2[[#This Row],[Rank 6M]]+Table2[[#This Row],[Rank Sharpe]])/3</f>
        <v>41</v>
      </c>
    </row>
    <row r="16" spans="1:48" x14ac:dyDescent="0.3">
      <c r="A16" t="s">
        <v>1280</v>
      </c>
      <c r="B16" t="s">
        <v>1281</v>
      </c>
      <c r="C16" t="s">
        <v>3161</v>
      </c>
      <c r="D16" t="s">
        <v>545</v>
      </c>
      <c r="E16">
        <v>9164.4557349999995</v>
      </c>
      <c r="F16">
        <v>459.65</v>
      </c>
      <c r="G16">
        <v>96.274848357939803</v>
      </c>
      <c r="H16">
        <f>(Table2[[#This Row],[1Y Return vs Nifty]]-AVERAGE(Table2[1Y Return vs Nifty]))/_xlfn.STDEV.P(Table2[1Y Return vs Nifty])</f>
        <v>1.2904717113029369</v>
      </c>
      <c r="I16">
        <v>9.7388132507674907</v>
      </c>
      <c r="J16">
        <f>(Table2[[#This Row],[1M Return vs Nifty]]-AVERAGE(Table2[1M Return vs Nifty]))/_xlfn.STDEV.P(Table2[1M Return vs Nifty])</f>
        <v>0.91474174933827979</v>
      </c>
      <c r="K16">
        <v>64.113240155137902</v>
      </c>
      <c r="L16">
        <f>(Table2[[#This Row],[6M Return vs Nifty]]-AVERAGE(Table2[6M Return vs Nifty]))/_xlfn.STDEV.P(Table2[6M Return vs Nifty])</f>
        <v>1.5708846754047576</v>
      </c>
      <c r="M16">
        <v>1.2591055277682399</v>
      </c>
      <c r="N16">
        <f>(Table2[[#This Row],[1W Return vs Nifty]]-AVERAGE(Table2[1W Return vs Nifty]))/_xlfn.STDEV.P(Table2[1W Return vs Nifty])</f>
        <v>0.2228890219905488</v>
      </c>
      <c r="O16">
        <v>434.48</v>
      </c>
      <c r="P16">
        <v>409.41561792738497</v>
      </c>
      <c r="Q16">
        <v>329.98617324553601</v>
      </c>
      <c r="R16">
        <v>72.540112015874101</v>
      </c>
      <c r="S16" s="1">
        <f>(Table2[[#This Row],[Close Price]]-Table2[[#This Row],[20D EMA]])/Table2[[#This Row],[20D EMA]]</f>
        <v>5.7931320198858306E-2</v>
      </c>
      <c r="T16" s="1">
        <f>(Table2[[#This Row],[Close Price]]-Table2[[#This Row],[50D EMA]])/Table2[[#This Row],[50D EMA]]</f>
        <v>0.12269776694626415</v>
      </c>
      <c r="U16" s="1">
        <f>(Table2[[#This Row],[Close Price]]-Table2[[#This Row],[200D EMA]])/Table2[[#This Row],[200D EMA]]</f>
        <v>0.39293715090899811</v>
      </c>
      <c r="V16">
        <v>1.20431066728095</v>
      </c>
      <c r="W16">
        <v>448</v>
      </c>
      <c r="X16">
        <v>467.45</v>
      </c>
      <c r="Y16">
        <v>442.2</v>
      </c>
      <c r="Z16">
        <v>467.45</v>
      </c>
      <c r="AA16">
        <v>441.1</v>
      </c>
      <c r="AB16">
        <v>467.45</v>
      </c>
      <c r="AC16" s="1">
        <f>(Table2[[#This Row],[Close Price]]/Table2[[#This Row],[Day Low]])-1</f>
        <v>2.6004464285714235E-2</v>
      </c>
      <c r="AD16" s="1">
        <f>(Table2[[#This Row],[Day High]]/Table2[[#This Row],[Close Price]])-1</f>
        <v>1.6969433264440337E-2</v>
      </c>
      <c r="AE16" s="1">
        <f>(Table2[[#This Row],[Close Price]]/Table2[[#This Row],[Current Week Low]])-1</f>
        <v>3.9461781999095447E-2</v>
      </c>
      <c r="AF16" s="1">
        <f>(Table2[[#This Row],[Current Week High]]/Table2[[#This Row],[Close Price]])-1</f>
        <v>1.6969433264440337E-2</v>
      </c>
      <c r="AG16" s="1">
        <f>(Table2[[#This Row],[Close Price]]/Table2[[#This Row],[Current Month Low]])-1</f>
        <v>4.2053956019043159E-2</v>
      </c>
      <c r="AH16" s="1">
        <f>(Table2[[#This Row],[Current Month High]]/Table2[[#This Row],[Close Price]])-1</f>
        <v>1.6969433264440337E-2</v>
      </c>
      <c r="AI16">
        <v>1.6969433264440299</v>
      </c>
      <c r="AJ16">
        <v>137.545219638242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0.18</v>
      </c>
      <c r="AM16" t="s">
        <v>3220</v>
      </c>
      <c r="AN16">
        <v>6.62</v>
      </c>
      <c r="AO16" t="s">
        <v>3220</v>
      </c>
      <c r="AP16">
        <v>0.34455087193155798</v>
      </c>
      <c r="AQ16">
        <f>(Table2[[#This Row],[Sharpe Ratio]]-AVERAGE(Table2[Sharpe Ratio]))/_xlfn.STDEV.P(Table2[Sharpe Ratio])</f>
        <v>3.2722151025271882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7.2712022605637108</v>
      </c>
      <c r="AS16">
        <f>_xlfn.RANK.AVG(Table2[[#This Row],[1Y Return vs Nifty Z-Score]],Table2[1Y Return vs Nifty Z-Score])</f>
        <v>71</v>
      </c>
      <c r="AT16">
        <f>_xlfn.RANK.AVG(Table2[[#This Row],[6M Return vs Nifty Z-Score]],Table2[6M Return vs Nifty Z-Score])</f>
        <v>53</v>
      </c>
      <c r="AU16">
        <f>_xlfn.RANK.AVG(Table2[[#This Row],[Sharpe Ratio Z-Score]],Table2[Sharpe Ratio Z-Score])</f>
        <v>1</v>
      </c>
      <c r="AV16">
        <f>(Table2[[#This Row],[Rank 1Y]]+Table2[[#This Row],[Rank 6M]]+Table2[[#This Row],[Rank Sharpe]])/3</f>
        <v>41.666666666666664</v>
      </c>
    </row>
    <row r="17" spans="1:48" x14ac:dyDescent="0.3">
      <c r="A17" t="s">
        <v>1024</v>
      </c>
      <c r="B17" t="s">
        <v>1025</v>
      </c>
      <c r="C17" t="s">
        <v>3173</v>
      </c>
      <c r="D17" t="s">
        <v>166</v>
      </c>
      <c r="E17">
        <v>13910.483558399999</v>
      </c>
      <c r="F17">
        <v>13749.45</v>
      </c>
      <c r="G17">
        <v>141.58274525764301</v>
      </c>
      <c r="H17">
        <f>(Table2[[#This Row],[1Y Return vs Nifty]]-AVERAGE(Table2[1Y Return vs Nifty]))/_xlfn.STDEV.P(Table2[1Y Return vs Nifty])</f>
        <v>2.0886153942121819</v>
      </c>
      <c r="I17">
        <v>1.3238092918120301</v>
      </c>
      <c r="J17">
        <f>(Table2[[#This Row],[1M Return vs Nifty]]-AVERAGE(Table2[1M Return vs Nifty]))/_xlfn.STDEV.P(Table2[1M Return vs Nifty])</f>
        <v>7.3422887945321952E-2</v>
      </c>
      <c r="K17">
        <v>54.362272802284799</v>
      </c>
      <c r="L17">
        <f>(Table2[[#This Row],[6M Return vs Nifty]]-AVERAGE(Table2[6M Return vs Nifty]))/_xlfn.STDEV.P(Table2[6M Return vs Nifty])</f>
        <v>1.2615652146870859</v>
      </c>
      <c r="M17">
        <v>0.34230757642272602</v>
      </c>
      <c r="N17">
        <f>(Table2[[#This Row],[1W Return vs Nifty]]-AVERAGE(Table2[1W Return vs Nifty]))/_xlfn.STDEV.P(Table2[1W Return vs Nifty])</f>
        <v>4.6609197449309317E-2</v>
      </c>
      <c r="O17">
        <v>13825.06</v>
      </c>
      <c r="P17">
        <v>13152.032478426399</v>
      </c>
      <c r="Q17">
        <v>10164.037279165799</v>
      </c>
      <c r="R17">
        <v>38.748190825111003</v>
      </c>
      <c r="S17" s="1">
        <f>(Table2[[#This Row],[Close Price]]-Table2[[#This Row],[20D EMA]])/Table2[[#This Row],[20D EMA]]</f>
        <v>-5.4690540221886026E-3</v>
      </c>
      <c r="T17" s="1">
        <f>(Table2[[#This Row],[Close Price]]-Table2[[#This Row],[50D EMA]])/Table2[[#This Row],[50D EMA]]</f>
        <v>4.5423969455181921E-2</v>
      </c>
      <c r="U17" s="1">
        <f>(Table2[[#This Row],[Close Price]]-Table2[[#This Row],[200D EMA]])/Table2[[#This Row],[200D EMA]]</f>
        <v>0.3527547786727982</v>
      </c>
      <c r="V17">
        <v>0.572850433915434</v>
      </c>
      <c r="W17">
        <v>13740.05</v>
      </c>
      <c r="X17">
        <v>14125</v>
      </c>
      <c r="Y17">
        <v>13430.9</v>
      </c>
      <c r="Z17">
        <v>14125</v>
      </c>
      <c r="AA17">
        <v>13430.9</v>
      </c>
      <c r="AB17">
        <v>14400</v>
      </c>
      <c r="AC17" s="1">
        <f>(Table2[[#This Row],[Close Price]]/Table2[[#This Row],[Day Low]])-1</f>
        <v>6.8413142601375654E-4</v>
      </c>
      <c r="AD17" s="1">
        <f>(Table2[[#This Row],[Day High]]/Table2[[#This Row],[Close Price]])-1</f>
        <v>2.731381982552028E-2</v>
      </c>
      <c r="AE17" s="1">
        <f>(Table2[[#This Row],[Close Price]]/Table2[[#This Row],[Current Week Low]])-1</f>
        <v>2.3717695761267032E-2</v>
      </c>
      <c r="AF17" s="1">
        <f>(Table2[[#This Row],[Current Week High]]/Table2[[#This Row],[Close Price]])-1</f>
        <v>2.731381982552028E-2</v>
      </c>
      <c r="AG17" s="1">
        <f>(Table2[[#This Row],[Close Price]]/Table2[[#This Row],[Current Month Low]])-1</f>
        <v>2.3717695761267032E-2</v>
      </c>
      <c r="AH17" s="1">
        <f>(Table2[[#This Row],[Current Month High]]/Table2[[#This Row],[Close Price]])-1</f>
        <v>4.7314619857521611E-2</v>
      </c>
      <c r="AI17">
        <v>7.64066926313415</v>
      </c>
      <c r="AJ17">
        <v>226.43131016963201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0.17</v>
      </c>
      <c r="AM17" t="s">
        <v>3220</v>
      </c>
      <c r="AN17">
        <v>-4.9000000000000004</v>
      </c>
      <c r="AO17" t="s">
        <v>3221</v>
      </c>
      <c r="AP17">
        <v>0.235848439818585</v>
      </c>
      <c r="AQ17">
        <f>(Table2[[#This Row],[Sharpe Ratio]]-AVERAGE(Table2[Sharpe Ratio]))/_xlfn.STDEV.P(Table2[Sharpe Ratio])</f>
        <v>2.0013378327615903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5.4715505270554896</v>
      </c>
      <c r="AS17">
        <f>_xlfn.RANK.AVG(Table2[[#This Row],[1Y Return vs Nifty Z-Score]],Table2[1Y Return vs Nifty Z-Score])</f>
        <v>33</v>
      </c>
      <c r="AT17">
        <f>_xlfn.RANK.AVG(Table2[[#This Row],[6M Return vs Nifty Z-Score]],Table2[6M Return vs Nifty Z-Score])</f>
        <v>78</v>
      </c>
      <c r="AU17">
        <f>_xlfn.RANK.AVG(Table2[[#This Row],[Sharpe Ratio Z-Score]],Table2[Sharpe Ratio Z-Score])</f>
        <v>16</v>
      </c>
      <c r="AV17">
        <f>(Table2[[#This Row],[Rank 1Y]]+Table2[[#This Row],[Rank 6M]]+Table2[[#This Row],[Rank Sharpe]])/3</f>
        <v>42.333333333333336</v>
      </c>
    </row>
    <row r="18" spans="1:48" x14ac:dyDescent="0.3">
      <c r="A18" t="s">
        <v>312</v>
      </c>
      <c r="B18" t="s">
        <v>313</v>
      </c>
      <c r="C18" t="s">
        <v>3173</v>
      </c>
      <c r="D18" t="s">
        <v>314</v>
      </c>
      <c r="E18">
        <v>88596.366299999994</v>
      </c>
      <c r="F18">
        <v>4392.7</v>
      </c>
      <c r="G18">
        <v>66.976495098355201</v>
      </c>
      <c r="H18">
        <f>(Table2[[#This Row],[1Y Return vs Nifty]]-AVERAGE(Table2[1Y Return vs Nifty]))/_xlfn.STDEV.P(Table2[1Y Return vs Nifty])</f>
        <v>0.77435206828472147</v>
      </c>
      <c r="I18">
        <v>-15.971339191114801</v>
      </c>
      <c r="J18">
        <f>(Table2[[#This Row],[1M Return vs Nifty]]-AVERAGE(Table2[1M Return vs Nifty]))/_xlfn.STDEV.P(Table2[1M Return vs Nifty])</f>
        <v>-1.65571885699621</v>
      </c>
      <c r="K18">
        <v>101.318626901721</v>
      </c>
      <c r="L18">
        <f>(Table2[[#This Row],[6M Return vs Nifty]]-AVERAGE(Table2[6M Return vs Nifty]))/_xlfn.STDEV.P(Table2[6M Return vs Nifty])</f>
        <v>2.751111185021589</v>
      </c>
      <c r="M18">
        <v>8.5433119040384004E-2</v>
      </c>
      <c r="N18">
        <f>(Table2[[#This Row],[1W Return vs Nifty]]-AVERAGE(Table2[1W Return vs Nifty]))/_xlfn.STDEV.P(Table2[1W Return vs Nifty])</f>
        <v>-2.7820388749306714E-3</v>
      </c>
      <c r="O18">
        <v>4511.43</v>
      </c>
      <c r="P18">
        <v>4485.0893663318802</v>
      </c>
      <c r="Q18">
        <v>3325.60885155816</v>
      </c>
      <c r="R18">
        <v>45.668760671367302</v>
      </c>
      <c r="S18" s="1">
        <f>(Table2[[#This Row],[Close Price]]-Table2[[#This Row],[20D EMA]])/Table2[[#This Row],[20D EMA]]</f>
        <v>-2.6317597746169277E-2</v>
      </c>
      <c r="T18" s="1">
        <f>(Table2[[#This Row],[Close Price]]-Table2[[#This Row],[50D EMA]])/Table2[[#This Row],[50D EMA]]</f>
        <v>-2.0599225296471815E-2</v>
      </c>
      <c r="U18" s="1">
        <f>(Table2[[#This Row],[Close Price]]-Table2[[#This Row],[200D EMA]])/Table2[[#This Row],[200D EMA]]</f>
        <v>0.32087091298842063</v>
      </c>
      <c r="V18">
        <v>0.83635623706248496</v>
      </c>
      <c r="W18">
        <v>4350</v>
      </c>
      <c r="X18">
        <v>4456</v>
      </c>
      <c r="Y18">
        <v>4300.5</v>
      </c>
      <c r="Z18">
        <v>4544</v>
      </c>
      <c r="AA18">
        <v>4182.6499999999996</v>
      </c>
      <c r="AB18">
        <v>4925</v>
      </c>
      <c r="AC18" s="1">
        <f>(Table2[[#This Row],[Close Price]]/Table2[[#This Row],[Day Low]])-1</f>
        <v>9.8160919540228875E-3</v>
      </c>
      <c r="AD18" s="1">
        <f>(Table2[[#This Row],[Day High]]/Table2[[#This Row],[Close Price]])-1</f>
        <v>1.4410271586951184E-2</v>
      </c>
      <c r="AE18" s="1">
        <f>(Table2[[#This Row],[Close Price]]/Table2[[#This Row],[Current Week Low]])-1</f>
        <v>2.1439367515405205E-2</v>
      </c>
      <c r="AF18" s="1">
        <f>(Table2[[#This Row],[Current Week High]]/Table2[[#This Row],[Close Price]])-1</f>
        <v>3.4443508548273272E-2</v>
      </c>
      <c r="AG18" s="1">
        <f>(Table2[[#This Row],[Close Price]]/Table2[[#This Row],[Current Month Low]])-1</f>
        <v>5.0219358540638082E-2</v>
      </c>
      <c r="AH18" s="1">
        <f>(Table2[[#This Row],[Current Month High]]/Table2[[#This Row],[Close Price]])-1</f>
        <v>0.12117831857399786</v>
      </c>
      <c r="AI18">
        <v>33.4031461288046</v>
      </c>
      <c r="AJ18">
        <v>152.164179104477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0.09</v>
      </c>
      <c r="AM18" t="s">
        <v>3220</v>
      </c>
      <c r="AN18">
        <v>-0.43</v>
      </c>
      <c r="AO18" t="s">
        <v>3221</v>
      </c>
      <c r="AP18">
        <v>0.25704053329912302</v>
      </c>
      <c r="AQ18">
        <f>(Table2[[#This Row],[Sharpe Ratio]]-AVERAGE(Table2[Sharpe Ratio]))/_xlfn.STDEV.P(Table2[Sharpe Ratio])</f>
        <v>2.2491018374820442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4.1160641949172136</v>
      </c>
      <c r="AS18">
        <f>_xlfn.RANK.AVG(Table2[[#This Row],[1Y Return vs Nifty Z-Score]],Table2[1Y Return vs Nifty Z-Score])</f>
        <v>123</v>
      </c>
      <c r="AT18">
        <f>_xlfn.RANK.AVG(Table2[[#This Row],[6M Return vs Nifty Z-Score]],Table2[6M Return vs Nifty Z-Score])</f>
        <v>10</v>
      </c>
      <c r="AU18">
        <f>_xlfn.RANK.AVG(Table2[[#This Row],[Sharpe Ratio Z-Score]],Table2[Sharpe Ratio Z-Score])</f>
        <v>8</v>
      </c>
      <c r="AV18">
        <f>(Table2[[#This Row],[Rank 1Y]]+Table2[[#This Row],[Rank 6M]]+Table2[[#This Row],[Rank Sharpe]])/3</f>
        <v>47</v>
      </c>
    </row>
    <row r="19" spans="1:48" x14ac:dyDescent="0.3">
      <c r="A19" t="s">
        <v>671</v>
      </c>
      <c r="B19" t="s">
        <v>672</v>
      </c>
      <c r="C19" t="s">
        <v>3175</v>
      </c>
      <c r="D19" t="s">
        <v>281</v>
      </c>
      <c r="E19">
        <v>27785.44056784</v>
      </c>
      <c r="F19">
        <v>562.85</v>
      </c>
      <c r="G19">
        <v>92.494578584845399</v>
      </c>
      <c r="H19">
        <f>(Table2[[#This Row],[1Y Return vs Nifty]]-AVERAGE(Table2[1Y Return vs Nifty]))/_xlfn.STDEV.P(Table2[1Y Return vs Nifty])</f>
        <v>1.2238784980763961</v>
      </c>
      <c r="I19">
        <v>9.5172927473768194</v>
      </c>
      <c r="J19">
        <f>(Table2[[#This Row],[1M Return vs Nifty]]-AVERAGE(Table2[1M Return vs Nifty]))/_xlfn.STDEV.P(Table2[1M Return vs Nifty])</f>
        <v>0.89259447779843748</v>
      </c>
      <c r="K19">
        <v>66.117562325271606</v>
      </c>
      <c r="L19">
        <f>(Table2[[#This Row],[6M Return vs Nifty]]-AVERAGE(Table2[6M Return vs Nifty]))/_xlfn.STDEV.P(Table2[6M Return vs Nifty])</f>
        <v>1.6344656341276711</v>
      </c>
      <c r="M19">
        <v>2.0118063243283499</v>
      </c>
      <c r="N19">
        <f>(Table2[[#This Row],[1W Return vs Nifty]]-AVERAGE(Table2[1W Return vs Nifty]))/_xlfn.STDEV.P(Table2[1W Return vs Nifty])</f>
        <v>0.3676166188999162</v>
      </c>
      <c r="O19">
        <v>513.83000000000004</v>
      </c>
      <c r="P19">
        <v>470.50885282602701</v>
      </c>
      <c r="Q19">
        <v>371.94581916217902</v>
      </c>
      <c r="R19">
        <v>81.627361361025606</v>
      </c>
      <c r="S19" s="1">
        <f>(Table2[[#This Row],[Close Price]]-Table2[[#This Row],[20D EMA]])/Table2[[#This Row],[20D EMA]]</f>
        <v>9.5401202732421184E-2</v>
      </c>
      <c r="T19" s="1">
        <f>(Table2[[#This Row],[Close Price]]-Table2[[#This Row],[50D EMA]])/Table2[[#This Row],[50D EMA]]</f>
        <v>0.19625804407152486</v>
      </c>
      <c r="U19" s="1">
        <f>(Table2[[#This Row],[Close Price]]-Table2[[#This Row],[200D EMA]])/Table2[[#This Row],[200D EMA]]</f>
        <v>0.5132580365275764</v>
      </c>
      <c r="V19">
        <v>1.1165095040322801</v>
      </c>
      <c r="W19">
        <v>530.1</v>
      </c>
      <c r="X19">
        <v>567</v>
      </c>
      <c r="Y19">
        <v>511.2</v>
      </c>
      <c r="Z19">
        <v>567</v>
      </c>
      <c r="AA19">
        <v>511.2</v>
      </c>
      <c r="AB19">
        <v>567</v>
      </c>
      <c r="AC19" s="1">
        <f>(Table2[[#This Row],[Close Price]]/Table2[[#This Row],[Day Low]])-1</f>
        <v>6.1780796076212008E-2</v>
      </c>
      <c r="AD19" s="1">
        <f>(Table2[[#This Row],[Day High]]/Table2[[#This Row],[Close Price]])-1</f>
        <v>7.3731900151017271E-3</v>
      </c>
      <c r="AE19" s="1">
        <f>(Table2[[#This Row],[Close Price]]/Table2[[#This Row],[Current Week Low]])-1</f>
        <v>0.10103677621283258</v>
      </c>
      <c r="AF19" s="1">
        <f>(Table2[[#This Row],[Current Week High]]/Table2[[#This Row],[Close Price]])-1</f>
        <v>7.3731900151017271E-3</v>
      </c>
      <c r="AG19" s="1">
        <f>(Table2[[#This Row],[Close Price]]/Table2[[#This Row],[Current Month Low]])-1</f>
        <v>0.10103677621283258</v>
      </c>
      <c r="AH19" s="1">
        <f>(Table2[[#This Row],[Current Month High]]/Table2[[#This Row],[Close Price]])-1</f>
        <v>7.3731900151017271E-3</v>
      </c>
      <c r="AI19">
        <v>0.73731900151017205</v>
      </c>
      <c r="AJ19">
        <v>151.27232142857099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0.4</v>
      </c>
      <c r="AM19" t="s">
        <v>3220</v>
      </c>
      <c r="AN19">
        <v>6.77</v>
      </c>
      <c r="AO19" t="s">
        <v>3220</v>
      </c>
      <c r="AP19">
        <v>0.23506906008460299</v>
      </c>
      <c r="AQ19">
        <f>(Table2[[#This Row],[Sharpe Ratio]]-AVERAGE(Table2[Sharpe Ratio]))/_xlfn.STDEV.P(Table2[Sharpe Ratio])</f>
        <v>1.9922258380326747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6.110781066935095</v>
      </c>
      <c r="AS19">
        <f>_xlfn.RANK.AVG(Table2[[#This Row],[1Y Return vs Nifty Z-Score]],Table2[1Y Return vs Nifty Z-Score])</f>
        <v>78</v>
      </c>
      <c r="AT19">
        <f>_xlfn.RANK.AVG(Table2[[#This Row],[6M Return vs Nifty Z-Score]],Table2[6M Return vs Nifty Z-Score])</f>
        <v>48</v>
      </c>
      <c r="AU19">
        <f>_xlfn.RANK.AVG(Table2[[#This Row],[Sharpe Ratio Z-Score]],Table2[Sharpe Ratio Z-Score])</f>
        <v>18</v>
      </c>
      <c r="AV19">
        <f>(Table2[[#This Row],[Rank 1Y]]+Table2[[#This Row],[Rank 6M]]+Table2[[#This Row],[Rank Sharpe]])/3</f>
        <v>48</v>
      </c>
    </row>
    <row r="20" spans="1:48" x14ac:dyDescent="0.3">
      <c r="A20" t="s">
        <v>370</v>
      </c>
      <c r="B20" t="s">
        <v>371</v>
      </c>
      <c r="C20" t="s">
        <v>3171</v>
      </c>
      <c r="D20" t="s">
        <v>81</v>
      </c>
      <c r="E20">
        <v>66019.491141780003</v>
      </c>
      <c r="F20">
        <v>640.20000000000005</v>
      </c>
      <c r="G20">
        <v>132.37603114277101</v>
      </c>
      <c r="H20">
        <f>(Table2[[#This Row],[1Y Return vs Nifty]]-AVERAGE(Table2[1Y Return vs Nifty]))/_xlfn.STDEV.P(Table2[1Y Return vs Nifty])</f>
        <v>1.9264299648729402</v>
      </c>
      <c r="I20">
        <v>18.446640280139999</v>
      </c>
      <c r="J20">
        <f>(Table2[[#This Row],[1M Return vs Nifty]]-AVERAGE(Table2[1M Return vs Nifty]))/_xlfn.STDEV.P(Table2[1M Return vs Nifty])</f>
        <v>1.7853366007835867</v>
      </c>
      <c r="K20">
        <v>50.218593490281897</v>
      </c>
      <c r="L20">
        <f>(Table2[[#This Row],[6M Return vs Nifty]]-AVERAGE(Table2[6M Return vs Nifty]))/_xlfn.STDEV.P(Table2[6M Return vs Nifty])</f>
        <v>1.1301197279169264</v>
      </c>
      <c r="M20">
        <v>1.4448972620257401</v>
      </c>
      <c r="N20">
        <f>(Table2[[#This Row],[1W Return vs Nifty]]-AVERAGE(Table2[1W Return vs Nifty]))/_xlfn.STDEV.P(Table2[1W Return vs Nifty])</f>
        <v>0.25861263401221413</v>
      </c>
      <c r="O20">
        <v>612.26</v>
      </c>
      <c r="P20">
        <v>563.52447048490797</v>
      </c>
      <c r="Q20">
        <v>436.014959381084</v>
      </c>
      <c r="R20">
        <v>66.154257468839901</v>
      </c>
      <c r="S20" s="1">
        <f>(Table2[[#This Row],[Close Price]]-Table2[[#This Row],[20D EMA]])/Table2[[#This Row],[20D EMA]]</f>
        <v>4.5634207689543745E-2</v>
      </c>
      <c r="T20" s="1">
        <f>(Table2[[#This Row],[Close Price]]-Table2[[#This Row],[50D EMA]])/Table2[[#This Row],[50D EMA]]</f>
        <v>0.13606424127263445</v>
      </c>
      <c r="U20" s="1">
        <f>(Table2[[#This Row],[Close Price]]-Table2[[#This Row],[200D EMA]])/Table2[[#This Row],[200D EMA]]</f>
        <v>0.46829824579586288</v>
      </c>
      <c r="V20">
        <v>1.1574543481032999</v>
      </c>
      <c r="W20">
        <v>637</v>
      </c>
      <c r="X20">
        <v>652</v>
      </c>
      <c r="Y20">
        <v>637</v>
      </c>
      <c r="Z20">
        <v>654.5</v>
      </c>
      <c r="AA20">
        <v>616</v>
      </c>
      <c r="AB20">
        <v>662.75</v>
      </c>
      <c r="AC20" s="1">
        <f>(Table2[[#This Row],[Close Price]]/Table2[[#This Row],[Day Low]])-1</f>
        <v>5.0235478806908151E-3</v>
      </c>
      <c r="AD20" s="1">
        <f>(Table2[[#This Row],[Day High]]/Table2[[#This Row],[Close Price]])-1</f>
        <v>1.8431740081224612E-2</v>
      </c>
      <c r="AE20" s="1">
        <f>(Table2[[#This Row],[Close Price]]/Table2[[#This Row],[Current Week Low]])-1</f>
        <v>5.0235478806908151E-3</v>
      </c>
      <c r="AF20" s="1">
        <f>(Table2[[#This Row],[Current Week High]]/Table2[[#This Row],[Close Price]])-1</f>
        <v>2.2336769759450092E-2</v>
      </c>
      <c r="AG20" s="1">
        <f>(Table2[[#This Row],[Close Price]]/Table2[[#This Row],[Current Month Low]])-1</f>
        <v>3.9285714285714368E-2</v>
      </c>
      <c r="AH20" s="1">
        <f>(Table2[[#This Row],[Current Month High]]/Table2[[#This Row],[Close Price]])-1</f>
        <v>3.5223367697594377E-2</v>
      </c>
      <c r="AI20">
        <v>3.5223367697594301</v>
      </c>
      <c r="AJ20">
        <v>215.68047337278099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0.27</v>
      </c>
      <c r="AM20" t="s">
        <v>3220</v>
      </c>
      <c r="AN20">
        <v>8.7100000000000009</v>
      </c>
      <c r="AO20" t="s">
        <v>3220</v>
      </c>
      <c r="AP20">
        <v>0.23559349765788401</v>
      </c>
      <c r="AQ20">
        <f>(Table2[[#This Row],[Sharpe Ratio]]-AVERAGE(Table2[Sharpe Ratio]))/_xlfn.STDEV.P(Table2[Sharpe Ratio])</f>
        <v>1.99835721686513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7.0988561444507976</v>
      </c>
      <c r="AS20">
        <f>_xlfn.RANK.AVG(Table2[[#This Row],[1Y Return vs Nifty Z-Score]],Table2[1Y Return vs Nifty Z-Score])</f>
        <v>37</v>
      </c>
      <c r="AT20">
        <f>_xlfn.RANK.AVG(Table2[[#This Row],[6M Return vs Nifty Z-Score]],Table2[6M Return vs Nifty Z-Score])</f>
        <v>91</v>
      </c>
      <c r="AU20">
        <f>_xlfn.RANK.AVG(Table2[[#This Row],[Sharpe Ratio Z-Score]],Table2[Sharpe Ratio Z-Score])</f>
        <v>17</v>
      </c>
      <c r="AV20">
        <f>(Table2[[#This Row],[Rank 1Y]]+Table2[[#This Row],[Rank 6M]]+Table2[[#This Row],[Rank Sharpe]])/3</f>
        <v>48.333333333333336</v>
      </c>
    </row>
    <row r="21" spans="1:48" x14ac:dyDescent="0.3">
      <c r="A21" t="s">
        <v>614</v>
      </c>
      <c r="B21" t="s">
        <v>615</v>
      </c>
      <c r="C21" t="s">
        <v>3161</v>
      </c>
      <c r="D21" t="s">
        <v>204</v>
      </c>
      <c r="E21">
        <v>31557.831084779998</v>
      </c>
      <c r="F21">
        <v>14327.7</v>
      </c>
      <c r="G21">
        <v>129.30573437644</v>
      </c>
      <c r="H21">
        <f>(Table2[[#This Row],[1Y Return vs Nifty]]-AVERAGE(Table2[1Y Return vs Nifty]))/_xlfn.STDEV.P(Table2[1Y Return vs Nifty])</f>
        <v>1.8723436325470662</v>
      </c>
      <c r="I21">
        <v>-1.85333738894857</v>
      </c>
      <c r="J21">
        <f>(Table2[[#This Row],[1M Return vs Nifty]]-AVERAGE(Table2[1M Return vs Nifty]))/_xlfn.STDEV.P(Table2[1M Return vs Nifty])</f>
        <v>-0.2442232404431568</v>
      </c>
      <c r="K21">
        <v>51.197278979254698</v>
      </c>
      <c r="L21">
        <f>(Table2[[#This Row],[6M Return vs Nifty]]-AVERAGE(Table2[6M Return vs Nifty]))/_xlfn.STDEV.P(Table2[6M Return vs Nifty])</f>
        <v>1.1611655161660996</v>
      </c>
      <c r="M21">
        <v>5.0879943019852503</v>
      </c>
      <c r="N21">
        <f>(Table2[[#This Row],[1W Return vs Nifty]]-AVERAGE(Table2[1W Return vs Nifty]))/_xlfn.STDEV.P(Table2[1W Return vs Nifty])</f>
        <v>0.95909904549279945</v>
      </c>
      <c r="O21">
        <v>13892.53</v>
      </c>
      <c r="P21">
        <v>13363.3028648611</v>
      </c>
      <c r="Q21">
        <v>10478.8917013917</v>
      </c>
      <c r="R21">
        <v>63.038077368063597</v>
      </c>
      <c r="S21" s="1">
        <f>(Table2[[#This Row],[Close Price]]-Table2[[#This Row],[20D EMA]])/Table2[[#This Row],[20D EMA]]</f>
        <v>3.1324028092795199E-2</v>
      </c>
      <c r="T21" s="1">
        <f>(Table2[[#This Row],[Close Price]]-Table2[[#This Row],[50D EMA]])/Table2[[#This Row],[50D EMA]]</f>
        <v>7.2167573008824787E-2</v>
      </c>
      <c r="U21" s="1">
        <f>(Table2[[#This Row],[Close Price]]-Table2[[#This Row],[200D EMA]])/Table2[[#This Row],[200D EMA]]</f>
        <v>0.36729154268262371</v>
      </c>
      <c r="V21">
        <v>1.4794953700055899</v>
      </c>
      <c r="W21">
        <v>13951.05</v>
      </c>
      <c r="X21">
        <v>14485</v>
      </c>
      <c r="Y21">
        <v>13880</v>
      </c>
      <c r="Z21">
        <v>14485</v>
      </c>
      <c r="AA21">
        <v>13578.05</v>
      </c>
      <c r="AB21">
        <v>14696.45</v>
      </c>
      <c r="AC21" s="1">
        <f>(Table2[[#This Row],[Close Price]]/Table2[[#This Row],[Day Low]])-1</f>
        <v>2.6997967894889729E-2</v>
      </c>
      <c r="AD21" s="1">
        <f>(Table2[[#This Row],[Day High]]/Table2[[#This Row],[Close Price]])-1</f>
        <v>1.0978733502236881E-2</v>
      </c>
      <c r="AE21" s="1">
        <f>(Table2[[#This Row],[Close Price]]/Table2[[#This Row],[Current Week Low]])-1</f>
        <v>3.2255043227665814E-2</v>
      </c>
      <c r="AF21" s="1">
        <f>(Table2[[#This Row],[Current Week High]]/Table2[[#This Row],[Close Price]])-1</f>
        <v>1.0978733502236881E-2</v>
      </c>
      <c r="AG21" s="1">
        <f>(Table2[[#This Row],[Close Price]]/Table2[[#This Row],[Current Month Low]])-1</f>
        <v>5.5210431542084493E-2</v>
      </c>
      <c r="AH21" s="1">
        <f>(Table2[[#This Row],[Current Month High]]/Table2[[#This Row],[Close Price]])-1</f>
        <v>2.5736859370310672E-2</v>
      </c>
      <c r="AI21">
        <v>4.6225144300899599</v>
      </c>
      <c r="AJ21">
        <v>177.526076724163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0.19</v>
      </c>
      <c r="AM21" t="s">
        <v>3220</v>
      </c>
      <c r="AN21">
        <v>6.23</v>
      </c>
      <c r="AO21" t="s">
        <v>3220</v>
      </c>
      <c r="AP21">
        <v>0.217144974587757</v>
      </c>
      <c r="AQ21">
        <f>(Table2[[#This Row],[Sharpe Ratio]]-AVERAGE(Table2[Sharpe Ratio]))/_xlfn.STDEV.P(Table2[Sharpe Ratio])</f>
        <v>1.7826692310967551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5.5310541848595633</v>
      </c>
      <c r="AS21">
        <f>_xlfn.RANK.AVG(Table2[[#This Row],[1Y Return vs Nifty Z-Score]],Table2[1Y Return vs Nifty Z-Score])</f>
        <v>41</v>
      </c>
      <c r="AT21">
        <f>_xlfn.RANK.AVG(Table2[[#This Row],[6M Return vs Nifty Z-Score]],Table2[6M Return vs Nifty Z-Score])</f>
        <v>88</v>
      </c>
      <c r="AU21">
        <f>_xlfn.RANK.AVG(Table2[[#This Row],[Sharpe Ratio Z-Score]],Table2[Sharpe Ratio Z-Score])</f>
        <v>28</v>
      </c>
      <c r="AV21">
        <f>(Table2[[#This Row],[Rank 1Y]]+Table2[[#This Row],[Rank 6M]]+Table2[[#This Row],[Rank Sharpe]])/3</f>
        <v>52.333333333333336</v>
      </c>
    </row>
    <row r="22" spans="1:48" x14ac:dyDescent="0.3">
      <c r="A22" t="s">
        <v>1354</v>
      </c>
      <c r="B22" t="s">
        <v>1355</v>
      </c>
      <c r="C22" t="s">
        <v>3180</v>
      </c>
      <c r="D22" t="s">
        <v>1356</v>
      </c>
      <c r="E22">
        <v>8460.0748729799998</v>
      </c>
      <c r="F22">
        <v>1360.35</v>
      </c>
      <c r="G22">
        <v>144.09922932456701</v>
      </c>
      <c r="H22">
        <f>(Table2[[#This Row],[1Y Return vs Nifty]]-AVERAGE(Table2[1Y Return vs Nifty]))/_xlfn.STDEV.P(Table2[1Y Return vs Nifty])</f>
        <v>2.1329457648229244</v>
      </c>
      <c r="I22">
        <v>5.6620943919675204</v>
      </c>
      <c r="J22">
        <f>(Table2[[#This Row],[1M Return vs Nifty]]-AVERAGE(Table2[1M Return vs Nifty]))/_xlfn.STDEV.P(Table2[1M Return vs Nifty])</f>
        <v>0.50715780936226973</v>
      </c>
      <c r="K22">
        <v>81.181207605039901</v>
      </c>
      <c r="L22">
        <f>(Table2[[#This Row],[6M Return vs Nifty]]-AVERAGE(Table2[6M Return vs Nifty]))/_xlfn.STDEV.P(Table2[6M Return vs Nifty])</f>
        <v>2.1123134686829652</v>
      </c>
      <c r="M22">
        <v>8.2738398368661201</v>
      </c>
      <c r="N22">
        <f>(Table2[[#This Row],[1W Return vs Nifty]]-AVERAGE(Table2[1W Return vs Nifty]))/_xlfn.STDEV.P(Table2[1W Return vs Nifty])</f>
        <v>1.5716661777383214</v>
      </c>
      <c r="O22">
        <v>1314.03</v>
      </c>
      <c r="P22">
        <v>1271.52232622467</v>
      </c>
      <c r="Q22">
        <v>980.12476850211601</v>
      </c>
      <c r="R22">
        <v>65.872002180399804</v>
      </c>
      <c r="S22" s="1">
        <f>(Table2[[#This Row],[Close Price]]-Table2[[#This Row],[20D EMA]])/Table2[[#This Row],[20D EMA]]</f>
        <v>3.5250336750302459E-2</v>
      </c>
      <c r="T22" s="1">
        <f>(Table2[[#This Row],[Close Price]]-Table2[[#This Row],[50D EMA]])/Table2[[#This Row],[50D EMA]]</f>
        <v>6.9859311113373734E-2</v>
      </c>
      <c r="U22" s="1">
        <f>(Table2[[#This Row],[Close Price]]-Table2[[#This Row],[200D EMA]])/Table2[[#This Row],[200D EMA]]</f>
        <v>0.38793554016491832</v>
      </c>
      <c r="V22">
        <v>0.51616622680440705</v>
      </c>
      <c r="W22">
        <v>1353</v>
      </c>
      <c r="X22">
        <v>1388.6</v>
      </c>
      <c r="Y22">
        <v>1315.6</v>
      </c>
      <c r="Z22">
        <v>1388.6</v>
      </c>
      <c r="AA22">
        <v>1245.0999999999999</v>
      </c>
      <c r="AB22">
        <v>1394</v>
      </c>
      <c r="AC22" s="1">
        <f>(Table2[[#This Row],[Close Price]]/Table2[[#This Row],[Day Low]])-1</f>
        <v>5.4323725055431815E-3</v>
      </c>
      <c r="AD22" s="1">
        <f>(Table2[[#This Row],[Day High]]/Table2[[#This Row],[Close Price]])-1</f>
        <v>2.0766714448487544E-2</v>
      </c>
      <c r="AE22" s="1">
        <f>(Table2[[#This Row],[Close Price]]/Table2[[#This Row],[Current Week Low]])-1</f>
        <v>3.4014898145332984E-2</v>
      </c>
      <c r="AF22" s="1">
        <f>(Table2[[#This Row],[Current Week High]]/Table2[[#This Row],[Close Price]])-1</f>
        <v>2.0766714448487544E-2</v>
      </c>
      <c r="AG22" s="1">
        <f>(Table2[[#This Row],[Close Price]]/Table2[[#This Row],[Current Month Low]])-1</f>
        <v>9.2562846357722384E-2</v>
      </c>
      <c r="AH22" s="1">
        <f>(Table2[[#This Row],[Current Month High]]/Table2[[#This Row],[Close Price]])-1</f>
        <v>2.4736281104127622E-2</v>
      </c>
      <c r="AI22">
        <v>4.3849009446098597</v>
      </c>
      <c r="AJ22">
        <v>212.40096451946201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</v>
      </c>
      <c r="AM22">
        <v>0</v>
      </c>
      <c r="AN22">
        <v>1.06</v>
      </c>
      <c r="AO22" t="s">
        <v>3220</v>
      </c>
      <c r="AP22">
        <v>0.16072170677605099</v>
      </c>
      <c r="AQ22">
        <f>(Table2[[#This Row],[Sharpe Ratio]]-AVERAGE(Table2[Sharpe Ratio]))/_xlfn.STDEV.P(Table2[Sharpe Ratio])</f>
        <v>1.1230055312701503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7.447088751876632</v>
      </c>
      <c r="AS22">
        <f>_xlfn.RANK.AVG(Table2[[#This Row],[1Y Return vs Nifty Z-Score]],Table2[1Y Return vs Nifty Z-Score])</f>
        <v>32</v>
      </c>
      <c r="AT22">
        <f>_xlfn.RANK.AVG(Table2[[#This Row],[6M Return vs Nifty Z-Score]],Table2[6M Return vs Nifty Z-Score])</f>
        <v>29</v>
      </c>
      <c r="AU22">
        <f>_xlfn.RANK.AVG(Table2[[#This Row],[Sharpe Ratio Z-Score]],Table2[Sharpe Ratio Z-Score])</f>
        <v>97</v>
      </c>
      <c r="AV22">
        <f>(Table2[[#This Row],[Rank 1Y]]+Table2[[#This Row],[Rank 6M]]+Table2[[#This Row],[Rank Sharpe]])/3</f>
        <v>52.666666666666664</v>
      </c>
    </row>
    <row r="23" spans="1:48" x14ac:dyDescent="0.3">
      <c r="A23" t="s">
        <v>801</v>
      </c>
      <c r="B23" t="s">
        <v>802</v>
      </c>
      <c r="C23" t="s">
        <v>3173</v>
      </c>
      <c r="D23" t="s">
        <v>314</v>
      </c>
      <c r="E23">
        <v>20503.662479999999</v>
      </c>
      <c r="F23">
        <v>1789.9</v>
      </c>
      <c r="G23">
        <v>73.000009262301305</v>
      </c>
      <c r="H23">
        <f>(Table2[[#This Row],[1Y Return vs Nifty]]-AVERAGE(Table2[1Y Return vs Nifty]))/_xlfn.STDEV.P(Table2[1Y Return vs Nifty])</f>
        <v>0.880462263368604</v>
      </c>
      <c r="I23">
        <v>-14.4782072232058</v>
      </c>
      <c r="J23">
        <f>(Table2[[#This Row],[1M Return vs Nifty]]-AVERAGE(Table2[1M Return vs Nifty]))/_xlfn.STDEV.P(Table2[1M Return vs Nifty])</f>
        <v>-1.5064378711193407</v>
      </c>
      <c r="K23">
        <v>113.380855841295</v>
      </c>
      <c r="L23">
        <f>(Table2[[#This Row],[6M Return vs Nifty]]-AVERAGE(Table2[6M Return vs Nifty]))/_xlfn.STDEV.P(Table2[6M Return vs Nifty])</f>
        <v>3.1337483137932711</v>
      </c>
      <c r="M23">
        <v>-3.9624868214567801</v>
      </c>
      <c r="N23">
        <f>(Table2[[#This Row],[1W Return vs Nifty]]-AVERAGE(Table2[1W Return vs Nifty]))/_xlfn.STDEV.P(Table2[1W Return vs Nifty])</f>
        <v>-0.78110687677468571</v>
      </c>
      <c r="O23">
        <v>1888.54</v>
      </c>
      <c r="P23">
        <v>1934.04943109535</v>
      </c>
      <c r="Q23">
        <v>1438.0202284310501</v>
      </c>
      <c r="R23">
        <v>37.955290370082501</v>
      </c>
      <c r="S23" s="1">
        <f>(Table2[[#This Row],[Close Price]]-Table2[[#This Row],[20D EMA]])/Table2[[#This Row],[20D EMA]]</f>
        <v>-5.2230823810986197E-2</v>
      </c>
      <c r="T23" s="1">
        <f>(Table2[[#This Row],[Close Price]]-Table2[[#This Row],[50D EMA]])/Table2[[#This Row],[50D EMA]]</f>
        <v>-7.4532444092553912E-2</v>
      </c>
      <c r="U23" s="1">
        <f>(Table2[[#This Row],[Close Price]]-Table2[[#This Row],[200D EMA]])/Table2[[#This Row],[200D EMA]]</f>
        <v>0.2446973725486935</v>
      </c>
      <c r="V23">
        <v>0.45346439425055002</v>
      </c>
      <c r="W23">
        <v>1776.9</v>
      </c>
      <c r="X23">
        <v>1820</v>
      </c>
      <c r="Y23">
        <v>1771</v>
      </c>
      <c r="Z23">
        <v>1852.75</v>
      </c>
      <c r="AA23">
        <v>1771</v>
      </c>
      <c r="AB23">
        <v>1994.95</v>
      </c>
      <c r="AC23" s="1">
        <f>(Table2[[#This Row],[Close Price]]/Table2[[#This Row],[Day Low]])-1</f>
        <v>7.3161123304632536E-3</v>
      </c>
      <c r="AD23" s="1">
        <f>(Table2[[#This Row],[Day High]]/Table2[[#This Row],[Close Price]])-1</f>
        <v>1.6816581931951458E-2</v>
      </c>
      <c r="AE23" s="1">
        <f>(Table2[[#This Row],[Close Price]]/Table2[[#This Row],[Current Week Low]])-1</f>
        <v>1.0671936758893441E-2</v>
      </c>
      <c r="AF23" s="1">
        <f>(Table2[[#This Row],[Current Week High]]/Table2[[#This Row],[Close Price]])-1</f>
        <v>3.5113693502430321E-2</v>
      </c>
      <c r="AG23" s="1">
        <f>(Table2[[#This Row],[Close Price]]/Table2[[#This Row],[Current Month Low]])-1</f>
        <v>1.0671936758893441E-2</v>
      </c>
      <c r="AH23" s="1">
        <f>(Table2[[#This Row],[Current Month High]]/Table2[[#This Row],[Close Price]])-1</f>
        <v>0.11455947259623445</v>
      </c>
      <c r="AI23">
        <v>58.321693949382599</v>
      </c>
      <c r="AJ23">
        <v>176.09131574888099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0.05</v>
      </c>
      <c r="AM23" t="s">
        <v>3220</v>
      </c>
      <c r="AN23">
        <v>1.43</v>
      </c>
      <c r="AO23" t="s">
        <v>3220</v>
      </c>
      <c r="AP23">
        <v>0.19365445845069101</v>
      </c>
      <c r="AQ23">
        <f>(Table2[[#This Row],[Sharpe Ratio]]-AVERAGE(Table2[Sharpe Ratio]))/_xlfn.STDEV.P(Table2[Sharpe Ratio])</f>
        <v>1.5080335818903718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110</v>
      </c>
      <c r="AT23">
        <f>_xlfn.RANK.AVG(Table2[[#This Row],[6M Return vs Nifty Z-Score]],Table2[6M Return vs Nifty Z-Score])</f>
        <v>7</v>
      </c>
      <c r="AU23">
        <f>_xlfn.RANK.AVG(Table2[[#This Row],[Sharpe Ratio Z-Score]],Table2[Sharpe Ratio Z-Score])</f>
        <v>50</v>
      </c>
      <c r="AV23">
        <f>(Table2[[#This Row],[Rank 1Y]]+Table2[[#This Row],[Rank 6M]]+Table2[[#This Row],[Rank Sharpe]])/3</f>
        <v>55.666666666666664</v>
      </c>
    </row>
    <row r="24" spans="1:48" x14ac:dyDescent="0.3">
      <c r="A24" t="s">
        <v>1449</v>
      </c>
      <c r="B24" t="s">
        <v>1450</v>
      </c>
      <c r="C24" t="s">
        <v>3166</v>
      </c>
      <c r="D24" t="s">
        <v>204</v>
      </c>
      <c r="E24">
        <v>7549.8309353249997</v>
      </c>
      <c r="F24">
        <v>2630.25</v>
      </c>
      <c r="G24">
        <v>118.867558100483</v>
      </c>
      <c r="H24">
        <f>(Table2[[#This Row],[1Y Return vs Nifty]]-AVERAGE(Table2[1Y Return vs Nifty]))/_xlfn.STDEV.P(Table2[1Y Return vs Nifty])</f>
        <v>1.6884647719989658</v>
      </c>
      <c r="I24">
        <v>0.95630041514233399</v>
      </c>
      <c r="J24">
        <f>(Table2[[#This Row],[1M Return vs Nifty]]-AVERAGE(Table2[1M Return vs Nifty]))/_xlfn.STDEV.P(Table2[1M Return vs Nifty])</f>
        <v>3.6679928443502159E-2</v>
      </c>
      <c r="K24">
        <v>92.080851274874405</v>
      </c>
      <c r="L24">
        <f>(Table2[[#This Row],[6M Return vs Nifty]]-AVERAGE(Table2[6M Return vs Nifty]))/_xlfn.STDEV.P(Table2[6M Return vs Nifty])</f>
        <v>2.458071154045486</v>
      </c>
      <c r="M24">
        <v>1.6167834110044701</v>
      </c>
      <c r="N24">
        <f>(Table2[[#This Row],[1W Return vs Nifty]]-AVERAGE(Table2[1W Return vs Nifty]))/_xlfn.STDEV.P(Table2[1W Return vs Nifty])</f>
        <v>0.29166251172907726</v>
      </c>
      <c r="O24">
        <v>2623.96</v>
      </c>
      <c r="P24">
        <v>2468.1501125516202</v>
      </c>
      <c r="Q24">
        <v>1838.9702471381499</v>
      </c>
      <c r="R24">
        <v>47.801664363045496</v>
      </c>
      <c r="S24" s="1">
        <f>(Table2[[#This Row],[Close Price]]-Table2[[#This Row],[20D EMA]])/Table2[[#This Row],[20D EMA]]</f>
        <v>2.3971402003079177E-3</v>
      </c>
      <c r="T24" s="1">
        <f>(Table2[[#This Row],[Close Price]]-Table2[[#This Row],[50D EMA]])/Table2[[#This Row],[50D EMA]]</f>
        <v>6.5676672834456537E-2</v>
      </c>
      <c r="U24" s="1">
        <f>(Table2[[#This Row],[Close Price]]-Table2[[#This Row],[200D EMA]])/Table2[[#This Row],[200D EMA]]</f>
        <v>0.43028415173832135</v>
      </c>
      <c r="V24">
        <v>0.53893840098315504</v>
      </c>
      <c r="W24">
        <v>2606.75</v>
      </c>
      <c r="X24">
        <v>2691.7</v>
      </c>
      <c r="Y24">
        <v>2525.1999999999998</v>
      </c>
      <c r="Z24">
        <v>2691.7</v>
      </c>
      <c r="AA24">
        <v>2525.1999999999998</v>
      </c>
      <c r="AB24">
        <v>2719.95</v>
      </c>
      <c r="AC24" s="1">
        <f>(Table2[[#This Row],[Close Price]]/Table2[[#This Row],[Day Low]])-1</f>
        <v>9.0150570633931171E-3</v>
      </c>
      <c r="AD24" s="1">
        <f>(Table2[[#This Row],[Day High]]/Table2[[#This Row],[Close Price]])-1</f>
        <v>2.3362798213097502E-2</v>
      </c>
      <c r="AE24" s="1">
        <f>(Table2[[#This Row],[Close Price]]/Table2[[#This Row],[Current Week Low]])-1</f>
        <v>4.1600665293838102E-2</v>
      </c>
      <c r="AF24" s="1">
        <f>(Table2[[#This Row],[Current Week High]]/Table2[[#This Row],[Close Price]])-1</f>
        <v>2.3362798213097502E-2</v>
      </c>
      <c r="AG24" s="1">
        <f>(Table2[[#This Row],[Close Price]]/Table2[[#This Row],[Current Month Low]])-1</f>
        <v>4.1600665293838102E-2</v>
      </c>
      <c r="AH24" s="1">
        <f>(Table2[[#This Row],[Current Month High]]/Table2[[#This Row],[Close Price]])-1</f>
        <v>3.4103222127174204E-2</v>
      </c>
      <c r="AI24">
        <v>12.236479422108101</v>
      </c>
      <c r="AJ24">
        <v>204.21582234559301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0.43</v>
      </c>
      <c r="AM24" t="s">
        <v>3220</v>
      </c>
      <c r="AN24">
        <v>-3.13</v>
      </c>
      <c r="AO24" t="s">
        <v>3221</v>
      </c>
      <c r="AP24">
        <v>0.15598742342522401</v>
      </c>
      <c r="AQ24">
        <f>(Table2[[#This Row],[Sharpe Ratio]]-AVERAGE(Table2[Sharpe Ratio]))/_xlfn.STDEV.P(Table2[Sharpe Ratio])</f>
        <v>1.0676554072458537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5.5425337734628854</v>
      </c>
      <c r="AS24">
        <f>_xlfn.RANK.AVG(Table2[[#This Row],[1Y Return vs Nifty Z-Score]],Table2[1Y Return vs Nifty Z-Score])</f>
        <v>48</v>
      </c>
      <c r="AT24">
        <f>_xlfn.RANK.AVG(Table2[[#This Row],[6M Return vs Nifty Z-Score]],Table2[6M Return vs Nifty Z-Score])</f>
        <v>15</v>
      </c>
      <c r="AU24">
        <f>_xlfn.RANK.AVG(Table2[[#This Row],[Sharpe Ratio Z-Score]],Table2[Sharpe Ratio Z-Score])</f>
        <v>104</v>
      </c>
      <c r="AV24">
        <f>(Table2[[#This Row],[Rank 1Y]]+Table2[[#This Row],[Rank 6M]]+Table2[[#This Row],[Rank Sharpe]])/3</f>
        <v>55.666666666666664</v>
      </c>
    </row>
    <row r="25" spans="1:48" x14ac:dyDescent="0.3">
      <c r="A25" t="s">
        <v>1181</v>
      </c>
      <c r="B25" t="s">
        <v>1182</v>
      </c>
      <c r="C25" t="s">
        <v>3174</v>
      </c>
      <c r="D25" t="s">
        <v>141</v>
      </c>
      <c r="E25">
        <v>10409.685466970001</v>
      </c>
      <c r="F25">
        <v>438.95</v>
      </c>
      <c r="G25">
        <v>246.75527057065599</v>
      </c>
      <c r="H25">
        <f>(Table2[[#This Row],[1Y Return vs Nifty]]-AVERAGE(Table2[1Y Return vs Nifty]))/_xlfn.STDEV.P(Table2[1Y Return vs Nifty])</f>
        <v>3.9413340688400442</v>
      </c>
      <c r="I25">
        <v>-10.9628045251856</v>
      </c>
      <c r="J25">
        <f>(Table2[[#This Row],[1M Return vs Nifty]]-AVERAGE(Table2[1M Return vs Nifty]))/_xlfn.STDEV.P(Table2[1M Return vs Nifty])</f>
        <v>-1.1549734381063819</v>
      </c>
      <c r="K25">
        <v>86.577825539123197</v>
      </c>
      <c r="L25">
        <f>(Table2[[#This Row],[6M Return vs Nifty]]-AVERAGE(Table2[6M Return vs Nifty]))/_xlfn.STDEV.P(Table2[6M Return vs Nifty])</f>
        <v>2.2835045811813104</v>
      </c>
      <c r="M25">
        <v>-4.1205355922308602</v>
      </c>
      <c r="N25">
        <f>(Table2[[#This Row],[1W Return vs Nifty]]-AVERAGE(Table2[1W Return vs Nifty]))/_xlfn.STDEV.P(Table2[1W Return vs Nifty])</f>
        <v>-0.81149613488780026</v>
      </c>
      <c r="O25">
        <v>454.39</v>
      </c>
      <c r="P25">
        <v>451.87241005167698</v>
      </c>
      <c r="Q25">
        <v>348.75341113411298</v>
      </c>
      <c r="R25">
        <v>34.140508119523702</v>
      </c>
      <c r="S25" s="1">
        <f>(Table2[[#This Row],[Close Price]]-Table2[[#This Row],[20D EMA]])/Table2[[#This Row],[20D EMA]]</f>
        <v>-3.3979621030392392E-2</v>
      </c>
      <c r="T25" s="1">
        <f>(Table2[[#This Row],[Close Price]]-Table2[[#This Row],[50D EMA]])/Table2[[#This Row],[50D EMA]]</f>
        <v>-2.8597475225803585E-2</v>
      </c>
      <c r="U25" s="1">
        <f>(Table2[[#This Row],[Close Price]]-Table2[[#This Row],[200D EMA]])/Table2[[#This Row],[200D EMA]]</f>
        <v>0.25862568217634418</v>
      </c>
      <c r="V25">
        <v>0.64141938211510097</v>
      </c>
      <c r="W25">
        <v>433</v>
      </c>
      <c r="X25">
        <v>444.9</v>
      </c>
      <c r="Y25">
        <v>421.1</v>
      </c>
      <c r="Z25">
        <v>450</v>
      </c>
      <c r="AA25">
        <v>421.1</v>
      </c>
      <c r="AB25">
        <v>470</v>
      </c>
      <c r="AC25" s="1">
        <f>(Table2[[#This Row],[Close Price]]/Table2[[#This Row],[Day Low]])-1</f>
        <v>1.3741339491916804E-2</v>
      </c>
      <c r="AD25" s="1">
        <f>(Table2[[#This Row],[Day High]]/Table2[[#This Row],[Close Price]])-1</f>
        <v>1.3555074609864493E-2</v>
      </c>
      <c r="AE25" s="1">
        <f>(Table2[[#This Row],[Close Price]]/Table2[[#This Row],[Current Week Low]])-1</f>
        <v>4.2388981239610546E-2</v>
      </c>
      <c r="AF25" s="1">
        <f>(Table2[[#This Row],[Current Week High]]/Table2[[#This Row],[Close Price]])-1</f>
        <v>2.5173709989748216E-2</v>
      </c>
      <c r="AG25" s="1">
        <f>(Table2[[#This Row],[Close Price]]/Table2[[#This Row],[Current Month Low]])-1</f>
        <v>4.2388981239610546E-2</v>
      </c>
      <c r="AH25" s="1">
        <f>(Table2[[#This Row],[Current Month High]]/Table2[[#This Row],[Close Price]])-1</f>
        <v>7.0736985989292567E-2</v>
      </c>
      <c r="AI25">
        <v>29.764210046702299</v>
      </c>
      <c r="AJ25">
        <v>317.05463182897802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0.09</v>
      </c>
      <c r="AM25" t="s">
        <v>3220</v>
      </c>
      <c r="AN25">
        <v>-5.16</v>
      </c>
      <c r="AO25" t="s">
        <v>3221</v>
      </c>
      <c r="AP25">
        <v>0.13695108898347999</v>
      </c>
      <c r="AQ25">
        <f>(Table2[[#This Row],[Sharpe Ratio]]-AVERAGE(Table2[Sharpe Ratio]))/_xlfn.STDEV.P(Table2[Sharpe Ratio])</f>
        <v>0.84509511791833303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5.1034641949455057</v>
      </c>
      <c r="AS25">
        <f>_xlfn.RANK.AVG(Table2[[#This Row],[1Y Return vs Nifty Z-Score]],Table2[1Y Return vs Nifty Z-Score])</f>
        <v>5</v>
      </c>
      <c r="AT25">
        <f>_xlfn.RANK.AVG(Table2[[#This Row],[6M Return vs Nifty Z-Score]],Table2[6M Return vs Nifty Z-Score])</f>
        <v>19</v>
      </c>
      <c r="AU25">
        <f>_xlfn.RANK.AVG(Table2[[#This Row],[Sharpe Ratio Z-Score]],Table2[Sharpe Ratio Z-Score])</f>
        <v>144</v>
      </c>
      <c r="AV25">
        <f>(Table2[[#This Row],[Rank 1Y]]+Table2[[#This Row],[Rank 6M]]+Table2[[#This Row],[Rank Sharpe]])/3</f>
        <v>56</v>
      </c>
    </row>
    <row r="26" spans="1:48" x14ac:dyDescent="0.3">
      <c r="A26" t="s">
        <v>450</v>
      </c>
      <c r="B26" t="s">
        <v>451</v>
      </c>
      <c r="C26" t="s">
        <v>3173</v>
      </c>
      <c r="D26" t="s">
        <v>166</v>
      </c>
      <c r="E26">
        <v>50446.907752500003</v>
      </c>
      <c r="F26">
        <v>11903</v>
      </c>
      <c r="G26">
        <v>134.17932438142299</v>
      </c>
      <c r="H26">
        <f>(Table2[[#This Row],[1Y Return vs Nifty]]-AVERAGE(Table2[1Y Return vs Nifty]))/_xlfn.STDEV.P(Table2[1Y Return vs Nifty])</f>
        <v>1.9581967694555746</v>
      </c>
      <c r="I26">
        <v>1.8736713048265901</v>
      </c>
      <c r="J26">
        <f>(Table2[[#This Row],[1M Return vs Nifty]]-AVERAGE(Table2[1M Return vs Nifty]))/_xlfn.STDEV.P(Table2[1M Return vs Nifty])</f>
        <v>0.12839722722894509</v>
      </c>
      <c r="K26">
        <v>71.190869210715505</v>
      </c>
      <c r="L26">
        <f>(Table2[[#This Row],[6M Return vs Nifty]]-AVERAGE(Table2[6M Return vs Nifty]))/_xlfn.STDEV.P(Table2[6M Return vs Nifty])</f>
        <v>1.7954006976013062</v>
      </c>
      <c r="M26">
        <v>-2.45755694546237</v>
      </c>
      <c r="N26">
        <f>(Table2[[#This Row],[1W Return vs Nifty]]-AVERAGE(Table2[1W Return vs Nifty]))/_xlfn.STDEV.P(Table2[1W Return vs Nifty])</f>
        <v>-0.49174238365183359</v>
      </c>
      <c r="O26">
        <v>11818.06</v>
      </c>
      <c r="P26">
        <v>11672.5346821206</v>
      </c>
      <c r="Q26">
        <v>9173.1894058665403</v>
      </c>
      <c r="R26">
        <v>53.376723986844098</v>
      </c>
      <c r="S26" s="1">
        <f>(Table2[[#This Row],[Close Price]]-Table2[[#This Row],[20D EMA]])/Table2[[#This Row],[20D EMA]]</f>
        <v>7.187304853757767E-3</v>
      </c>
      <c r="T26" s="1">
        <f>(Table2[[#This Row],[Close Price]]-Table2[[#This Row],[50D EMA]])/Table2[[#This Row],[50D EMA]]</f>
        <v>1.9744239289553347E-2</v>
      </c>
      <c r="U26" s="1">
        <f>(Table2[[#This Row],[Close Price]]-Table2[[#This Row],[200D EMA]])/Table2[[#This Row],[200D EMA]]</f>
        <v>0.29758576579566326</v>
      </c>
      <c r="V26">
        <v>0.53399679900007602</v>
      </c>
      <c r="W26">
        <v>11333</v>
      </c>
      <c r="X26">
        <v>11998.45</v>
      </c>
      <c r="Y26">
        <v>11210</v>
      </c>
      <c r="Z26">
        <v>11998.45</v>
      </c>
      <c r="AA26">
        <v>11210</v>
      </c>
      <c r="AB26">
        <v>12158.7</v>
      </c>
      <c r="AC26" s="1">
        <f>(Table2[[#This Row],[Close Price]]/Table2[[#This Row],[Day Low]])-1</f>
        <v>5.0295596929321507E-2</v>
      </c>
      <c r="AD26" s="1">
        <f>(Table2[[#This Row],[Day High]]/Table2[[#This Row],[Close Price]])-1</f>
        <v>8.0189868100479789E-3</v>
      </c>
      <c r="AE26" s="1">
        <f>(Table2[[#This Row],[Close Price]]/Table2[[#This Row],[Current Week Low]])-1</f>
        <v>6.1819803746654856E-2</v>
      </c>
      <c r="AF26" s="1">
        <f>(Table2[[#This Row],[Current Week High]]/Table2[[#This Row],[Close Price]])-1</f>
        <v>8.0189868100479789E-3</v>
      </c>
      <c r="AG26" s="1">
        <f>(Table2[[#This Row],[Close Price]]/Table2[[#This Row],[Current Month Low]])-1</f>
        <v>6.1819803746654856E-2</v>
      </c>
      <c r="AH26" s="1">
        <f>(Table2[[#This Row],[Current Month High]]/Table2[[#This Row],[Close Price]])-1</f>
        <v>2.148197933294127E-2</v>
      </c>
      <c r="AI26">
        <v>20.8266823489876</v>
      </c>
      <c r="AJ26">
        <v>205.526322544213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0.03</v>
      </c>
      <c r="AM26" t="s">
        <v>3220</v>
      </c>
      <c r="AN26">
        <v>-2.4500000000000002</v>
      </c>
      <c r="AO26" t="s">
        <v>3221</v>
      </c>
      <c r="AP26">
        <v>0.16035561251986599</v>
      </c>
      <c r="AQ26">
        <f>(Table2[[#This Row],[Sharpe Ratio]]-AVERAGE(Table2[Sharpe Ratio]))/_xlfn.STDEV.P(Table2[Sharpe Ratio])</f>
        <v>1.1187253982525769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4.5089777088865697</v>
      </c>
      <c r="AS26">
        <f>_xlfn.RANK.AVG(Table2[[#This Row],[1Y Return vs Nifty Z-Score]],Table2[1Y Return vs Nifty Z-Score])</f>
        <v>36</v>
      </c>
      <c r="AT26">
        <f>_xlfn.RANK.AVG(Table2[[#This Row],[6M Return vs Nifty Z-Score]],Table2[6M Return vs Nifty Z-Score])</f>
        <v>39</v>
      </c>
      <c r="AU26">
        <f>_xlfn.RANK.AVG(Table2[[#This Row],[Sharpe Ratio Z-Score]],Table2[Sharpe Ratio Z-Score])</f>
        <v>98</v>
      </c>
      <c r="AV26">
        <f>(Table2[[#This Row],[Rank 1Y]]+Table2[[#This Row],[Rank 6M]]+Table2[[#This Row],[Rank Sharpe]])/3</f>
        <v>57.666666666666664</v>
      </c>
    </row>
    <row r="27" spans="1:48" x14ac:dyDescent="0.3">
      <c r="A27" t="s">
        <v>492</v>
      </c>
      <c r="B27" t="s">
        <v>493</v>
      </c>
      <c r="C27" t="s">
        <v>3161</v>
      </c>
      <c r="D27" t="s">
        <v>419</v>
      </c>
      <c r="E27">
        <v>44093.039599309901</v>
      </c>
      <c r="F27">
        <v>736.85</v>
      </c>
      <c r="G27">
        <v>197.654020087188</v>
      </c>
      <c r="H27">
        <f>(Table2[[#This Row],[1Y Return vs Nifty]]-AVERAGE(Table2[1Y Return vs Nifty]))/_xlfn.STDEV.P(Table2[1Y Return vs Nifty])</f>
        <v>3.076366688361583</v>
      </c>
      <c r="I27">
        <v>17.789284002110598</v>
      </c>
      <c r="J27">
        <f>(Table2[[#This Row],[1M Return vs Nifty]]-AVERAGE(Table2[1M Return vs Nifty]))/_xlfn.STDEV.P(Table2[1M Return vs Nifty])</f>
        <v>1.7196151539418842</v>
      </c>
      <c r="K27">
        <v>82.435607874618896</v>
      </c>
      <c r="L27">
        <f>(Table2[[#This Row],[6M Return vs Nifty]]-AVERAGE(Table2[6M Return vs Nifty]))/_xlfn.STDEV.P(Table2[6M Return vs Nifty])</f>
        <v>2.1521054606843282</v>
      </c>
      <c r="M27">
        <v>-2.9852991585378601</v>
      </c>
      <c r="N27">
        <f>(Table2[[#This Row],[1W Return vs Nifty]]-AVERAGE(Table2[1W Return vs Nifty]))/_xlfn.STDEV.P(Table2[1W Return vs Nifty])</f>
        <v>-0.59321545586738489</v>
      </c>
      <c r="O27">
        <v>714.04</v>
      </c>
      <c r="P27">
        <v>660.35741157585903</v>
      </c>
      <c r="Q27">
        <v>517.24682288585905</v>
      </c>
      <c r="R27">
        <v>53.176421023195701</v>
      </c>
      <c r="S27" s="1">
        <f>(Table2[[#This Row],[Close Price]]-Table2[[#This Row],[20D EMA]])/Table2[[#This Row],[20D EMA]]</f>
        <v>3.1944989076242311E-2</v>
      </c>
      <c r="T27" s="1">
        <f>(Table2[[#This Row],[Close Price]]-Table2[[#This Row],[50D EMA]])/Table2[[#This Row],[50D EMA]]</f>
        <v>0.11583513273759001</v>
      </c>
      <c r="U27" s="1">
        <f>(Table2[[#This Row],[Close Price]]-Table2[[#This Row],[200D EMA]])/Table2[[#This Row],[200D EMA]]</f>
        <v>0.42456167422917329</v>
      </c>
      <c r="V27">
        <v>1.28144784665015</v>
      </c>
      <c r="W27">
        <v>727.05</v>
      </c>
      <c r="X27">
        <v>749.5</v>
      </c>
      <c r="Y27">
        <v>722.9</v>
      </c>
      <c r="Z27">
        <v>765.1</v>
      </c>
      <c r="AA27">
        <v>715</v>
      </c>
      <c r="AB27">
        <v>806.45</v>
      </c>
      <c r="AC27" s="1">
        <f>(Table2[[#This Row],[Close Price]]/Table2[[#This Row],[Day Low]])-1</f>
        <v>1.3479127982944927E-2</v>
      </c>
      <c r="AD27" s="1">
        <f>(Table2[[#This Row],[Day High]]/Table2[[#This Row],[Close Price]])-1</f>
        <v>1.7167673203501321E-2</v>
      </c>
      <c r="AE27" s="1">
        <f>(Table2[[#This Row],[Close Price]]/Table2[[#This Row],[Current Week Low]])-1</f>
        <v>1.9297274865126557E-2</v>
      </c>
      <c r="AF27" s="1">
        <f>(Table2[[#This Row],[Current Week High]]/Table2[[#This Row],[Close Price]])-1</f>
        <v>3.8338874940625711E-2</v>
      </c>
      <c r="AG27" s="1">
        <f>(Table2[[#This Row],[Close Price]]/Table2[[#This Row],[Current Month Low]])-1</f>
        <v>3.0559440559440487E-2</v>
      </c>
      <c r="AH27" s="1">
        <f>(Table2[[#This Row],[Current Month High]]/Table2[[#This Row],[Close Price]])-1</f>
        <v>9.4456130827169638E-2</v>
      </c>
      <c r="AI27">
        <v>9.4456130827169602</v>
      </c>
      <c r="AJ27">
        <v>250.338761440627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0.06</v>
      </c>
      <c r="AM27" t="s">
        <v>3220</v>
      </c>
      <c r="AN27">
        <v>5.8</v>
      </c>
      <c r="AO27" t="s">
        <v>3220</v>
      </c>
      <c r="AP27">
        <v>0.13992787630124401</v>
      </c>
      <c r="AQ27">
        <f>(Table2[[#This Row],[Sharpe Ratio]]-AVERAGE(Table2[Sharpe Ratio]))/_xlfn.STDEV.P(Table2[Sharpe Ratio])</f>
        <v>0.87989775540799864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7.2347696025284103</v>
      </c>
      <c r="AS27">
        <f>_xlfn.RANK.AVG(Table2[[#This Row],[1Y Return vs Nifty Z-Score]],Table2[1Y Return vs Nifty Z-Score])</f>
        <v>13</v>
      </c>
      <c r="AT27">
        <f>_xlfn.RANK.AVG(Table2[[#This Row],[6M Return vs Nifty Z-Score]],Table2[6M Return vs Nifty Z-Score])</f>
        <v>27</v>
      </c>
      <c r="AU27">
        <f>_xlfn.RANK.AVG(Table2[[#This Row],[Sharpe Ratio Z-Score]],Table2[Sharpe Ratio Z-Score])</f>
        <v>135</v>
      </c>
      <c r="AV27">
        <f>(Table2[[#This Row],[Rank 1Y]]+Table2[[#This Row],[Rank 6M]]+Table2[[#This Row],[Rank Sharpe]])/3</f>
        <v>58.333333333333336</v>
      </c>
    </row>
    <row r="28" spans="1:48" x14ac:dyDescent="0.3">
      <c r="A28" t="s">
        <v>879</v>
      </c>
      <c r="B28" t="s">
        <v>880</v>
      </c>
      <c r="C28" t="s">
        <v>3161</v>
      </c>
      <c r="D28" t="s">
        <v>132</v>
      </c>
      <c r="E28">
        <v>18096.504437124</v>
      </c>
      <c r="F28">
        <v>69.239999999999995</v>
      </c>
      <c r="G28">
        <v>264.84353870293501</v>
      </c>
      <c r="H28">
        <f>(Table2[[#This Row],[1Y Return vs Nifty]]-AVERAGE(Table2[1Y Return vs Nifty]))/_xlfn.STDEV.P(Table2[1Y Return vs Nifty])</f>
        <v>4.2599769088841528</v>
      </c>
      <c r="I28">
        <v>-2.6766440881216602</v>
      </c>
      <c r="J28">
        <f>(Table2[[#This Row],[1M Return vs Nifty]]-AVERAGE(Table2[1M Return vs Nifty]))/_xlfn.STDEV.P(Table2[1M Return vs Nifty])</f>
        <v>-0.32653614939768544</v>
      </c>
      <c r="K28">
        <v>62.425877238858298</v>
      </c>
      <c r="L28">
        <f>(Table2[[#This Row],[6M Return vs Nifty]]-AVERAGE(Table2[6M Return vs Nifty]))/_xlfn.STDEV.P(Table2[6M Return vs Nifty])</f>
        <v>1.5173582745450636</v>
      </c>
      <c r="M28">
        <v>-5.1959228050327297</v>
      </c>
      <c r="N28">
        <f>(Table2[[#This Row],[1W Return vs Nifty]]-AVERAGE(Table2[1W Return vs Nifty]))/_xlfn.STDEV.P(Table2[1W Return vs Nifty])</f>
        <v>-1.0182691418610272</v>
      </c>
      <c r="O28">
        <v>72.540000000000006</v>
      </c>
      <c r="P28">
        <v>70.849382159273006</v>
      </c>
      <c r="Q28">
        <v>54.011222327570103</v>
      </c>
      <c r="R28">
        <v>34.952349501426298</v>
      </c>
      <c r="S28" s="1">
        <f>(Table2[[#This Row],[Close Price]]-Table2[[#This Row],[20D EMA]])/Table2[[#This Row],[20D EMA]]</f>
        <v>-4.5492142266335966E-2</v>
      </c>
      <c r="T28" s="1">
        <f>(Table2[[#This Row],[Close Price]]-Table2[[#This Row],[50D EMA]])/Table2[[#This Row],[50D EMA]]</f>
        <v>-2.2715542609179542E-2</v>
      </c>
      <c r="U28" s="1">
        <f>(Table2[[#This Row],[Close Price]]-Table2[[#This Row],[200D EMA]])/Table2[[#This Row],[200D EMA]]</f>
        <v>0.28195580503750867</v>
      </c>
      <c r="V28">
        <v>0.65380536836380398</v>
      </c>
      <c r="W28">
        <v>68.180000000000007</v>
      </c>
      <c r="X28">
        <v>69.61</v>
      </c>
      <c r="Y28">
        <v>68.180000000000007</v>
      </c>
      <c r="Z28">
        <v>70.989999999999995</v>
      </c>
      <c r="AA28">
        <v>68.180000000000007</v>
      </c>
      <c r="AB28">
        <v>75.75</v>
      </c>
      <c r="AC28" s="1">
        <f>(Table2[[#This Row],[Close Price]]/Table2[[#This Row],[Day Low]])-1</f>
        <v>1.5547081255499862E-2</v>
      </c>
      <c r="AD28" s="1">
        <f>(Table2[[#This Row],[Day High]]/Table2[[#This Row],[Close Price]])-1</f>
        <v>5.3437319468516709E-3</v>
      </c>
      <c r="AE28" s="1">
        <f>(Table2[[#This Row],[Close Price]]/Table2[[#This Row],[Current Week Low]])-1</f>
        <v>1.5547081255499862E-2</v>
      </c>
      <c r="AF28" s="1">
        <f>(Table2[[#This Row],[Current Week High]]/Table2[[#This Row],[Close Price]])-1</f>
        <v>2.5274407856730186E-2</v>
      </c>
      <c r="AG28" s="1">
        <f>(Table2[[#This Row],[Close Price]]/Table2[[#This Row],[Current Month Low]])-1</f>
        <v>1.5547081255499862E-2</v>
      </c>
      <c r="AH28" s="1">
        <f>(Table2[[#This Row],[Current Month High]]/Table2[[#This Row],[Close Price]])-1</f>
        <v>9.4020797227036379E-2</v>
      </c>
      <c r="AI28">
        <v>32.004621606008101</v>
      </c>
      <c r="AJ28">
        <v>343.84615384615302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</v>
      </c>
      <c r="AM28" t="s">
        <v>3220</v>
      </c>
      <c r="AN28">
        <v>-3.48</v>
      </c>
      <c r="AO28" t="s">
        <v>3221</v>
      </c>
      <c r="AP28">
        <v>0.14676019163558399</v>
      </c>
      <c r="AQ28">
        <f>(Table2[[#This Row],[Sharpe Ratio]]-AVERAGE(Table2[Sharpe Ratio]))/_xlfn.STDEV.P(Table2[Sharpe Ratio])</f>
        <v>0.95977668810068639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5.3923065802711907</v>
      </c>
      <c r="AS28">
        <f>_xlfn.RANK.AVG(Table2[[#This Row],[1Y Return vs Nifty Z-Score]],Table2[1Y Return vs Nifty Z-Score])</f>
        <v>4</v>
      </c>
      <c r="AT28">
        <f>_xlfn.RANK.AVG(Table2[[#This Row],[6M Return vs Nifty Z-Score]],Table2[6M Return vs Nifty Z-Score])</f>
        <v>56</v>
      </c>
      <c r="AU28">
        <f>_xlfn.RANK.AVG(Table2[[#This Row],[Sharpe Ratio Z-Score]],Table2[Sharpe Ratio Z-Score])</f>
        <v>121</v>
      </c>
      <c r="AV28">
        <f>(Table2[[#This Row],[Rank 1Y]]+Table2[[#This Row],[Rank 6M]]+Table2[[#This Row],[Rank Sharpe]])/3</f>
        <v>60.333333333333336</v>
      </c>
    </row>
    <row r="29" spans="1:48" x14ac:dyDescent="0.3">
      <c r="A29" t="s">
        <v>869</v>
      </c>
      <c r="B29" t="s">
        <v>870</v>
      </c>
      <c r="C29" t="s">
        <v>3175</v>
      </c>
      <c r="D29" t="s">
        <v>281</v>
      </c>
      <c r="E29">
        <v>18408.851197079999</v>
      </c>
      <c r="F29">
        <v>487.7</v>
      </c>
      <c r="G29">
        <v>154.26699445765101</v>
      </c>
      <c r="H29">
        <f>(Table2[[#This Row],[1Y Return vs Nifty]]-AVERAGE(Table2[1Y Return vs Nifty]))/_xlfn.STDEV.P(Table2[1Y Return vs Nifty])</f>
        <v>2.3120610640441739</v>
      </c>
      <c r="I29">
        <v>19.366704696391398</v>
      </c>
      <c r="J29">
        <f>(Table2[[#This Row],[1M Return vs Nifty]]-AVERAGE(Table2[1M Return vs Nifty]))/_xlfn.STDEV.P(Table2[1M Return vs Nifty])</f>
        <v>1.8773231941190565</v>
      </c>
      <c r="K29">
        <v>83.559423742542904</v>
      </c>
      <c r="L29">
        <f>(Table2[[#This Row],[6M Return vs Nifty]]-AVERAGE(Table2[6M Return vs Nifty]))/_xlfn.STDEV.P(Table2[6M Return vs Nifty])</f>
        <v>2.1877550640142487</v>
      </c>
      <c r="M29">
        <v>-2.0102331606466799</v>
      </c>
      <c r="N29">
        <f>(Table2[[#This Row],[1W Return vs Nifty]]-AVERAGE(Table2[1W Return vs Nifty]))/_xlfn.STDEV.P(Table2[1W Return vs Nifty])</f>
        <v>-0.40573198388522763</v>
      </c>
      <c r="O29">
        <v>459.21</v>
      </c>
      <c r="P29">
        <v>395.04736046428297</v>
      </c>
      <c r="Q29">
        <v>297.90832916681399</v>
      </c>
      <c r="R29">
        <v>59.555934232653399</v>
      </c>
      <c r="S29" s="1">
        <f>(Table2[[#This Row],[Close Price]]-Table2[[#This Row],[20D EMA]])/Table2[[#This Row],[20D EMA]]</f>
        <v>6.2041331852529365E-2</v>
      </c>
      <c r="T29" s="1">
        <f>(Table2[[#This Row],[Close Price]]-Table2[[#This Row],[50D EMA]])/Table2[[#This Row],[50D EMA]]</f>
        <v>0.23453552360614729</v>
      </c>
      <c r="U29" s="1">
        <f>(Table2[[#This Row],[Close Price]]-Table2[[#This Row],[200D EMA]])/Table2[[#This Row],[200D EMA]]</f>
        <v>0.63708078039977201</v>
      </c>
      <c r="V29">
        <v>0.60323477606908904</v>
      </c>
      <c r="W29">
        <v>478.15</v>
      </c>
      <c r="X29">
        <v>494</v>
      </c>
      <c r="Y29">
        <v>460</v>
      </c>
      <c r="Z29">
        <v>494</v>
      </c>
      <c r="AA29">
        <v>460</v>
      </c>
      <c r="AB29">
        <v>519.5</v>
      </c>
      <c r="AC29" s="1">
        <f>(Table2[[#This Row],[Close Price]]/Table2[[#This Row],[Day Low]])-1</f>
        <v>1.9972811879117369E-2</v>
      </c>
      <c r="AD29" s="1">
        <f>(Table2[[#This Row],[Day High]]/Table2[[#This Row],[Close Price]])-1</f>
        <v>1.2917777322124291E-2</v>
      </c>
      <c r="AE29" s="1">
        <f>(Table2[[#This Row],[Close Price]]/Table2[[#This Row],[Current Week Low]])-1</f>
        <v>6.0217391304347778E-2</v>
      </c>
      <c r="AF29" s="1">
        <f>(Table2[[#This Row],[Current Week High]]/Table2[[#This Row],[Close Price]])-1</f>
        <v>1.2917777322124291E-2</v>
      </c>
      <c r="AG29" s="1">
        <f>(Table2[[#This Row],[Close Price]]/Table2[[#This Row],[Current Month Low]])-1</f>
        <v>6.0217391304347778E-2</v>
      </c>
      <c r="AH29" s="1">
        <f>(Table2[[#This Row],[Current Month High]]/Table2[[#This Row],[Close Price]])-1</f>
        <v>6.5204018864055691E-2</v>
      </c>
      <c r="AI29">
        <v>6.5204018864055602</v>
      </c>
      <c r="AJ29">
        <v>208.08591282375201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0.8</v>
      </c>
      <c r="AM29" t="s">
        <v>3220</v>
      </c>
      <c r="AN29">
        <v>-2.5299999999999998</v>
      </c>
      <c r="AO29" t="s">
        <v>3221</v>
      </c>
      <c r="AP29">
        <v>0.142607914814812</v>
      </c>
      <c r="AQ29">
        <f>(Table2[[#This Row],[Sharpe Ratio]]-AVERAGE(Table2[Sharpe Ratio]))/_xlfn.STDEV.P(Table2[Sharpe Ratio])</f>
        <v>0.91123100124973044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6.8826383395419812</v>
      </c>
      <c r="AS29">
        <f>_xlfn.RANK.AVG(Table2[[#This Row],[1Y Return vs Nifty Z-Score]],Table2[1Y Return vs Nifty Z-Score])</f>
        <v>31</v>
      </c>
      <c r="AT29">
        <f>_xlfn.RANK.AVG(Table2[[#This Row],[6M Return vs Nifty Z-Score]],Table2[6M Return vs Nifty Z-Score])</f>
        <v>24</v>
      </c>
      <c r="AU29">
        <f>_xlfn.RANK.AVG(Table2[[#This Row],[Sharpe Ratio Z-Score]],Table2[Sharpe Ratio Z-Score])</f>
        <v>127</v>
      </c>
      <c r="AV29">
        <f>(Table2[[#This Row],[Rank 1Y]]+Table2[[#This Row],[Rank 6M]]+Table2[[#This Row],[Rank Sharpe]])/3</f>
        <v>60.666666666666664</v>
      </c>
    </row>
    <row r="30" spans="1:48" x14ac:dyDescent="0.3">
      <c r="A30" t="s">
        <v>851</v>
      </c>
      <c r="B30" t="s">
        <v>852</v>
      </c>
      <c r="C30" t="s">
        <v>3173</v>
      </c>
      <c r="D30" t="s">
        <v>258</v>
      </c>
      <c r="E30">
        <v>19049.290627900002</v>
      </c>
      <c r="F30">
        <v>1313</v>
      </c>
      <c r="G30">
        <v>119.81382843366799</v>
      </c>
      <c r="H30">
        <f>(Table2[[#This Row],[1Y Return vs Nifty]]-AVERAGE(Table2[1Y Return vs Nifty]))/_xlfn.STDEV.P(Table2[1Y Return vs Nifty])</f>
        <v>1.7051342654082038</v>
      </c>
      <c r="I30">
        <v>1.95437030533149</v>
      </c>
      <c r="J30">
        <f>(Table2[[#This Row],[1M Return vs Nifty]]-AVERAGE(Table2[1M Return vs Nifty]))/_xlfn.STDEV.P(Table2[1M Return vs Nifty])</f>
        <v>0.1364653863827002</v>
      </c>
      <c r="K30">
        <v>51.124045943725498</v>
      </c>
      <c r="L30">
        <f>(Table2[[#This Row],[6M Return vs Nifty]]-AVERAGE(Table2[6M Return vs Nifty]))/_xlfn.STDEV.P(Table2[6M Return vs Nifty])</f>
        <v>1.1588424232629138</v>
      </c>
      <c r="M30">
        <v>-4.2518597675687104</v>
      </c>
      <c r="N30">
        <f>(Table2[[#This Row],[1W Return vs Nifty]]-AVERAGE(Table2[1W Return vs Nifty]))/_xlfn.STDEV.P(Table2[1W Return vs Nifty])</f>
        <v>-0.83674684858388126</v>
      </c>
      <c r="O30">
        <v>1306.08</v>
      </c>
      <c r="P30">
        <v>1278.6877257395199</v>
      </c>
      <c r="Q30">
        <v>1036.3836935980701</v>
      </c>
      <c r="R30">
        <v>49.806968524311998</v>
      </c>
      <c r="S30" s="1">
        <f>(Table2[[#This Row],[Close Price]]-Table2[[#This Row],[20D EMA]])/Table2[[#This Row],[20D EMA]]</f>
        <v>5.2982971946588823E-3</v>
      </c>
      <c r="T30" s="1">
        <f>(Table2[[#This Row],[Close Price]]-Table2[[#This Row],[50D EMA]])/Table2[[#This Row],[50D EMA]]</f>
        <v>2.6833974839819332E-2</v>
      </c>
      <c r="U30" s="1">
        <f>(Table2[[#This Row],[Close Price]]-Table2[[#This Row],[200D EMA]])/Table2[[#This Row],[200D EMA]]</f>
        <v>0.26690530554527148</v>
      </c>
      <c r="V30">
        <v>1.32035939380919</v>
      </c>
      <c r="W30">
        <v>1280</v>
      </c>
      <c r="X30">
        <v>1329</v>
      </c>
      <c r="Y30">
        <v>1271</v>
      </c>
      <c r="Z30">
        <v>1333.25</v>
      </c>
      <c r="AA30">
        <v>1271</v>
      </c>
      <c r="AB30">
        <v>1404.85</v>
      </c>
      <c r="AC30" s="1">
        <f>(Table2[[#This Row],[Close Price]]/Table2[[#This Row],[Day Low]])-1</f>
        <v>2.5781250000000089E-2</v>
      </c>
      <c r="AD30" s="1">
        <f>(Table2[[#This Row],[Day High]]/Table2[[#This Row],[Close Price]])-1</f>
        <v>1.2185833968012094E-2</v>
      </c>
      <c r="AE30" s="1">
        <f>(Table2[[#This Row],[Close Price]]/Table2[[#This Row],[Current Week Low]])-1</f>
        <v>3.3044846577497955E-2</v>
      </c>
      <c r="AF30" s="1">
        <f>(Table2[[#This Row],[Current Week High]]/Table2[[#This Row],[Close Price]])-1</f>
        <v>1.5422696115765522E-2</v>
      </c>
      <c r="AG30" s="1">
        <f>(Table2[[#This Row],[Close Price]]/Table2[[#This Row],[Current Month Low]])-1</f>
        <v>3.3044846577497955E-2</v>
      </c>
      <c r="AH30" s="1">
        <f>(Table2[[#This Row],[Current Month High]]/Table2[[#This Row],[Close Price]])-1</f>
        <v>6.9954303122619965E-2</v>
      </c>
      <c r="AI30">
        <v>10.4341203351104</v>
      </c>
      <c r="AJ30">
        <v>180.19632949210401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-0.08</v>
      </c>
      <c r="AM30" t="s">
        <v>3221</v>
      </c>
      <c r="AN30">
        <v>-0.82</v>
      </c>
      <c r="AO30" t="s">
        <v>3221</v>
      </c>
      <c r="AP30">
        <v>0.190560786914206</v>
      </c>
      <c r="AQ30">
        <f>(Table2[[#This Row],[Sharpe Ratio]]-AVERAGE(Table2[Sharpe Ratio]))/_xlfn.STDEV.P(Table2[Sharpe Ratio])</f>
        <v>1.4718644110685679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3.6355596375385044</v>
      </c>
      <c r="AS30">
        <f>_xlfn.RANK.AVG(Table2[[#This Row],[1Y Return vs Nifty Z-Score]],Table2[1Y Return vs Nifty Z-Score])</f>
        <v>45</v>
      </c>
      <c r="AT30">
        <f>_xlfn.RANK.AVG(Table2[[#This Row],[6M Return vs Nifty Z-Score]],Table2[6M Return vs Nifty Z-Score])</f>
        <v>89</v>
      </c>
      <c r="AU30">
        <f>_xlfn.RANK.AVG(Table2[[#This Row],[Sharpe Ratio Z-Score]],Table2[Sharpe Ratio Z-Score])</f>
        <v>53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1408</v>
      </c>
      <c r="B31" t="s">
        <v>1409</v>
      </c>
      <c r="C31" t="s">
        <v>3164</v>
      </c>
      <c r="D31" t="s">
        <v>46</v>
      </c>
      <c r="E31">
        <v>8035.2028565999999</v>
      </c>
      <c r="F31">
        <v>588.6</v>
      </c>
      <c r="G31">
        <v>67.507080250351905</v>
      </c>
      <c r="H31">
        <f>(Table2[[#This Row],[1Y Return vs Nifty]]-AVERAGE(Table2[1Y Return vs Nifty]))/_xlfn.STDEV.P(Table2[1Y Return vs Nifty])</f>
        <v>0.78369885364200831</v>
      </c>
      <c r="I31">
        <v>-1.6256968267471199</v>
      </c>
      <c r="J31">
        <f>(Table2[[#This Row],[1M Return vs Nifty]]-AVERAGE(Table2[1M Return vs Nifty]))/_xlfn.STDEV.P(Table2[1M Return vs Nifty])</f>
        <v>-0.22146409504853604</v>
      </c>
      <c r="K31">
        <v>75.058096064521095</v>
      </c>
      <c r="L31">
        <f>(Table2[[#This Row],[6M Return vs Nifty]]-AVERAGE(Table2[6M Return vs Nifty]))/_xlfn.STDEV.P(Table2[6M Return vs Nifty])</f>
        <v>1.9180765800656274</v>
      </c>
      <c r="M31">
        <v>-3.12503797242245</v>
      </c>
      <c r="N31">
        <f>(Table2[[#This Row],[1W Return vs Nifty]]-AVERAGE(Table2[1W Return vs Nifty]))/_xlfn.STDEV.P(Table2[1W Return vs Nifty])</f>
        <v>-0.62008411712150768</v>
      </c>
      <c r="O31">
        <v>567.96</v>
      </c>
      <c r="P31">
        <v>536.68382262775901</v>
      </c>
      <c r="Q31">
        <v>418.09984870629802</v>
      </c>
      <c r="R31">
        <v>59.488211438103697</v>
      </c>
      <c r="S31" s="1">
        <f>(Table2[[#This Row],[Close Price]]-Table2[[#This Row],[20D EMA]])/Table2[[#This Row],[20D EMA]]</f>
        <v>3.6340587365307389E-2</v>
      </c>
      <c r="T31" s="1">
        <f>(Table2[[#This Row],[Close Price]]-Table2[[#This Row],[50D EMA]])/Table2[[#This Row],[50D EMA]]</f>
        <v>9.6735126313374623E-2</v>
      </c>
      <c r="U31" s="1">
        <f>(Table2[[#This Row],[Close Price]]-Table2[[#This Row],[200D EMA]])/Table2[[#This Row],[200D EMA]]</f>
        <v>0.4077976871344744</v>
      </c>
      <c r="V31">
        <v>1.0432816675271199</v>
      </c>
      <c r="W31">
        <v>556.15</v>
      </c>
      <c r="X31">
        <v>595.85</v>
      </c>
      <c r="Y31">
        <v>531.79999999999995</v>
      </c>
      <c r="Z31">
        <v>595.85</v>
      </c>
      <c r="AA31">
        <v>531.79999999999995</v>
      </c>
      <c r="AB31">
        <v>595.85</v>
      </c>
      <c r="AC31" s="1">
        <f>(Table2[[#This Row],[Close Price]]/Table2[[#This Row],[Day Low]])-1</f>
        <v>5.834756810213082E-2</v>
      </c>
      <c r="AD31" s="1">
        <f>(Table2[[#This Row],[Day High]]/Table2[[#This Row],[Close Price]])-1</f>
        <v>1.2317363234794376E-2</v>
      </c>
      <c r="AE31" s="1">
        <f>(Table2[[#This Row],[Close Price]]/Table2[[#This Row],[Current Week Low]])-1</f>
        <v>0.10680707032719083</v>
      </c>
      <c r="AF31" s="1">
        <f>(Table2[[#This Row],[Current Week High]]/Table2[[#This Row],[Close Price]])-1</f>
        <v>1.2317363234794376E-2</v>
      </c>
      <c r="AG31" s="1">
        <f>(Table2[[#This Row],[Close Price]]/Table2[[#This Row],[Current Month Low]])-1</f>
        <v>0.10680707032719083</v>
      </c>
      <c r="AH31" s="1">
        <f>(Table2[[#This Row],[Current Month High]]/Table2[[#This Row],[Close Price]])-1</f>
        <v>1.2317363234794376E-2</v>
      </c>
      <c r="AI31">
        <v>5.1647978253482796</v>
      </c>
      <c r="AJ31">
        <v>143.97927461139801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0.42</v>
      </c>
      <c r="AM31" t="s">
        <v>3220</v>
      </c>
      <c r="AN31">
        <v>-2.1</v>
      </c>
      <c r="AO31" t="s">
        <v>3221</v>
      </c>
      <c r="AP31">
        <v>0.20428923439197799</v>
      </c>
      <c r="AQ31">
        <f>(Table2[[#This Row],[Sharpe Ratio]]-AVERAGE(Table2[Sharpe Ratio]))/_xlfn.STDEV.P(Table2[Sharpe Ratio])</f>
        <v>1.6323683805707287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3.4925956021083211</v>
      </c>
      <c r="AS31">
        <f>_xlfn.RANK.AVG(Table2[[#This Row],[1Y Return vs Nifty Z-Score]],Table2[1Y Return vs Nifty Z-Score])</f>
        <v>121</v>
      </c>
      <c r="AT31">
        <f>_xlfn.RANK.AVG(Table2[[#This Row],[6M Return vs Nifty Z-Score]],Table2[6M Return vs Nifty Z-Score])</f>
        <v>31</v>
      </c>
      <c r="AU31">
        <f>_xlfn.RANK.AVG(Table2[[#This Row],[Sharpe Ratio Z-Score]],Table2[Sharpe Ratio Z-Score])</f>
        <v>35</v>
      </c>
      <c r="AV31">
        <f>(Table2[[#This Row],[Rank 1Y]]+Table2[[#This Row],[Rank 6M]]+Table2[[#This Row],[Rank Sharpe]])/3</f>
        <v>62.333333333333336</v>
      </c>
    </row>
    <row r="32" spans="1:48" x14ac:dyDescent="0.3">
      <c r="A32" t="s">
        <v>1268</v>
      </c>
      <c r="B32" t="s">
        <v>1269</v>
      </c>
      <c r="C32" t="s">
        <v>3161</v>
      </c>
      <c r="D32" t="s">
        <v>419</v>
      </c>
      <c r="E32">
        <v>9373.8977413899993</v>
      </c>
      <c r="F32">
        <v>303.55</v>
      </c>
      <c r="G32">
        <v>272.54014664520599</v>
      </c>
      <c r="H32">
        <f>(Table2[[#This Row],[1Y Return vs Nifty]]-AVERAGE(Table2[1Y Return vs Nifty]))/_xlfn.STDEV.P(Table2[1Y Return vs Nifty])</f>
        <v>4.3955603155152598</v>
      </c>
      <c r="I32">
        <v>44.164950241350802</v>
      </c>
      <c r="J32">
        <f>(Table2[[#This Row],[1M Return vs Nifty]]-AVERAGE(Table2[1M Return vs Nifty]))/_xlfn.STDEV.P(Table2[1M Return vs Nifty])</f>
        <v>4.3566127830710677</v>
      </c>
      <c r="K32">
        <v>130.450493644365</v>
      </c>
      <c r="L32">
        <f>(Table2[[#This Row],[6M Return vs Nifty]]-AVERAGE(Table2[6M Return vs Nifty]))/_xlfn.STDEV.P(Table2[6M Return vs Nifty])</f>
        <v>3.6752300938903693</v>
      </c>
      <c r="M32">
        <v>6.6662590580757302</v>
      </c>
      <c r="N32">
        <f>(Table2[[#This Row],[1W Return vs Nifty]]-AVERAGE(Table2[1W Return vs Nifty]))/_xlfn.STDEV.P(Table2[1W Return vs Nifty])</f>
        <v>1.2625642025374191</v>
      </c>
      <c r="O32">
        <v>276.55</v>
      </c>
      <c r="P32">
        <v>241.446593988328</v>
      </c>
      <c r="Q32">
        <v>178.97773195400401</v>
      </c>
      <c r="R32">
        <v>59.435835011686301</v>
      </c>
      <c r="S32" s="1">
        <f>(Table2[[#This Row],[Close Price]]-Table2[[#This Row],[20D EMA]])/Table2[[#This Row],[20D EMA]]</f>
        <v>9.7631531368649424E-2</v>
      </c>
      <c r="T32" s="1">
        <f>(Table2[[#This Row],[Close Price]]-Table2[[#This Row],[50D EMA]])/Table2[[#This Row],[50D EMA]]</f>
        <v>0.25721384172714484</v>
      </c>
      <c r="U32" s="1">
        <f>(Table2[[#This Row],[Close Price]]-Table2[[#This Row],[200D EMA]])/Table2[[#This Row],[200D EMA]]</f>
        <v>0.69602104510973561</v>
      </c>
      <c r="V32">
        <v>1.0367978238314799</v>
      </c>
      <c r="W32">
        <v>297.25</v>
      </c>
      <c r="X32">
        <v>307.75</v>
      </c>
      <c r="Y32">
        <v>293</v>
      </c>
      <c r="Z32">
        <v>320.8</v>
      </c>
      <c r="AA32">
        <v>268.25</v>
      </c>
      <c r="AB32">
        <v>348</v>
      </c>
      <c r="AC32" s="1">
        <f>(Table2[[#This Row],[Close Price]]/Table2[[#This Row],[Day Low]])-1</f>
        <v>2.1194280908326313E-2</v>
      </c>
      <c r="AD32" s="1">
        <f>(Table2[[#This Row],[Day High]]/Table2[[#This Row],[Close Price]])-1</f>
        <v>1.383627079558547E-2</v>
      </c>
      <c r="AE32" s="1">
        <f>(Table2[[#This Row],[Close Price]]/Table2[[#This Row],[Current Week Low]])-1</f>
        <v>3.6006825938566633E-2</v>
      </c>
      <c r="AF32" s="1">
        <f>(Table2[[#This Row],[Current Week High]]/Table2[[#This Row],[Close Price]])-1</f>
        <v>5.6827540767583562E-2</v>
      </c>
      <c r="AG32" s="1">
        <f>(Table2[[#This Row],[Close Price]]/Table2[[#This Row],[Current Month Low]])-1</f>
        <v>0.13159366262814554</v>
      </c>
      <c r="AH32" s="1">
        <f>(Table2[[#This Row],[Current Month High]]/Table2[[#This Row],[Close Price]])-1</f>
        <v>0.14643386591994734</v>
      </c>
      <c r="AI32">
        <v>14.6433865919947</v>
      </c>
      <c r="AJ32">
        <v>333.642857142857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</v>
      </c>
      <c r="AM32" t="s">
        <v>3220</v>
      </c>
      <c r="AN32">
        <v>10.11</v>
      </c>
      <c r="AO32" t="s">
        <v>3220</v>
      </c>
      <c r="AP32">
        <v>0.119858702004602</v>
      </c>
      <c r="AQ32">
        <f>(Table2[[#This Row],[Sharpe Ratio]]-AVERAGE(Table2[Sharpe Ratio]))/_xlfn.STDEV.P(Table2[Sharpe Ratio])</f>
        <v>0.64526218248853695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14.335229577502652</v>
      </c>
      <c r="AS32">
        <f>_xlfn.RANK.AVG(Table2[[#This Row],[1Y Return vs Nifty Z-Score]],Table2[1Y Return vs Nifty Z-Score])</f>
        <v>3</v>
      </c>
      <c r="AT32">
        <f>_xlfn.RANK.AVG(Table2[[#This Row],[6M Return vs Nifty Z-Score]],Table2[6M Return vs Nifty Z-Score])</f>
        <v>3</v>
      </c>
      <c r="AU32">
        <f>_xlfn.RANK.AVG(Table2[[#This Row],[Sharpe Ratio Z-Score]],Table2[Sharpe Ratio Z-Score])</f>
        <v>184</v>
      </c>
      <c r="AV32">
        <f>(Table2[[#This Row],[Rank 1Y]]+Table2[[#This Row],[Rank 6M]]+Table2[[#This Row],[Rank Sharpe]])/3</f>
        <v>63.333333333333336</v>
      </c>
    </row>
    <row r="33" spans="1:48" x14ac:dyDescent="0.3">
      <c r="A33" t="s">
        <v>1002</v>
      </c>
      <c r="B33" t="s">
        <v>1003</v>
      </c>
      <c r="C33" t="s">
        <v>3173</v>
      </c>
      <c r="D33" t="s">
        <v>135</v>
      </c>
      <c r="E33">
        <v>14546.617092479901</v>
      </c>
      <c r="F33">
        <v>1618.8</v>
      </c>
      <c r="G33">
        <v>74.236736675768299</v>
      </c>
      <c r="H33">
        <f>(Table2[[#This Row],[1Y Return vs Nifty]]-AVERAGE(Table2[1Y Return vs Nifty]))/_xlfn.STDEV.P(Table2[1Y Return vs Nifty])</f>
        <v>0.90224844723682573</v>
      </c>
      <c r="I33">
        <v>-10.608268380785301</v>
      </c>
      <c r="J33">
        <f>(Table2[[#This Row],[1M Return vs Nifty]]-AVERAGE(Table2[1M Return vs Nifty]))/_xlfn.STDEV.P(Table2[1M Return vs Nifty])</f>
        <v>-1.1195274719744142</v>
      </c>
      <c r="K33">
        <v>65.640693115421996</v>
      </c>
      <c r="L33">
        <f>(Table2[[#This Row],[6M Return vs Nifty]]-AVERAGE(Table2[6M Return vs Nifty]))/_xlfn.STDEV.P(Table2[6M Return vs Nifty])</f>
        <v>1.6193384245405746</v>
      </c>
      <c r="M33">
        <v>-5.1710505369143496</v>
      </c>
      <c r="N33">
        <f>(Table2[[#This Row],[1W Return vs Nifty]]-AVERAGE(Table2[1W Return vs Nifty]))/_xlfn.STDEV.P(Table2[1W Return vs Nifty])</f>
        <v>-1.0134867587269725</v>
      </c>
      <c r="O33">
        <v>1674.95</v>
      </c>
      <c r="P33">
        <v>1559.9622951082499</v>
      </c>
      <c r="Q33">
        <v>1143.1026055918401</v>
      </c>
      <c r="R33">
        <v>36.027581152916603</v>
      </c>
      <c r="S33" s="1">
        <f>(Table2[[#This Row],[Close Price]]-Table2[[#This Row],[20D EMA]])/Table2[[#This Row],[20D EMA]]</f>
        <v>-3.3523388757873425E-2</v>
      </c>
      <c r="T33" s="1">
        <f>(Table2[[#This Row],[Close Price]]-Table2[[#This Row],[50D EMA]])/Table2[[#This Row],[50D EMA]]</f>
        <v>3.7717389116553701E-2</v>
      </c>
      <c r="U33" s="1">
        <f>(Table2[[#This Row],[Close Price]]-Table2[[#This Row],[200D EMA]])/Table2[[#This Row],[200D EMA]]</f>
        <v>0.41614584034813579</v>
      </c>
      <c r="V33">
        <v>0.77812111910636095</v>
      </c>
      <c r="W33">
        <v>1594.3</v>
      </c>
      <c r="X33">
        <v>1628.9</v>
      </c>
      <c r="Y33">
        <v>1576</v>
      </c>
      <c r="Z33">
        <v>1628.9</v>
      </c>
      <c r="AA33">
        <v>1576</v>
      </c>
      <c r="AB33">
        <v>1729</v>
      </c>
      <c r="AC33" s="1">
        <f>(Table2[[#This Row],[Close Price]]/Table2[[#This Row],[Day Low]])-1</f>
        <v>1.5367245813209474E-2</v>
      </c>
      <c r="AD33" s="1">
        <f>(Table2[[#This Row],[Day High]]/Table2[[#This Row],[Close Price]])-1</f>
        <v>6.2391895231035388E-3</v>
      </c>
      <c r="AE33" s="1">
        <f>(Table2[[#This Row],[Close Price]]/Table2[[#This Row],[Current Week Low]])-1</f>
        <v>2.7157360406091291E-2</v>
      </c>
      <c r="AF33" s="1">
        <f>(Table2[[#This Row],[Current Week High]]/Table2[[#This Row],[Close Price]])-1</f>
        <v>6.2391895231035388E-3</v>
      </c>
      <c r="AG33" s="1">
        <f>(Table2[[#This Row],[Close Price]]/Table2[[#This Row],[Current Month Low]])-1</f>
        <v>2.7157360406091291E-2</v>
      </c>
      <c r="AH33" s="1">
        <f>(Table2[[#This Row],[Current Month High]]/Table2[[#This Row],[Close Price]])-1</f>
        <v>6.8075117370892002E-2</v>
      </c>
      <c r="AI33">
        <v>21.695082777365901</v>
      </c>
      <c r="AJ33">
        <v>149.046153846153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0.17</v>
      </c>
      <c r="AM33" t="s">
        <v>3220</v>
      </c>
      <c r="AN33">
        <v>-9.43</v>
      </c>
      <c r="AO33" t="s">
        <v>3221</v>
      </c>
      <c r="AP33">
        <v>0.20377395581760699</v>
      </c>
      <c r="AQ33">
        <f>(Table2[[#This Row],[Sharpe Ratio]]-AVERAGE(Table2[Sharpe Ratio]))/_xlfn.STDEV.P(Table2[Sharpe Ratio])</f>
        <v>1.6263440827235127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2.0149167237995265</v>
      </c>
      <c r="AS33">
        <f>_xlfn.RANK.AVG(Table2[[#This Row],[1Y Return vs Nifty Z-Score]],Table2[1Y Return vs Nifty Z-Score])</f>
        <v>106</v>
      </c>
      <c r="AT33">
        <f>_xlfn.RANK.AVG(Table2[[#This Row],[6M Return vs Nifty Z-Score]],Table2[6M Return vs Nifty Z-Score])</f>
        <v>49</v>
      </c>
      <c r="AU33">
        <f>_xlfn.RANK.AVG(Table2[[#This Row],[Sharpe Ratio Z-Score]],Table2[Sharpe Ratio Z-Score])</f>
        <v>37</v>
      </c>
      <c r="AV33">
        <f>(Table2[[#This Row],[Rank 1Y]]+Table2[[#This Row],[Rank 6M]]+Table2[[#This Row],[Rank Sharpe]])/3</f>
        <v>64</v>
      </c>
    </row>
    <row r="34" spans="1:48" x14ac:dyDescent="0.3">
      <c r="A34" t="s">
        <v>1096</v>
      </c>
      <c r="B34" t="s">
        <v>1097</v>
      </c>
      <c r="C34" t="s">
        <v>3165</v>
      </c>
      <c r="D34" t="s">
        <v>54</v>
      </c>
      <c r="E34">
        <v>11944.943180814</v>
      </c>
      <c r="F34">
        <v>263.58999999999997</v>
      </c>
      <c r="G34">
        <v>122.326909345724</v>
      </c>
      <c r="H34">
        <f>(Table2[[#This Row],[1Y Return vs Nifty]]-AVERAGE(Table2[1Y Return vs Nifty]))/_xlfn.STDEV.P(Table2[1Y Return vs Nifty])</f>
        <v>1.7494046860599832</v>
      </c>
      <c r="I34">
        <v>31.1061285762963</v>
      </c>
      <c r="J34">
        <f>(Table2[[#This Row],[1M Return vs Nifty]]-AVERAGE(Table2[1M Return vs Nifty]))/_xlfn.STDEV.P(Table2[1M Return vs Nifty])</f>
        <v>3.0510123308353814</v>
      </c>
      <c r="K34">
        <v>70.210121529604294</v>
      </c>
      <c r="L34">
        <f>(Table2[[#This Row],[6M Return vs Nifty]]-AVERAGE(Table2[6M Return vs Nifty]))/_xlfn.STDEV.P(Table2[6M Return vs Nifty])</f>
        <v>1.7642894926465829</v>
      </c>
      <c r="M34">
        <v>8.5537575182243799</v>
      </c>
      <c r="N34">
        <f>(Table2[[#This Row],[1W Return vs Nifty]]-AVERAGE(Table2[1W Return vs Nifty]))/_xlfn.STDEV.P(Table2[1W Return vs Nifty])</f>
        <v>1.6254881127496361</v>
      </c>
      <c r="O34">
        <v>238.11</v>
      </c>
      <c r="P34">
        <v>214.10413119647501</v>
      </c>
      <c r="Q34">
        <v>171.297006658767</v>
      </c>
      <c r="R34">
        <v>75.517000603187796</v>
      </c>
      <c r="S34" s="1">
        <f>(Table2[[#This Row],[Close Price]]-Table2[[#This Row],[20D EMA]])/Table2[[#This Row],[20D EMA]]</f>
        <v>0.10700936541934383</v>
      </c>
      <c r="T34" s="1">
        <f>(Table2[[#This Row],[Close Price]]-Table2[[#This Row],[50D EMA]])/Table2[[#This Row],[50D EMA]]</f>
        <v>0.2311299110717005</v>
      </c>
      <c r="U34" s="1">
        <f>(Table2[[#This Row],[Close Price]]-Table2[[#This Row],[200D EMA]])/Table2[[#This Row],[200D EMA]]</f>
        <v>0.53878929434584721</v>
      </c>
      <c r="V34">
        <v>1.2394228772706299</v>
      </c>
      <c r="W34">
        <v>259.41000000000003</v>
      </c>
      <c r="X34">
        <v>272.89999999999998</v>
      </c>
      <c r="Y34">
        <v>255.39</v>
      </c>
      <c r="Z34">
        <v>272.89999999999998</v>
      </c>
      <c r="AA34">
        <v>237.32</v>
      </c>
      <c r="AB34">
        <v>278.7</v>
      </c>
      <c r="AC34" s="1">
        <f>(Table2[[#This Row],[Close Price]]/Table2[[#This Row],[Day Low]])-1</f>
        <v>1.6113488300373735E-2</v>
      </c>
      <c r="AD34" s="1">
        <f>(Table2[[#This Row],[Day High]]/Table2[[#This Row],[Close Price]])-1</f>
        <v>3.532000455252482E-2</v>
      </c>
      <c r="AE34" s="1">
        <f>(Table2[[#This Row],[Close Price]]/Table2[[#This Row],[Current Week Low]])-1</f>
        <v>3.2107756764164552E-2</v>
      </c>
      <c r="AF34" s="1">
        <f>(Table2[[#This Row],[Current Week High]]/Table2[[#This Row],[Close Price]])-1</f>
        <v>3.532000455252482E-2</v>
      </c>
      <c r="AG34" s="1">
        <f>(Table2[[#This Row],[Close Price]]/Table2[[#This Row],[Current Month Low]])-1</f>
        <v>0.11069442103488947</v>
      </c>
      <c r="AH34" s="1">
        <f>(Table2[[#This Row],[Current Month High]]/Table2[[#This Row],[Close Price]])-1</f>
        <v>5.7323874198565994E-2</v>
      </c>
      <c r="AI34">
        <v>5.7323874198565896</v>
      </c>
      <c r="AJ34">
        <v>170.487429451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0.36</v>
      </c>
      <c r="AM34" t="s">
        <v>3220</v>
      </c>
      <c r="AN34">
        <v>16.25</v>
      </c>
      <c r="AO34" t="s">
        <v>3220</v>
      </c>
      <c r="AP34">
        <v>0.15290232209166399</v>
      </c>
      <c r="AQ34">
        <f>(Table2[[#This Row],[Sharpe Ratio]]-AVERAGE(Table2[Sharpe Ratio]))/_xlfn.STDEV.P(Table2[Sharpe Ratio])</f>
        <v>1.0315864335942786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9.2217810558858631</v>
      </c>
      <c r="AS34">
        <f>_xlfn.RANK.AVG(Table2[[#This Row],[1Y Return vs Nifty Z-Score]],Table2[1Y Return vs Nifty Z-Score])</f>
        <v>43</v>
      </c>
      <c r="AT34">
        <f>_xlfn.RANK.AVG(Table2[[#This Row],[6M Return vs Nifty Z-Score]],Table2[6M Return vs Nifty Z-Score])</f>
        <v>41</v>
      </c>
      <c r="AU34">
        <f>_xlfn.RANK.AVG(Table2[[#This Row],[Sharpe Ratio Z-Score]],Table2[Sharpe Ratio Z-Score])</f>
        <v>110</v>
      </c>
      <c r="AV34">
        <f>(Table2[[#This Row],[Rank 1Y]]+Table2[[#This Row],[Rank 6M]]+Table2[[#This Row],[Rank Sharpe]])/3</f>
        <v>64.666666666666671</v>
      </c>
    </row>
    <row r="35" spans="1:48" x14ac:dyDescent="0.3">
      <c r="A35" t="s">
        <v>1422</v>
      </c>
      <c r="B35" t="s">
        <v>1423</v>
      </c>
      <c r="C35" t="s">
        <v>3173</v>
      </c>
      <c r="D35" t="s">
        <v>281</v>
      </c>
      <c r="E35">
        <v>7770.0741733000004</v>
      </c>
      <c r="F35">
        <v>3344.5</v>
      </c>
      <c r="G35">
        <v>119.802452210802</v>
      </c>
      <c r="H35">
        <f>(Table2[[#This Row],[1Y Return vs Nifty]]-AVERAGE(Table2[1Y Return vs Nifty]))/_xlfn.STDEV.P(Table2[1Y Return vs Nifty])</f>
        <v>1.7049338619236643</v>
      </c>
      <c r="I35">
        <v>-0.16208421508866699</v>
      </c>
      <c r="J35">
        <f>(Table2[[#This Row],[1M Return vs Nifty]]-AVERAGE(Table2[1M Return vs Nifty]))/_xlfn.STDEV.P(Table2[1M Return vs Nifty])</f>
        <v>-7.5134407983990667E-2</v>
      </c>
      <c r="K35">
        <v>86.4566861489714</v>
      </c>
      <c r="L35">
        <f>(Table2[[#This Row],[6M Return vs Nifty]]-AVERAGE(Table2[6M Return vs Nifty]))/_xlfn.STDEV.P(Table2[6M Return vs Nifty])</f>
        <v>2.2796618064618914</v>
      </c>
      <c r="M35">
        <v>2.2342669570539702</v>
      </c>
      <c r="N35">
        <f>(Table2[[#This Row],[1W Return vs Nifty]]-AVERAGE(Table2[1W Return vs Nifty]))/_xlfn.STDEV.P(Table2[1W Return vs Nifty])</f>
        <v>0.41039084330416159</v>
      </c>
      <c r="O35">
        <v>3215.35</v>
      </c>
      <c r="P35">
        <v>2862.5452035251701</v>
      </c>
      <c r="Q35">
        <v>2099.6658172344</v>
      </c>
      <c r="R35">
        <v>53.665725444495102</v>
      </c>
      <c r="S35" s="1">
        <f>(Table2[[#This Row],[Close Price]]-Table2[[#This Row],[20D EMA]])/Table2[[#This Row],[20D EMA]]</f>
        <v>4.0166700359214422E-2</v>
      </c>
      <c r="T35" s="1">
        <f>(Table2[[#This Row],[Close Price]]-Table2[[#This Row],[50D EMA]])/Table2[[#This Row],[50D EMA]]</f>
        <v>0.16836582908151518</v>
      </c>
      <c r="U35" s="1">
        <f>(Table2[[#This Row],[Close Price]]-Table2[[#This Row],[200D EMA]])/Table2[[#This Row],[200D EMA]]</f>
        <v>0.59287252883187302</v>
      </c>
      <c r="V35">
        <v>1.02830230193775</v>
      </c>
      <c r="W35">
        <v>3275</v>
      </c>
      <c r="X35">
        <v>3367.35</v>
      </c>
      <c r="Y35">
        <v>3261.95</v>
      </c>
      <c r="Z35">
        <v>3425</v>
      </c>
      <c r="AA35">
        <v>3172</v>
      </c>
      <c r="AB35">
        <v>3589.95</v>
      </c>
      <c r="AC35" s="1">
        <f>(Table2[[#This Row],[Close Price]]/Table2[[#This Row],[Day Low]])-1</f>
        <v>2.12213740458016E-2</v>
      </c>
      <c r="AD35" s="1">
        <f>(Table2[[#This Row],[Day High]]/Table2[[#This Row],[Close Price]])-1</f>
        <v>6.8321124233816644E-3</v>
      </c>
      <c r="AE35" s="1">
        <f>(Table2[[#This Row],[Close Price]]/Table2[[#This Row],[Current Week Low]])-1</f>
        <v>2.5306948297797449E-2</v>
      </c>
      <c r="AF35" s="1">
        <f>(Table2[[#This Row],[Current Week High]]/Table2[[#This Row],[Close Price]])-1</f>
        <v>2.4069367618477999E-2</v>
      </c>
      <c r="AG35" s="1">
        <f>(Table2[[#This Row],[Close Price]]/Table2[[#This Row],[Current Month Low]])-1</f>
        <v>5.4382093316519553E-2</v>
      </c>
      <c r="AH35" s="1">
        <f>(Table2[[#This Row],[Current Month High]]/Table2[[#This Row],[Close Price]])-1</f>
        <v>7.3389146359694957E-2</v>
      </c>
      <c r="AI35">
        <v>7.3389146359694903</v>
      </c>
      <c r="AJ35">
        <v>177.43674823724501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0.51</v>
      </c>
      <c r="AM35" t="s">
        <v>3220</v>
      </c>
      <c r="AN35">
        <v>-0.27</v>
      </c>
      <c r="AO35" t="s">
        <v>3221</v>
      </c>
      <c r="AP35">
        <v>0.13761356410664199</v>
      </c>
      <c r="AQ35">
        <f>(Table2[[#This Row],[Sharpe Ratio]]-AVERAGE(Table2[Sharpe Ratio]))/_xlfn.STDEV.P(Table2[Sharpe Ratio])</f>
        <v>0.85284034090411454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5.172692444609841</v>
      </c>
      <c r="AS35">
        <f>_xlfn.RANK.AVG(Table2[[#This Row],[1Y Return vs Nifty Z-Score]],Table2[1Y Return vs Nifty Z-Score])</f>
        <v>46</v>
      </c>
      <c r="AT35">
        <f>_xlfn.RANK.AVG(Table2[[#This Row],[6M Return vs Nifty Z-Score]],Table2[6M Return vs Nifty Z-Score])</f>
        <v>20</v>
      </c>
      <c r="AU35">
        <f>_xlfn.RANK.AVG(Table2[[#This Row],[Sharpe Ratio Z-Score]],Table2[Sharpe Ratio Z-Score])</f>
        <v>142</v>
      </c>
      <c r="AV35">
        <f>(Table2[[#This Row],[Rank 1Y]]+Table2[[#This Row],[Rank 6M]]+Table2[[#This Row],[Rank Sharpe]])/3</f>
        <v>69.333333333333329</v>
      </c>
    </row>
    <row r="36" spans="1:48" x14ac:dyDescent="0.3">
      <c r="A36" t="s">
        <v>329</v>
      </c>
      <c r="B36" t="s">
        <v>330</v>
      </c>
      <c r="C36" t="s">
        <v>3174</v>
      </c>
      <c r="D36" t="s">
        <v>141</v>
      </c>
      <c r="E36">
        <v>79103.607106800002</v>
      </c>
      <c r="F36">
        <v>1836.5</v>
      </c>
      <c r="G36">
        <v>158.209313705168</v>
      </c>
      <c r="H36">
        <f>(Table2[[#This Row],[1Y Return vs Nifty]]-AVERAGE(Table2[1Y Return vs Nifty]))/_xlfn.STDEV.P(Table2[1Y Return vs Nifty])</f>
        <v>2.3815089399935392</v>
      </c>
      <c r="I36">
        <v>2.2378485252758402</v>
      </c>
      <c r="J36">
        <f>(Table2[[#This Row],[1M Return vs Nifty]]-AVERAGE(Table2[1M Return vs Nifty]))/_xlfn.STDEV.P(Table2[1M Return vs Nifty])</f>
        <v>0.16480709298159849</v>
      </c>
      <c r="K36">
        <v>44.356078873958303</v>
      </c>
      <c r="L36">
        <f>(Table2[[#This Row],[6M Return vs Nifty]]-AVERAGE(Table2[6M Return vs Nifty]))/_xlfn.STDEV.P(Table2[6M Return vs Nifty])</f>
        <v>0.94414947553575224</v>
      </c>
      <c r="M36">
        <v>1.5055671006359399</v>
      </c>
      <c r="N36">
        <f>(Table2[[#This Row],[1W Return vs Nifty]]-AVERAGE(Table2[1W Return vs Nifty]))/_xlfn.STDEV.P(Table2[1W Return vs Nifty])</f>
        <v>0.27027809256767366</v>
      </c>
      <c r="O36">
        <v>1783.04</v>
      </c>
      <c r="P36">
        <v>1759.2401074935699</v>
      </c>
      <c r="Q36">
        <v>1449.25484615088</v>
      </c>
      <c r="R36">
        <v>58.588391104971798</v>
      </c>
      <c r="S36" s="1">
        <f>(Table2[[#This Row],[Close Price]]-Table2[[#This Row],[20D EMA]])/Table2[[#This Row],[20D EMA]]</f>
        <v>2.9982501794687744E-2</v>
      </c>
      <c r="T36" s="1">
        <f>(Table2[[#This Row],[Close Price]]-Table2[[#This Row],[50D EMA]])/Table2[[#This Row],[50D EMA]]</f>
        <v>4.3916627512832269E-2</v>
      </c>
      <c r="U36" s="1">
        <f>(Table2[[#This Row],[Close Price]]-Table2[[#This Row],[200D EMA]])/Table2[[#This Row],[200D EMA]]</f>
        <v>0.2672029387223484</v>
      </c>
      <c r="V36">
        <v>2.1999957255070099</v>
      </c>
      <c r="W36">
        <v>1771</v>
      </c>
      <c r="X36">
        <v>1854</v>
      </c>
      <c r="Y36">
        <v>1740.05</v>
      </c>
      <c r="Z36">
        <v>1854</v>
      </c>
      <c r="AA36">
        <v>1740.05</v>
      </c>
      <c r="AB36">
        <v>1884.9</v>
      </c>
      <c r="AC36" s="1">
        <f>(Table2[[#This Row],[Close Price]]/Table2[[#This Row],[Day Low]])-1</f>
        <v>3.6984754376058637E-2</v>
      </c>
      <c r="AD36" s="1">
        <f>(Table2[[#This Row],[Day High]]/Table2[[#This Row],[Close Price]])-1</f>
        <v>9.5289953716308773E-3</v>
      </c>
      <c r="AE36" s="1">
        <f>(Table2[[#This Row],[Close Price]]/Table2[[#This Row],[Current Week Low]])-1</f>
        <v>5.5429441682710356E-2</v>
      </c>
      <c r="AF36" s="1">
        <f>(Table2[[#This Row],[Current Week High]]/Table2[[#This Row],[Close Price]])-1</f>
        <v>9.5289953716308773E-3</v>
      </c>
      <c r="AG36" s="1">
        <f>(Table2[[#This Row],[Close Price]]/Table2[[#This Row],[Current Month Low]])-1</f>
        <v>5.5429441682710356E-2</v>
      </c>
      <c r="AH36" s="1">
        <f>(Table2[[#This Row],[Current Month High]]/Table2[[#This Row],[Close Price]])-1</f>
        <v>2.6354478627824696E-2</v>
      </c>
      <c r="AI36">
        <v>12.975769126055001</v>
      </c>
      <c r="AJ36">
        <v>210.61310782241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0.01</v>
      </c>
      <c r="AM36" t="s">
        <v>3220</v>
      </c>
      <c r="AN36">
        <v>9.4700000000000006</v>
      </c>
      <c r="AO36" t="s">
        <v>3220</v>
      </c>
      <c r="AP36">
        <v>0.17410267549504199</v>
      </c>
      <c r="AQ36">
        <f>(Table2[[#This Row],[Sharpe Ratio]]-AVERAGE(Table2[Sharpe Ratio]))/_xlfn.STDEV.P(Table2[Sharpe Ratio])</f>
        <v>1.2794470078944864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5.0401906089730497</v>
      </c>
      <c r="AS36">
        <f>_xlfn.RANK.AVG(Table2[[#This Row],[1Y Return vs Nifty Z-Score]],Table2[1Y Return vs Nifty Z-Score])</f>
        <v>27</v>
      </c>
      <c r="AT36">
        <f>_xlfn.RANK.AVG(Table2[[#This Row],[6M Return vs Nifty Z-Score]],Table2[6M Return vs Nifty Z-Score])</f>
        <v>111</v>
      </c>
      <c r="AU36">
        <f>_xlfn.RANK.AVG(Table2[[#This Row],[Sharpe Ratio Z-Score]],Table2[Sharpe Ratio Z-Score])</f>
        <v>74</v>
      </c>
      <c r="AV36">
        <f>(Table2[[#This Row],[Rank 1Y]]+Table2[[#This Row],[Rank 6M]]+Table2[[#This Row],[Rank Sharpe]])/3</f>
        <v>70.666666666666671</v>
      </c>
    </row>
    <row r="37" spans="1:48" x14ac:dyDescent="0.3">
      <c r="A37" t="s">
        <v>458</v>
      </c>
      <c r="B37" t="s">
        <v>459</v>
      </c>
      <c r="C37" t="s">
        <v>3165</v>
      </c>
      <c r="D37" t="s">
        <v>54</v>
      </c>
      <c r="E37">
        <v>48757.880534459997</v>
      </c>
      <c r="F37">
        <v>1727.85</v>
      </c>
      <c r="G37">
        <v>86.722021879707995</v>
      </c>
      <c r="H37">
        <f>(Table2[[#This Row],[1Y Return vs Nifty]]-AVERAGE(Table2[1Y Return vs Nifty]))/_xlfn.STDEV.P(Table2[1Y Return vs Nifty])</f>
        <v>1.1221891683191589</v>
      </c>
      <c r="I37">
        <v>13.1157815932681</v>
      </c>
      <c r="J37">
        <f>(Table2[[#This Row],[1M Return vs Nifty]]-AVERAGE(Table2[1M Return vs Nifty]))/_xlfn.STDEV.P(Table2[1M Return vs Nifty])</f>
        <v>1.2523657332045142</v>
      </c>
      <c r="K37">
        <v>69.5441926635622</v>
      </c>
      <c r="L37">
        <f>(Table2[[#This Row],[6M Return vs Nifty]]-AVERAGE(Table2[6M Return vs Nifty]))/_xlfn.STDEV.P(Table2[6M Return vs Nifty])</f>
        <v>1.7431649467152297</v>
      </c>
      <c r="M37">
        <v>1.8299062303656599</v>
      </c>
      <c r="N37">
        <f>(Table2[[#This Row],[1W Return vs Nifty]]-AVERAGE(Table2[1W Return vs Nifty]))/_xlfn.STDEV.P(Table2[1W Return vs Nifty])</f>
        <v>0.33264128262138487</v>
      </c>
      <c r="O37">
        <v>1653.36</v>
      </c>
      <c r="P37">
        <v>1521.0811784202499</v>
      </c>
      <c r="Q37">
        <v>1170.76238799826</v>
      </c>
      <c r="R37">
        <v>72.249589518449397</v>
      </c>
      <c r="S37" s="1">
        <f>(Table2[[#This Row],[Close Price]]-Table2[[#This Row],[20D EMA]])/Table2[[#This Row],[20D EMA]]</f>
        <v>4.5053708811148216E-2</v>
      </c>
      <c r="T37" s="1">
        <f>(Table2[[#This Row],[Close Price]]-Table2[[#This Row],[50D EMA]])/Table2[[#This Row],[50D EMA]]</f>
        <v>0.13593542837371378</v>
      </c>
      <c r="U37" s="1">
        <f>(Table2[[#This Row],[Close Price]]-Table2[[#This Row],[200D EMA]])/Table2[[#This Row],[200D EMA]]</f>
        <v>0.47583319870245766</v>
      </c>
      <c r="V37">
        <v>1.0691160684727199</v>
      </c>
      <c r="W37">
        <v>1713</v>
      </c>
      <c r="X37">
        <v>1746.85</v>
      </c>
      <c r="Y37">
        <v>1688.3</v>
      </c>
      <c r="Z37">
        <v>1746.85</v>
      </c>
      <c r="AA37">
        <v>1666.5</v>
      </c>
      <c r="AB37">
        <v>1750.5</v>
      </c>
      <c r="AC37" s="1">
        <f>(Table2[[#This Row],[Close Price]]/Table2[[#This Row],[Day Low]])-1</f>
        <v>8.6690017513133544E-3</v>
      </c>
      <c r="AD37" s="1">
        <f>(Table2[[#This Row],[Day High]]/Table2[[#This Row],[Close Price]])-1</f>
        <v>1.0996324912463384E-2</v>
      </c>
      <c r="AE37" s="1">
        <f>(Table2[[#This Row],[Close Price]]/Table2[[#This Row],[Current Week Low]])-1</f>
        <v>2.3425931410294254E-2</v>
      </c>
      <c r="AF37" s="1">
        <f>(Table2[[#This Row],[Current Week High]]/Table2[[#This Row],[Close Price]])-1</f>
        <v>1.0996324912463384E-2</v>
      </c>
      <c r="AG37" s="1">
        <f>(Table2[[#This Row],[Close Price]]/Table2[[#This Row],[Current Month Low]])-1</f>
        <v>3.6813681368136786E-2</v>
      </c>
      <c r="AH37" s="1">
        <f>(Table2[[#This Row],[Current Month High]]/Table2[[#This Row],[Close Price]])-1</f>
        <v>1.3108776803542055E-2</v>
      </c>
      <c r="AI37">
        <v>1.3108776803541999</v>
      </c>
      <c r="AJ37">
        <v>139.28126298296601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0.18</v>
      </c>
      <c r="AM37" t="s">
        <v>3220</v>
      </c>
      <c r="AN37">
        <v>2.44</v>
      </c>
      <c r="AO37" t="s">
        <v>3220</v>
      </c>
      <c r="AP37">
        <v>0.16396687522848999</v>
      </c>
      <c r="AQ37">
        <f>(Table2[[#This Row],[Sharpe Ratio]]-AVERAGE(Table2[Sharpe Ratio]))/_xlfn.STDEV.P(Table2[Sharpe Ratio])</f>
        <v>1.1609459042921531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5.611307035152441</v>
      </c>
      <c r="AS37">
        <f>_xlfn.RANK.AVG(Table2[[#This Row],[1Y Return vs Nifty Z-Score]],Table2[1Y Return vs Nifty Z-Score])</f>
        <v>84</v>
      </c>
      <c r="AT37">
        <f>_xlfn.RANK.AVG(Table2[[#This Row],[6M Return vs Nifty Z-Score]],Table2[6M Return vs Nifty Z-Score])</f>
        <v>43</v>
      </c>
      <c r="AU37">
        <f>_xlfn.RANK.AVG(Table2[[#This Row],[Sharpe Ratio Z-Score]],Table2[Sharpe Ratio Z-Score])</f>
        <v>96</v>
      </c>
      <c r="AV37">
        <f>(Table2[[#This Row],[Rank 1Y]]+Table2[[#This Row],[Rank 6M]]+Table2[[#This Row],[Rank Sharpe]])/3</f>
        <v>74.333333333333329</v>
      </c>
    </row>
    <row r="38" spans="1:48" x14ac:dyDescent="0.3">
      <c r="A38" t="s">
        <v>1510</v>
      </c>
      <c r="B38" t="s">
        <v>1511</v>
      </c>
      <c r="C38" t="s">
        <v>3174</v>
      </c>
      <c r="D38" t="s">
        <v>141</v>
      </c>
      <c r="E38">
        <v>6927.0913677899998</v>
      </c>
      <c r="F38">
        <v>234.74</v>
      </c>
      <c r="G38">
        <v>128.53223374701099</v>
      </c>
      <c r="H38">
        <f>(Table2[[#This Row],[1Y Return vs Nifty]]-AVERAGE(Table2[1Y Return vs Nifty]))/_xlfn.STDEV.P(Table2[1Y Return vs Nifty])</f>
        <v>1.8587176493664359</v>
      </c>
      <c r="I38">
        <v>1.3122940215932699</v>
      </c>
      <c r="J38">
        <f>(Table2[[#This Row],[1M Return vs Nifty]]-AVERAGE(Table2[1M Return vs Nifty]))/_xlfn.STDEV.P(Table2[1M Return vs Nifty])</f>
        <v>7.2271609339116499E-2</v>
      </c>
      <c r="K38">
        <v>48.961096156847603</v>
      </c>
      <c r="L38">
        <f>(Table2[[#This Row],[6M Return vs Nifty]]-AVERAGE(Table2[6M Return vs Nifty]))/_xlfn.STDEV.P(Table2[6M Return vs Nifty])</f>
        <v>1.0902294910864243</v>
      </c>
      <c r="M38">
        <v>-7.2521080382136893E-2</v>
      </c>
      <c r="N38">
        <f>(Table2[[#This Row],[1W Return vs Nifty]]-AVERAGE(Table2[1W Return vs Nifty]))/_xlfn.STDEV.P(Table2[1W Return vs Nifty])</f>
        <v>-3.3153113023699471E-2</v>
      </c>
      <c r="O38">
        <v>227.81</v>
      </c>
      <c r="P38">
        <v>215.08190186224701</v>
      </c>
      <c r="Q38">
        <v>170.83744739279899</v>
      </c>
      <c r="R38">
        <v>57.232170923839199</v>
      </c>
      <c r="S38" s="1">
        <f>(Table2[[#This Row],[Close Price]]-Table2[[#This Row],[20D EMA]])/Table2[[#This Row],[20D EMA]]</f>
        <v>3.0420086914534072E-2</v>
      </c>
      <c r="T38" s="1">
        <f>(Table2[[#This Row],[Close Price]]-Table2[[#This Row],[50D EMA]])/Table2[[#This Row],[50D EMA]]</f>
        <v>9.1398197465928005E-2</v>
      </c>
      <c r="U38" s="1">
        <f>(Table2[[#This Row],[Close Price]]-Table2[[#This Row],[200D EMA]])/Table2[[#This Row],[200D EMA]]</f>
        <v>0.37405471448114475</v>
      </c>
      <c r="V38">
        <v>0.43265572213055598</v>
      </c>
      <c r="W38">
        <v>229</v>
      </c>
      <c r="X38">
        <v>235.98</v>
      </c>
      <c r="Y38">
        <v>225.3</v>
      </c>
      <c r="Z38">
        <v>240</v>
      </c>
      <c r="AA38">
        <v>225.3</v>
      </c>
      <c r="AB38">
        <v>250</v>
      </c>
      <c r="AC38" s="1">
        <f>(Table2[[#This Row],[Close Price]]/Table2[[#This Row],[Day Low]])-1</f>
        <v>2.5065502183406085E-2</v>
      </c>
      <c r="AD38" s="1">
        <f>(Table2[[#This Row],[Day High]]/Table2[[#This Row],[Close Price]])-1</f>
        <v>5.2824401465449977E-3</v>
      </c>
      <c r="AE38" s="1">
        <f>(Table2[[#This Row],[Close Price]]/Table2[[#This Row],[Current Week Low]])-1</f>
        <v>4.1899689303151355E-2</v>
      </c>
      <c r="AF38" s="1">
        <f>(Table2[[#This Row],[Current Week High]]/Table2[[#This Row],[Close Price]])-1</f>
        <v>2.2407770299054164E-2</v>
      </c>
      <c r="AG38" s="1">
        <f>(Table2[[#This Row],[Close Price]]/Table2[[#This Row],[Current Month Low]])-1</f>
        <v>4.1899689303151355E-2</v>
      </c>
      <c r="AH38" s="1">
        <f>(Table2[[#This Row],[Current Month High]]/Table2[[#This Row],[Close Price]])-1</f>
        <v>6.5008094061514754E-2</v>
      </c>
      <c r="AI38">
        <v>6.5008094061514701</v>
      </c>
      <c r="AJ38">
        <v>182.13942307692301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</v>
      </c>
      <c r="AM38" t="s">
        <v>3220</v>
      </c>
      <c r="AN38">
        <v>8.9700000000000006</v>
      </c>
      <c r="AO38" t="s">
        <v>3220</v>
      </c>
      <c r="AP38">
        <v>0.168306270416754</v>
      </c>
      <c r="AQ38">
        <f>(Table2[[#This Row],[Sharpe Ratio]]-AVERAGE(Table2[Sharpe Ratio]))/_xlfn.STDEV.P(Table2[Sharpe Ratio])</f>
        <v>1.21167925590257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4.1997448926708483</v>
      </c>
      <c r="AS38">
        <f>_xlfn.RANK.AVG(Table2[[#This Row],[1Y Return vs Nifty Z-Score]],Table2[1Y Return vs Nifty Z-Score])</f>
        <v>42</v>
      </c>
      <c r="AT38">
        <f>_xlfn.RANK.AVG(Table2[[#This Row],[6M Return vs Nifty Z-Score]],Table2[6M Return vs Nifty Z-Score])</f>
        <v>96</v>
      </c>
      <c r="AU38">
        <f>_xlfn.RANK.AVG(Table2[[#This Row],[Sharpe Ratio Z-Score]],Table2[Sharpe Ratio Z-Score])</f>
        <v>89</v>
      </c>
      <c r="AV38">
        <f>(Table2[[#This Row],[Rank 1Y]]+Table2[[#This Row],[Rank 6M]]+Table2[[#This Row],[Rank Sharpe]])/3</f>
        <v>75.666666666666671</v>
      </c>
    </row>
    <row r="39" spans="1:48" x14ac:dyDescent="0.3">
      <c r="A39" t="s">
        <v>642</v>
      </c>
      <c r="B39" t="s">
        <v>643</v>
      </c>
      <c r="C39" t="s">
        <v>3159</v>
      </c>
      <c r="D39" t="s">
        <v>443</v>
      </c>
      <c r="E39">
        <v>29868.345000000001</v>
      </c>
      <c r="F39">
        <v>850.95</v>
      </c>
      <c r="G39">
        <v>110.29502905945201</v>
      </c>
      <c r="H39">
        <f>(Table2[[#This Row],[1Y Return vs Nifty]]-AVERAGE(Table2[1Y Return vs Nifty]))/_xlfn.STDEV.P(Table2[1Y Return vs Nifty])</f>
        <v>1.5374511437168783</v>
      </c>
      <c r="I39">
        <v>7.3651873297788404</v>
      </c>
      <c r="J39">
        <f>(Table2[[#This Row],[1M Return vs Nifty]]-AVERAGE(Table2[1M Return vs Nifty]))/_xlfn.STDEV.P(Table2[1M Return vs Nifty])</f>
        <v>0.67743036280069546</v>
      </c>
      <c r="K39">
        <v>99.435918764548703</v>
      </c>
      <c r="L39">
        <f>(Table2[[#This Row],[6M Return vs Nifty]]-AVERAGE(Table2[6M Return vs Nifty]))/_xlfn.STDEV.P(Table2[6M Return vs Nifty])</f>
        <v>2.6913880576019786</v>
      </c>
      <c r="M39">
        <v>2.41321632185424</v>
      </c>
      <c r="N39">
        <f>(Table2[[#This Row],[1W Return vs Nifty]]-AVERAGE(Table2[1W Return vs Nifty]))/_xlfn.STDEV.P(Table2[1W Return vs Nifty])</f>
        <v>0.44479882009169847</v>
      </c>
      <c r="O39">
        <v>806.08</v>
      </c>
      <c r="P39">
        <v>793.26998489561299</v>
      </c>
      <c r="Q39">
        <v>628.39973048022603</v>
      </c>
      <c r="R39">
        <v>66.849099571348802</v>
      </c>
      <c r="S39" s="1">
        <f>(Table2[[#This Row],[Close Price]]-Table2[[#This Row],[20D EMA]])/Table2[[#This Row],[20D EMA]]</f>
        <v>5.566445017864232E-2</v>
      </c>
      <c r="T39" s="1">
        <f>(Table2[[#This Row],[Close Price]]-Table2[[#This Row],[50D EMA]])/Table2[[#This Row],[50D EMA]]</f>
        <v>7.2711707492597505E-2</v>
      </c>
      <c r="U39" s="1">
        <f>(Table2[[#This Row],[Close Price]]-Table2[[#This Row],[200D EMA]])/Table2[[#This Row],[200D EMA]]</f>
        <v>0.35415398626874023</v>
      </c>
      <c r="V39">
        <v>0.71622469888275797</v>
      </c>
      <c r="W39">
        <v>829.8</v>
      </c>
      <c r="X39">
        <v>857</v>
      </c>
      <c r="Y39">
        <v>805.95</v>
      </c>
      <c r="Z39">
        <v>857</v>
      </c>
      <c r="AA39">
        <v>760</v>
      </c>
      <c r="AB39">
        <v>868</v>
      </c>
      <c r="AC39" s="1">
        <f>(Table2[[#This Row],[Close Price]]/Table2[[#This Row],[Day Low]])-1</f>
        <v>2.5488069414316916E-2</v>
      </c>
      <c r="AD39" s="1">
        <f>(Table2[[#This Row],[Day High]]/Table2[[#This Row],[Close Price]])-1</f>
        <v>7.1097009224982965E-3</v>
      </c>
      <c r="AE39" s="1">
        <f>(Table2[[#This Row],[Close Price]]/Table2[[#This Row],[Current Week Low]])-1</f>
        <v>5.5834729201563293E-2</v>
      </c>
      <c r="AF39" s="1">
        <f>(Table2[[#This Row],[Current Week High]]/Table2[[#This Row],[Close Price]])-1</f>
        <v>7.1097009224982965E-3</v>
      </c>
      <c r="AG39" s="1">
        <f>(Table2[[#This Row],[Close Price]]/Table2[[#This Row],[Current Month Low]])-1</f>
        <v>0.11967105263157896</v>
      </c>
      <c r="AH39" s="1">
        <f>(Table2[[#This Row],[Current Month High]]/Table2[[#This Row],[Close Price]])-1</f>
        <v>2.003642987249532E-2</v>
      </c>
      <c r="AI39">
        <v>13.9902461954286</v>
      </c>
      <c r="AJ39">
        <v>203.91071428571399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0.01</v>
      </c>
      <c r="AM39" t="s">
        <v>3220</v>
      </c>
      <c r="AN39">
        <v>6.68</v>
      </c>
      <c r="AO39" t="s">
        <v>3220</v>
      </c>
      <c r="AP39">
        <v>0.12546349620484301</v>
      </c>
      <c r="AQ39">
        <f>(Table2[[#This Row],[Sharpe Ratio]]-AVERAGE(Table2[Sharpe Ratio]))/_xlfn.STDEV.P(Table2[Sharpe Ratio])</f>
        <v>0.71078974624532121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6.0618581304565717</v>
      </c>
      <c r="AS39">
        <f>_xlfn.RANK.AVG(Table2[[#This Row],[1Y Return vs Nifty Z-Score]],Table2[1Y Return vs Nifty Z-Score])</f>
        <v>53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171</v>
      </c>
      <c r="AV39">
        <f>(Table2[[#This Row],[Rank 1Y]]+Table2[[#This Row],[Rank 6M]]+Table2[[#This Row],[Rank Sharpe]])/3</f>
        <v>78.666666666666671</v>
      </c>
    </row>
    <row r="40" spans="1:48" x14ac:dyDescent="0.3">
      <c r="A40" t="s">
        <v>1288</v>
      </c>
      <c r="B40" t="s">
        <v>1289</v>
      </c>
      <c r="C40" t="s">
        <v>3173</v>
      </c>
      <c r="D40" t="s">
        <v>258</v>
      </c>
      <c r="E40">
        <v>9051.3559847199995</v>
      </c>
      <c r="F40">
        <v>79.099999999999994</v>
      </c>
      <c r="G40">
        <v>68.751102234063694</v>
      </c>
      <c r="H40">
        <f>(Table2[[#This Row],[1Y Return vs Nifty]]-AVERAGE(Table2[1Y Return vs Nifty]))/_xlfn.STDEV.P(Table2[1Y Return vs Nifty])</f>
        <v>0.80561353862281349</v>
      </c>
      <c r="I40">
        <v>-8.4793589832017506</v>
      </c>
      <c r="J40">
        <f>(Table2[[#This Row],[1M Return vs Nifty]]-AVERAGE(Table2[1M Return vs Nifty]))/_xlfn.STDEV.P(Table2[1M Return vs Nifty])</f>
        <v>-0.90668245857692964</v>
      </c>
      <c r="K40">
        <v>46.716266899386</v>
      </c>
      <c r="L40">
        <f>(Table2[[#This Row],[6M Return vs Nifty]]-AVERAGE(Table2[6M Return vs Nifty]))/_xlfn.STDEV.P(Table2[6M Return vs Nifty])</f>
        <v>1.0190191844374019</v>
      </c>
      <c r="M40">
        <v>-4.39286838687309</v>
      </c>
      <c r="N40">
        <f>(Table2[[#This Row],[1W Return vs Nifty]]-AVERAGE(Table2[1W Return vs Nifty]))/_xlfn.STDEV.P(Table2[1W Return vs Nifty])</f>
        <v>-0.86385966513555201</v>
      </c>
      <c r="O40">
        <v>78.180000000000007</v>
      </c>
      <c r="P40">
        <v>77.466977718595302</v>
      </c>
      <c r="Q40">
        <v>63.121097907804398</v>
      </c>
      <c r="R40">
        <v>56.023831616535503</v>
      </c>
      <c r="S40" s="1">
        <f>(Table2[[#This Row],[Close Price]]-Table2[[#This Row],[20D EMA]])/Table2[[#This Row],[20D EMA]]</f>
        <v>1.1767715528267938E-2</v>
      </c>
      <c r="T40" s="1">
        <f>(Table2[[#This Row],[Close Price]]-Table2[[#This Row],[50D EMA]])/Table2[[#This Row],[50D EMA]]</f>
        <v>2.108023740563069E-2</v>
      </c>
      <c r="U40" s="1">
        <f>(Table2[[#This Row],[Close Price]]-Table2[[#This Row],[200D EMA]])/Table2[[#This Row],[200D EMA]]</f>
        <v>0.25314677060171886</v>
      </c>
      <c r="V40">
        <v>0.36778744810932101</v>
      </c>
      <c r="W40">
        <v>73.75</v>
      </c>
      <c r="X40">
        <v>79.989999999999995</v>
      </c>
      <c r="Y40">
        <v>72.56</v>
      </c>
      <c r="Z40">
        <v>79.989999999999995</v>
      </c>
      <c r="AA40">
        <v>72.56</v>
      </c>
      <c r="AB40">
        <v>81.09</v>
      </c>
      <c r="AC40" s="1">
        <f>(Table2[[#This Row],[Close Price]]/Table2[[#This Row],[Day Low]])-1</f>
        <v>7.2542372881355899E-2</v>
      </c>
      <c r="AD40" s="1">
        <f>(Table2[[#This Row],[Day High]]/Table2[[#This Row],[Close Price]])-1</f>
        <v>1.1251580278129003E-2</v>
      </c>
      <c r="AE40" s="1">
        <f>(Table2[[#This Row],[Close Price]]/Table2[[#This Row],[Current Week Low]])-1</f>
        <v>9.013230429988961E-2</v>
      </c>
      <c r="AF40" s="1">
        <f>(Table2[[#This Row],[Current Week High]]/Table2[[#This Row],[Close Price]])-1</f>
        <v>1.1251580278129003E-2</v>
      </c>
      <c r="AG40" s="1">
        <f>(Table2[[#This Row],[Close Price]]/Table2[[#This Row],[Current Month Low]])-1</f>
        <v>9.013230429988961E-2</v>
      </c>
      <c r="AH40" s="1">
        <f>(Table2[[#This Row],[Current Month High]]/Table2[[#This Row],[Close Price]])-1</f>
        <v>2.5158027812895112E-2</v>
      </c>
      <c r="AI40">
        <v>18.078381795195899</v>
      </c>
      <c r="AJ40">
        <v>108.18258930160199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0.09</v>
      </c>
      <c r="AM40" t="s">
        <v>3220</v>
      </c>
      <c r="AN40">
        <v>-1.26</v>
      </c>
      <c r="AO40" t="s">
        <v>3221</v>
      </c>
      <c r="AP40">
        <v>0.23167619601683601</v>
      </c>
      <c r="AQ40">
        <f>(Table2[[#This Row],[Sharpe Ratio]]-AVERAGE(Table2[Sharpe Ratio]))/_xlfn.STDEV.P(Table2[Sharpe Ratio])</f>
        <v>1.9525587051147266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2.00664930446246</v>
      </c>
      <c r="AS40">
        <f>_xlfn.RANK.AVG(Table2[[#This Row],[1Y Return vs Nifty Z-Score]],Table2[1Y Return vs Nifty Z-Score])</f>
        <v>117</v>
      </c>
      <c r="AT40">
        <f>_xlfn.RANK.AVG(Table2[[#This Row],[6M Return vs Nifty Z-Score]],Table2[6M Return vs Nifty Z-Score])</f>
        <v>101</v>
      </c>
      <c r="AU40">
        <f>_xlfn.RANK.AVG(Table2[[#This Row],[Sharpe Ratio Z-Score]],Table2[Sharpe Ratio Z-Score])</f>
        <v>19</v>
      </c>
      <c r="AV40">
        <f>(Table2[[#This Row],[Rank 1Y]]+Table2[[#This Row],[Rank 6M]]+Table2[[#This Row],[Rank Sharpe]])/3</f>
        <v>79</v>
      </c>
    </row>
    <row r="41" spans="1:48" x14ac:dyDescent="0.3">
      <c r="A41" t="s">
        <v>1171</v>
      </c>
      <c r="B41" t="s">
        <v>1172</v>
      </c>
      <c r="C41" t="s">
        <v>624</v>
      </c>
      <c r="D41" t="s">
        <v>483</v>
      </c>
      <c r="E41">
        <v>10607.93611122</v>
      </c>
      <c r="F41">
        <v>405.3</v>
      </c>
      <c r="G41">
        <v>109.50231187425599</v>
      </c>
      <c r="H41">
        <f>(Table2[[#This Row],[1Y Return vs Nifty]]-AVERAGE(Table2[1Y Return vs Nifty]))/_xlfn.STDEV.P(Table2[1Y Return vs Nifty])</f>
        <v>1.5234866417869302</v>
      </c>
      <c r="I41">
        <v>1.1984282124996399</v>
      </c>
      <c r="J41">
        <f>(Table2[[#This Row],[1M Return vs Nifty]]-AVERAGE(Table2[1M Return vs Nifty]))/_xlfn.STDEV.P(Table2[1M Return vs Nifty])</f>
        <v>6.0887484824678144E-2</v>
      </c>
      <c r="K41">
        <v>43.103723984118801</v>
      </c>
      <c r="L41">
        <f>(Table2[[#This Row],[6M Return vs Nifty]]-AVERAGE(Table2[6M Return vs Nifty]))/_xlfn.STDEV.P(Table2[6M Return vs Nifty])</f>
        <v>0.9044223669182726</v>
      </c>
      <c r="M41">
        <v>0.66381582726227295</v>
      </c>
      <c r="N41">
        <f>(Table2[[#This Row],[1W Return vs Nifty]]-AVERAGE(Table2[1W Return vs Nifty]))/_xlfn.STDEV.P(Table2[1W Return vs Nifty])</f>
        <v>0.10842807254973683</v>
      </c>
      <c r="O41">
        <v>396.43</v>
      </c>
      <c r="P41">
        <v>387.68152042406598</v>
      </c>
      <c r="Q41">
        <v>323.5051751762</v>
      </c>
      <c r="R41">
        <v>59.957314567016198</v>
      </c>
      <c r="S41" s="1">
        <f>(Table2[[#This Row],[Close Price]]-Table2[[#This Row],[20D EMA]])/Table2[[#This Row],[20D EMA]]</f>
        <v>2.2374694145246333E-2</v>
      </c>
      <c r="T41" s="1">
        <f>(Table2[[#This Row],[Close Price]]-Table2[[#This Row],[50D EMA]])/Table2[[#This Row],[50D EMA]]</f>
        <v>4.544575546614147E-2</v>
      </c>
      <c r="U41" s="1">
        <f>(Table2[[#This Row],[Close Price]]-Table2[[#This Row],[200D EMA]])/Table2[[#This Row],[200D EMA]]</f>
        <v>0.25283930861152293</v>
      </c>
      <c r="V41">
        <v>0.52752356048555904</v>
      </c>
      <c r="W41">
        <v>391.7</v>
      </c>
      <c r="X41">
        <v>407</v>
      </c>
      <c r="Y41">
        <v>385.15</v>
      </c>
      <c r="Z41">
        <v>407</v>
      </c>
      <c r="AA41">
        <v>385.15</v>
      </c>
      <c r="AB41">
        <v>407</v>
      </c>
      <c r="AC41" s="1">
        <f>(Table2[[#This Row],[Close Price]]/Table2[[#This Row],[Day Low]])-1</f>
        <v>3.4720449323461855E-2</v>
      </c>
      <c r="AD41" s="1">
        <f>(Table2[[#This Row],[Day High]]/Table2[[#This Row],[Close Price]])-1</f>
        <v>4.1944238835429637E-3</v>
      </c>
      <c r="AE41" s="1">
        <f>(Table2[[#This Row],[Close Price]]/Table2[[#This Row],[Current Week Low]])-1</f>
        <v>5.2317278982214832E-2</v>
      </c>
      <c r="AF41" s="1">
        <f>(Table2[[#This Row],[Current Week High]]/Table2[[#This Row],[Close Price]])-1</f>
        <v>4.1944238835429637E-3</v>
      </c>
      <c r="AG41" s="1">
        <f>(Table2[[#This Row],[Close Price]]/Table2[[#This Row],[Current Month Low]])-1</f>
        <v>5.2317278982214832E-2</v>
      </c>
      <c r="AH41" s="1">
        <f>(Table2[[#This Row],[Current Month High]]/Table2[[#This Row],[Close Price]])-1</f>
        <v>4.1944238835429637E-3</v>
      </c>
      <c r="AI41">
        <v>3.9476930668640402</v>
      </c>
      <c r="AJ41">
        <v>160.64308681672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-0.02</v>
      </c>
      <c r="AM41" t="s">
        <v>3221</v>
      </c>
      <c r="AN41">
        <v>0</v>
      </c>
      <c r="AO41" t="s">
        <v>3222</v>
      </c>
      <c r="AP41">
        <v>0.17553708129307299</v>
      </c>
      <c r="AQ41">
        <f>(Table2[[#This Row],[Sharpe Ratio]]-AVERAGE(Table2[Sharpe Ratio]))/_xlfn.STDEV.P(Table2[Sharpe Ratio])</f>
        <v>1.2962171361142765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3.8934417021938943</v>
      </c>
      <c r="AS41">
        <f>_xlfn.RANK.AVG(Table2[[#This Row],[1Y Return vs Nifty Z-Score]],Table2[1Y Return vs Nifty Z-Score])</f>
        <v>54</v>
      </c>
      <c r="AT41">
        <f>_xlfn.RANK.AVG(Table2[[#This Row],[6M Return vs Nifty Z-Score]],Table2[6M Return vs Nifty Z-Score])</f>
        <v>116</v>
      </c>
      <c r="AU41">
        <f>_xlfn.RANK.AVG(Table2[[#This Row],[Sharpe Ratio Z-Score]],Table2[Sharpe Ratio Z-Score])</f>
        <v>71</v>
      </c>
      <c r="AV41">
        <f>(Table2[[#This Row],[Rank 1Y]]+Table2[[#This Row],[Rank 6M]]+Table2[[#This Row],[Rank Sharpe]])/3</f>
        <v>80.333333333333329</v>
      </c>
    </row>
    <row r="42" spans="1:48" x14ac:dyDescent="0.3">
      <c r="A42" t="s">
        <v>343</v>
      </c>
      <c r="B42" t="s">
        <v>344</v>
      </c>
      <c r="C42" t="s">
        <v>3171</v>
      </c>
      <c r="D42" t="s">
        <v>345</v>
      </c>
      <c r="E42">
        <v>74896.568412574998</v>
      </c>
      <c r="F42">
        <v>12516.85</v>
      </c>
      <c r="G42">
        <v>115.34645290728</v>
      </c>
      <c r="H42">
        <f>(Table2[[#This Row],[1Y Return vs Nifty]]-AVERAGE(Table2[1Y Return vs Nifty]))/_xlfn.STDEV.P(Table2[1Y Return vs Nifty])</f>
        <v>1.6264370007026046</v>
      </c>
      <c r="I42">
        <v>3.2074121226036398</v>
      </c>
      <c r="J42">
        <f>(Table2[[#This Row],[1M Return vs Nifty]]-AVERAGE(Table2[1M Return vs Nifty]))/_xlfn.STDEV.P(Table2[1M Return vs Nifty])</f>
        <v>0.26174253659286184</v>
      </c>
      <c r="K42">
        <v>66.1918417071454</v>
      </c>
      <c r="L42">
        <f>(Table2[[#This Row],[6M Return vs Nifty]]-AVERAGE(Table2[6M Return vs Nifty]))/_xlfn.STDEV.P(Table2[6M Return vs Nifty])</f>
        <v>1.636821919151733</v>
      </c>
      <c r="M42">
        <v>-1.29281597111836</v>
      </c>
      <c r="N42">
        <f>(Table2[[#This Row],[1W Return vs Nifty]]-AVERAGE(Table2[1W Return vs Nifty]))/_xlfn.STDEV.P(Table2[1W Return vs Nifty])</f>
        <v>-0.26778863867234109</v>
      </c>
      <c r="O42">
        <v>12554.87</v>
      </c>
      <c r="P42">
        <v>12016.728058270101</v>
      </c>
      <c r="Q42">
        <v>9274.0731658577297</v>
      </c>
      <c r="R42">
        <v>47.141307596503403</v>
      </c>
      <c r="S42" s="1">
        <f>(Table2[[#This Row],[Close Price]]-Table2[[#This Row],[20D EMA]])/Table2[[#This Row],[20D EMA]]</f>
        <v>-3.0283069438393575E-3</v>
      </c>
      <c r="T42" s="1">
        <f>(Table2[[#This Row],[Close Price]]-Table2[[#This Row],[50D EMA]])/Table2[[#This Row],[50D EMA]]</f>
        <v>4.1618811651954468E-2</v>
      </c>
      <c r="U42" s="1">
        <f>(Table2[[#This Row],[Close Price]]-Table2[[#This Row],[200D EMA]])/Table2[[#This Row],[200D EMA]]</f>
        <v>0.34966047562364216</v>
      </c>
      <c r="V42">
        <v>1.5020852810518901</v>
      </c>
      <c r="W42">
        <v>12425.1</v>
      </c>
      <c r="X42">
        <v>12675</v>
      </c>
      <c r="Y42">
        <v>12022</v>
      </c>
      <c r="Z42">
        <v>12675</v>
      </c>
      <c r="AA42">
        <v>12022</v>
      </c>
      <c r="AB42">
        <v>13160</v>
      </c>
      <c r="AC42" s="1">
        <f>(Table2[[#This Row],[Close Price]]/Table2[[#This Row],[Day Low]])-1</f>
        <v>7.3842464044555634E-3</v>
      </c>
      <c r="AD42" s="1">
        <f>(Table2[[#This Row],[Day High]]/Table2[[#This Row],[Close Price]])-1</f>
        <v>1.2634968063051089E-2</v>
      </c>
      <c r="AE42" s="1">
        <f>(Table2[[#This Row],[Close Price]]/Table2[[#This Row],[Current Week Low]])-1</f>
        <v>4.1162036266844115E-2</v>
      </c>
      <c r="AF42" s="1">
        <f>(Table2[[#This Row],[Current Week High]]/Table2[[#This Row],[Close Price]])-1</f>
        <v>1.2634968063051089E-2</v>
      </c>
      <c r="AG42" s="1">
        <f>(Table2[[#This Row],[Close Price]]/Table2[[#This Row],[Current Month Low]])-1</f>
        <v>4.1162036266844115E-2</v>
      </c>
      <c r="AH42" s="1">
        <f>(Table2[[#This Row],[Current Month High]]/Table2[[#This Row],[Close Price]])-1</f>
        <v>5.1382736071775126E-2</v>
      </c>
      <c r="AI42">
        <v>8.9715064093601704</v>
      </c>
      <c r="AJ42">
        <v>164.43397521892001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-0.02</v>
      </c>
      <c r="AM42" t="s">
        <v>3221</v>
      </c>
      <c r="AN42">
        <v>-5.68</v>
      </c>
      <c r="AO42" t="s">
        <v>3221</v>
      </c>
      <c r="AP42">
        <v>0.12636199963275299</v>
      </c>
      <c r="AQ42">
        <f>(Table2[[#This Row],[Sharpe Ratio]]-AVERAGE(Table2[Sharpe Ratio]))/_xlfn.STDEV.P(Table2[Sharpe Ratio])</f>
        <v>0.7212944567760895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3.9785072745509478</v>
      </c>
      <c r="AS42">
        <f>_xlfn.RANK.AVG(Table2[[#This Row],[1Y Return vs Nifty Z-Score]],Table2[1Y Return vs Nifty Z-Score])</f>
        <v>50</v>
      </c>
      <c r="AT42">
        <f>_xlfn.RANK.AVG(Table2[[#This Row],[6M Return vs Nifty Z-Score]],Table2[6M Return vs Nifty Z-Score])</f>
        <v>47</v>
      </c>
      <c r="AU42">
        <f>_xlfn.RANK.AVG(Table2[[#This Row],[Sharpe Ratio Z-Score]],Table2[Sharpe Ratio Z-Score])</f>
        <v>165</v>
      </c>
      <c r="AV42">
        <f>(Table2[[#This Row],[Rank 1Y]]+Table2[[#This Row],[Rank 6M]]+Table2[[#This Row],[Rank Sharpe]])/3</f>
        <v>87.333333333333329</v>
      </c>
    </row>
    <row r="43" spans="1:48" x14ac:dyDescent="0.3">
      <c r="A43" t="s">
        <v>1276</v>
      </c>
      <c r="B43" t="s">
        <v>1277</v>
      </c>
      <c r="C43" t="s">
        <v>3178</v>
      </c>
      <c r="D43" t="s">
        <v>1214</v>
      </c>
      <c r="E43">
        <v>9233.9149036500003</v>
      </c>
      <c r="F43">
        <v>722.35</v>
      </c>
      <c r="G43">
        <v>102.321232244659</v>
      </c>
      <c r="H43">
        <f>(Table2[[#This Row],[1Y Return vs Nifty]]-AVERAGE(Table2[1Y Return vs Nifty]))/_xlfn.STDEV.P(Table2[1Y Return vs Nifty])</f>
        <v>1.3969847793076624</v>
      </c>
      <c r="I43">
        <v>-5.1764816418072002</v>
      </c>
      <c r="J43">
        <f>(Table2[[#This Row],[1M Return vs Nifty]]-AVERAGE(Table2[1M Return vs Nifty]))/_xlfn.STDEV.P(Table2[1M Return vs Nifty])</f>
        <v>-0.5764659764770701</v>
      </c>
      <c r="K43">
        <v>34.265359950847298</v>
      </c>
      <c r="L43">
        <f>(Table2[[#This Row],[6M Return vs Nifty]]-AVERAGE(Table2[6M Return vs Nifty]))/_xlfn.STDEV.P(Table2[6M Return vs Nifty])</f>
        <v>0.62405244079006317</v>
      </c>
      <c r="M43">
        <v>-3.5334876616073099</v>
      </c>
      <c r="N43">
        <f>(Table2[[#This Row],[1W Return vs Nifty]]-AVERAGE(Table2[1W Return vs Nifty]))/_xlfn.STDEV.P(Table2[1W Return vs Nifty])</f>
        <v>-0.69861989421149784</v>
      </c>
      <c r="O43">
        <v>717.18</v>
      </c>
      <c r="P43">
        <v>651.36351486762101</v>
      </c>
      <c r="Q43">
        <v>497.52310880621798</v>
      </c>
      <c r="R43">
        <v>48.372545672870302</v>
      </c>
      <c r="S43" s="1">
        <f>(Table2[[#This Row],[Close Price]]-Table2[[#This Row],[20D EMA]])/Table2[[#This Row],[20D EMA]]</f>
        <v>7.2087899829890306E-3</v>
      </c>
      <c r="T43" s="1">
        <f>(Table2[[#This Row],[Close Price]]-Table2[[#This Row],[50D EMA]])/Table2[[#This Row],[50D EMA]]</f>
        <v>0.10898136526238481</v>
      </c>
      <c r="U43" s="1">
        <f>(Table2[[#This Row],[Close Price]]-Table2[[#This Row],[200D EMA]])/Table2[[#This Row],[200D EMA]]</f>
        <v>0.45189235879564071</v>
      </c>
      <c r="V43">
        <v>0.64473617253420801</v>
      </c>
      <c r="W43">
        <v>701</v>
      </c>
      <c r="X43">
        <v>726</v>
      </c>
      <c r="Y43">
        <v>681.3</v>
      </c>
      <c r="Z43">
        <v>726</v>
      </c>
      <c r="AA43">
        <v>681.3</v>
      </c>
      <c r="AB43">
        <v>756.25</v>
      </c>
      <c r="AC43" s="1">
        <f>(Table2[[#This Row],[Close Price]]/Table2[[#This Row],[Day Low]])-1</f>
        <v>3.0456490727532204E-2</v>
      </c>
      <c r="AD43" s="1">
        <f>(Table2[[#This Row],[Day High]]/Table2[[#This Row],[Close Price]])-1</f>
        <v>5.0529521700006796E-3</v>
      </c>
      <c r="AE43" s="1">
        <f>(Table2[[#This Row],[Close Price]]/Table2[[#This Row],[Current Week Low]])-1</f>
        <v>6.0252458535153597E-2</v>
      </c>
      <c r="AF43" s="1">
        <f>(Table2[[#This Row],[Current Week High]]/Table2[[#This Row],[Close Price]])-1</f>
        <v>5.0529521700006796E-3</v>
      </c>
      <c r="AG43" s="1">
        <f>(Table2[[#This Row],[Close Price]]/Table2[[#This Row],[Current Month Low]])-1</f>
        <v>6.0252458535153597E-2</v>
      </c>
      <c r="AH43" s="1">
        <f>(Table2[[#This Row],[Current Month High]]/Table2[[#This Row],[Close Price]])-1</f>
        <v>4.6930158510417375E-2</v>
      </c>
      <c r="AI43">
        <v>8.6661590641655692</v>
      </c>
      <c r="AJ43">
        <v>153.10091100210201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0.5</v>
      </c>
      <c r="AM43" t="s">
        <v>3220</v>
      </c>
      <c r="AN43">
        <v>-4.6500000000000004</v>
      </c>
      <c r="AO43" t="s">
        <v>3221</v>
      </c>
      <c r="AP43">
        <v>0.19490538519794001</v>
      </c>
      <c r="AQ43">
        <f>(Table2[[#This Row],[Sharpe Ratio]]-AVERAGE(Table2[Sharpe Ratio]))/_xlfn.STDEV.P(Table2[Sharpe Ratio])</f>
        <v>1.5226585938456545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2.2686099432548126</v>
      </c>
      <c r="AS43">
        <f>_xlfn.RANK.AVG(Table2[[#This Row],[1Y Return vs Nifty Z-Score]],Table2[1Y Return vs Nifty Z-Score])</f>
        <v>64</v>
      </c>
      <c r="AT43">
        <f>_xlfn.RANK.AVG(Table2[[#This Row],[6M Return vs Nifty Z-Score]],Table2[6M Return vs Nifty Z-Score])</f>
        <v>154</v>
      </c>
      <c r="AU43">
        <f>_xlfn.RANK.AVG(Table2[[#This Row],[Sharpe Ratio Z-Score]],Table2[Sharpe Ratio Z-Score])</f>
        <v>46</v>
      </c>
      <c r="AV43">
        <f>(Table2[[#This Row],[Rank 1Y]]+Table2[[#This Row],[Rank 6M]]+Table2[[#This Row],[Rank Sharpe]])/3</f>
        <v>88</v>
      </c>
    </row>
    <row r="44" spans="1:48" x14ac:dyDescent="0.3">
      <c r="A44" t="s">
        <v>90</v>
      </c>
      <c r="B44" t="s">
        <v>91</v>
      </c>
      <c r="C44" t="s">
        <v>3173</v>
      </c>
      <c r="D44" t="s">
        <v>92</v>
      </c>
      <c r="E44">
        <v>313347.83850000001</v>
      </c>
      <c r="F44">
        <v>4685.3999999999996</v>
      </c>
      <c r="G44">
        <v>103.181677347476</v>
      </c>
      <c r="H44">
        <f>(Table2[[#This Row],[1Y Return vs Nifty]]-AVERAGE(Table2[1Y Return vs Nifty]))/_xlfn.STDEV.P(Table2[1Y Return vs Nifty])</f>
        <v>1.4121423758922895</v>
      </c>
      <c r="I44">
        <v>-3.6602825836877102</v>
      </c>
      <c r="J44">
        <f>(Table2[[#This Row],[1M Return vs Nifty]]-AVERAGE(Table2[1M Return vs Nifty]))/_xlfn.STDEV.P(Table2[1M Return vs Nifty])</f>
        <v>-0.42487877919897121</v>
      </c>
      <c r="K44">
        <v>27.647154369003101</v>
      </c>
      <c r="L44">
        <f>(Table2[[#This Row],[6M Return vs Nifty]]-AVERAGE(Table2[6M Return vs Nifty]))/_xlfn.STDEV.P(Table2[6M Return vs Nifty])</f>
        <v>0.41411021583781327</v>
      </c>
      <c r="M44">
        <v>-3.6820631469273502</v>
      </c>
      <c r="N44">
        <f>(Table2[[#This Row],[1W Return vs Nifty]]-AVERAGE(Table2[1W Return vs Nifty]))/_xlfn.STDEV.P(Table2[1W Return vs Nifty])</f>
        <v>-0.72718765054745815</v>
      </c>
      <c r="O44">
        <v>4748.62</v>
      </c>
      <c r="P44">
        <v>4796.7164591947803</v>
      </c>
      <c r="Q44">
        <v>3990.79590826208</v>
      </c>
      <c r="R44">
        <v>43.817331692366302</v>
      </c>
      <c r="S44" s="1">
        <f>(Table2[[#This Row],[Close Price]]-Table2[[#This Row],[20D EMA]])/Table2[[#This Row],[20D EMA]]</f>
        <v>-1.3313341560284936E-2</v>
      </c>
      <c r="T44" s="1">
        <f>(Table2[[#This Row],[Close Price]]-Table2[[#This Row],[50D EMA]])/Table2[[#This Row],[50D EMA]]</f>
        <v>-2.32068041006258E-2</v>
      </c>
      <c r="U44" s="1">
        <f>(Table2[[#This Row],[Close Price]]-Table2[[#This Row],[200D EMA]])/Table2[[#This Row],[200D EMA]]</f>
        <v>0.17405151947256736</v>
      </c>
      <c r="V44">
        <v>0.62452298912604898</v>
      </c>
      <c r="W44">
        <v>4676</v>
      </c>
      <c r="X44">
        <v>4736.8999999999996</v>
      </c>
      <c r="Y44">
        <v>4581.2</v>
      </c>
      <c r="Z44">
        <v>4736.8999999999996</v>
      </c>
      <c r="AA44">
        <v>4581.2</v>
      </c>
      <c r="AB44">
        <v>4950</v>
      </c>
      <c r="AC44" s="1">
        <f>(Table2[[#This Row],[Close Price]]/Table2[[#This Row],[Day Low]])-1</f>
        <v>2.010265183917781E-3</v>
      </c>
      <c r="AD44" s="1">
        <f>(Table2[[#This Row],[Day High]]/Table2[[#This Row],[Close Price]])-1</f>
        <v>1.0991590899389614E-2</v>
      </c>
      <c r="AE44" s="1">
        <f>(Table2[[#This Row],[Close Price]]/Table2[[#This Row],[Current Week Low]])-1</f>
        <v>2.2745132279752056E-2</v>
      </c>
      <c r="AF44" s="1">
        <f>(Table2[[#This Row],[Current Week High]]/Table2[[#This Row],[Close Price]])-1</f>
        <v>1.0991590899389614E-2</v>
      </c>
      <c r="AG44" s="1">
        <f>(Table2[[#This Row],[Close Price]]/Table2[[#This Row],[Current Month Low]])-1</f>
        <v>2.2745132279752056E-2</v>
      </c>
      <c r="AH44" s="1">
        <f>(Table2[[#This Row],[Current Month High]]/Table2[[#This Row],[Close Price]])-1</f>
        <v>5.6473300038417218E-2</v>
      </c>
      <c r="AI44">
        <v>21.115593119050601</v>
      </c>
      <c r="AJ44">
        <v>165.041294264057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</v>
      </c>
      <c r="AM44">
        <v>0</v>
      </c>
      <c r="AN44">
        <v>-2.85</v>
      </c>
      <c r="AO44" t="s">
        <v>3221</v>
      </c>
      <c r="AP44">
        <v>0.24622230091910099</v>
      </c>
      <c r="AQ44">
        <f>(Table2[[#This Row],[Sharpe Ratio]]-AVERAGE(Table2[Sharpe Ratio]))/_xlfn.STDEV.P(Table2[Sharpe Ratio])</f>
        <v>2.1226221869023458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62</v>
      </c>
      <c r="AT44">
        <f>_xlfn.RANK.AVG(Table2[[#This Row],[6M Return vs Nifty Z-Score]],Table2[6M Return vs Nifty Z-Score])</f>
        <v>196</v>
      </c>
      <c r="AU44">
        <f>_xlfn.RANK.AVG(Table2[[#This Row],[Sharpe Ratio Z-Score]],Table2[Sharpe Ratio Z-Score])</f>
        <v>11</v>
      </c>
      <c r="AV44">
        <f>(Table2[[#This Row],[Rank 1Y]]+Table2[[#This Row],[Rank 6M]]+Table2[[#This Row],[Rank Sharpe]])/3</f>
        <v>89.666666666666671</v>
      </c>
    </row>
    <row r="45" spans="1:48" x14ac:dyDescent="0.3">
      <c r="A45" t="s">
        <v>270</v>
      </c>
      <c r="B45" t="s">
        <v>271</v>
      </c>
      <c r="C45" t="s">
        <v>3159</v>
      </c>
      <c r="D45" t="s">
        <v>65</v>
      </c>
      <c r="E45">
        <v>99044.148393990006</v>
      </c>
      <c r="F45">
        <v>608.9</v>
      </c>
      <c r="G45">
        <v>198.28834024995601</v>
      </c>
      <c r="H45">
        <f>(Table2[[#This Row],[1Y Return vs Nifty]]-AVERAGE(Table2[1Y Return vs Nifty]))/_xlfn.STDEV.P(Table2[1Y Return vs Nifty])</f>
        <v>3.0875408691445925</v>
      </c>
      <c r="I45">
        <v>-3.3912478617091599</v>
      </c>
      <c r="J45">
        <f>(Table2[[#This Row],[1M Return vs Nifty]]-AVERAGE(Table2[1M Return vs Nifty]))/_xlfn.STDEV.P(Table2[1M Return vs Nifty])</f>
        <v>-0.39798111081115256</v>
      </c>
      <c r="K45">
        <v>37.102032916906303</v>
      </c>
      <c r="L45">
        <f>(Table2[[#This Row],[6M Return vs Nifty]]-AVERAGE(Table2[6M Return vs Nifty]))/_xlfn.STDEV.P(Table2[6M Return vs Nifty])</f>
        <v>0.71403716951926288</v>
      </c>
      <c r="M45">
        <v>-11.2309303321614</v>
      </c>
      <c r="N45">
        <f>(Table2[[#This Row],[1W Return vs Nifty]]-AVERAGE(Table2[1W Return vs Nifty]))/_xlfn.STDEV.P(Table2[1W Return vs Nifty])</f>
        <v>-2.1786666606665288</v>
      </c>
      <c r="O45">
        <v>664.97</v>
      </c>
      <c r="P45">
        <v>615.90165905174297</v>
      </c>
      <c r="Q45">
        <v>449.76948686591402</v>
      </c>
      <c r="R45">
        <v>25.4736048778528</v>
      </c>
      <c r="S45" s="1">
        <f>(Table2[[#This Row],[Close Price]]-Table2[[#This Row],[20D EMA]])/Table2[[#This Row],[20D EMA]]</f>
        <v>-8.4319593365114284E-2</v>
      </c>
      <c r="T45" s="1">
        <f>(Table2[[#This Row],[Close Price]]-Table2[[#This Row],[50D EMA]])/Table2[[#This Row],[50D EMA]]</f>
        <v>-1.1368144490019581E-2</v>
      </c>
      <c r="U45" s="1">
        <f>(Table2[[#This Row],[Close Price]]-Table2[[#This Row],[200D EMA]])/Table2[[#This Row],[200D EMA]]</f>
        <v>0.35380459942478532</v>
      </c>
      <c r="V45">
        <v>1.3791127149000999</v>
      </c>
      <c r="W45">
        <v>606</v>
      </c>
      <c r="X45">
        <v>645</v>
      </c>
      <c r="Y45">
        <v>606</v>
      </c>
      <c r="Z45">
        <v>645</v>
      </c>
      <c r="AA45">
        <v>606</v>
      </c>
      <c r="AB45">
        <v>734.7</v>
      </c>
      <c r="AC45" s="1">
        <f>(Table2[[#This Row],[Close Price]]/Table2[[#This Row],[Day Low]])-1</f>
        <v>4.7854785478547157E-3</v>
      </c>
      <c r="AD45" s="1">
        <f>(Table2[[#This Row],[Day High]]/Table2[[#This Row],[Close Price]])-1</f>
        <v>5.928723928395474E-2</v>
      </c>
      <c r="AE45" s="1">
        <f>(Table2[[#This Row],[Close Price]]/Table2[[#This Row],[Current Week Low]])-1</f>
        <v>4.7854785478547157E-3</v>
      </c>
      <c r="AF45" s="1">
        <f>(Table2[[#This Row],[Current Week High]]/Table2[[#This Row],[Close Price]])-1</f>
        <v>5.928723928395474E-2</v>
      </c>
      <c r="AG45" s="1">
        <f>(Table2[[#This Row],[Close Price]]/Table2[[#This Row],[Current Month Low]])-1</f>
        <v>4.7854785478547157E-3</v>
      </c>
      <c r="AH45" s="1">
        <f>(Table2[[#This Row],[Current Month High]]/Table2[[#This Row],[Close Price]])-1</f>
        <v>0.20660206930530478</v>
      </c>
      <c r="AI45">
        <v>26.112662177697398</v>
      </c>
      <c r="AJ45">
        <v>237.652495378927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0.25</v>
      </c>
      <c r="AM45" t="s">
        <v>3220</v>
      </c>
      <c r="AN45">
        <v>-10.69</v>
      </c>
      <c r="AO45" t="s">
        <v>3221</v>
      </c>
      <c r="AP45">
        <v>0.149229964960959</v>
      </c>
      <c r="AQ45">
        <f>(Table2[[#This Row],[Sharpe Ratio]]-AVERAGE(Table2[Sharpe Ratio]))/_xlfn.STDEV.P(Table2[Sharpe Ratio])</f>
        <v>0.98865165179451064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2.2135819189806853</v>
      </c>
      <c r="AS45">
        <f>_xlfn.RANK.AVG(Table2[[#This Row],[1Y Return vs Nifty Z-Score]],Table2[1Y Return vs Nifty Z-Score])</f>
        <v>12</v>
      </c>
      <c r="AT45">
        <f>_xlfn.RANK.AVG(Table2[[#This Row],[6M Return vs Nifty Z-Score]],Table2[6M Return vs Nifty Z-Score])</f>
        <v>141</v>
      </c>
      <c r="AU45">
        <f>_xlfn.RANK.AVG(Table2[[#This Row],[Sharpe Ratio Z-Score]],Table2[Sharpe Ratio Z-Score])</f>
        <v>118</v>
      </c>
      <c r="AV45">
        <f>(Table2[[#This Row],[Rank 1Y]]+Table2[[#This Row],[Rank 6M]]+Table2[[#This Row],[Rank Sharpe]])/3</f>
        <v>90.333333333333329</v>
      </c>
    </row>
    <row r="46" spans="1:48" x14ac:dyDescent="0.3">
      <c r="A46" t="s">
        <v>1028</v>
      </c>
      <c r="B46" t="s">
        <v>1029</v>
      </c>
      <c r="C46" t="s">
        <v>3173</v>
      </c>
      <c r="D46" t="s">
        <v>436</v>
      </c>
      <c r="E46">
        <v>13639.006631233</v>
      </c>
      <c r="F46">
        <v>220.63</v>
      </c>
      <c r="G46">
        <v>192.486577793755</v>
      </c>
      <c r="H46">
        <f>(Table2[[#This Row],[1Y Return vs Nifty]]-AVERAGE(Table2[1Y Return vs Nifty]))/_xlfn.STDEV.P(Table2[1Y Return vs Nifty])</f>
        <v>2.9853370510241541</v>
      </c>
      <c r="I46">
        <v>4.9092784284503201</v>
      </c>
      <c r="J46">
        <f>(Table2[[#This Row],[1M Return vs Nifty]]-AVERAGE(Table2[1M Return vs Nifty]))/_xlfn.STDEV.P(Table2[1M Return vs Nifty])</f>
        <v>0.4318924532966083</v>
      </c>
      <c r="K46">
        <v>26.0528891812138</v>
      </c>
      <c r="L46">
        <f>(Table2[[#This Row],[6M Return vs Nifty]]-AVERAGE(Table2[6M Return vs Nifty]))/_xlfn.STDEV.P(Table2[6M Return vs Nifty])</f>
        <v>0.36353705419312238</v>
      </c>
      <c r="M46">
        <v>3.7564930373574499</v>
      </c>
      <c r="N46">
        <f>(Table2[[#This Row],[1W Return vs Nifty]]-AVERAGE(Table2[1W Return vs Nifty]))/_xlfn.STDEV.P(Table2[1W Return vs Nifty])</f>
        <v>0.70308101124593925</v>
      </c>
      <c r="O46">
        <v>214</v>
      </c>
      <c r="P46">
        <v>204.751111599691</v>
      </c>
      <c r="Q46">
        <v>167.48622050287</v>
      </c>
      <c r="R46">
        <v>57.660242306738901</v>
      </c>
      <c r="S46" s="1">
        <f>(Table2[[#This Row],[Close Price]]-Table2[[#This Row],[20D EMA]])/Table2[[#This Row],[20D EMA]]</f>
        <v>3.0981308411214933E-2</v>
      </c>
      <c r="T46" s="1">
        <f>(Table2[[#This Row],[Close Price]]-Table2[[#This Row],[50D EMA]])/Table2[[#This Row],[50D EMA]]</f>
        <v>7.7552147464546209E-2</v>
      </c>
      <c r="U46" s="1">
        <f>(Table2[[#This Row],[Close Price]]-Table2[[#This Row],[200D EMA]])/Table2[[#This Row],[200D EMA]]</f>
        <v>0.3173023985947509</v>
      </c>
      <c r="V46">
        <v>1.1526916175734501</v>
      </c>
      <c r="W46">
        <v>218.51</v>
      </c>
      <c r="X46">
        <v>224.95</v>
      </c>
      <c r="Y46">
        <v>207.11</v>
      </c>
      <c r="Z46">
        <v>224.95</v>
      </c>
      <c r="AA46">
        <v>207.1</v>
      </c>
      <c r="AB46">
        <v>224.95</v>
      </c>
      <c r="AC46" s="1">
        <f>(Table2[[#This Row],[Close Price]]/Table2[[#This Row],[Day Low]])-1</f>
        <v>9.7020731316643793E-3</v>
      </c>
      <c r="AD46" s="1">
        <f>(Table2[[#This Row],[Day High]]/Table2[[#This Row],[Close Price]])-1</f>
        <v>1.958029279789697E-2</v>
      </c>
      <c r="AE46" s="1">
        <f>(Table2[[#This Row],[Close Price]]/Table2[[#This Row],[Current Week Low]])-1</f>
        <v>6.5279320168026622E-2</v>
      </c>
      <c r="AF46" s="1">
        <f>(Table2[[#This Row],[Current Week High]]/Table2[[#This Row],[Close Price]])-1</f>
        <v>1.958029279789697E-2</v>
      </c>
      <c r="AG46" s="1">
        <f>(Table2[[#This Row],[Close Price]]/Table2[[#This Row],[Current Month Low]])-1</f>
        <v>6.5330758087880358E-2</v>
      </c>
      <c r="AH46" s="1">
        <f>(Table2[[#This Row],[Current Month High]]/Table2[[#This Row],[Close Price]])-1</f>
        <v>1.958029279789697E-2</v>
      </c>
      <c r="AI46">
        <v>2.7965371889588901</v>
      </c>
      <c r="AJ46">
        <v>267.10482529118099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0.22</v>
      </c>
      <c r="AM46" t="s">
        <v>3220</v>
      </c>
      <c r="AN46">
        <v>1.24</v>
      </c>
      <c r="AO46" t="s">
        <v>3220</v>
      </c>
      <c r="AP46">
        <v>0.19527145445556099</v>
      </c>
      <c r="AQ46">
        <f>(Table2[[#This Row],[Sharpe Ratio]]-AVERAGE(Table2[Sharpe Ratio]))/_xlfn.STDEV.P(Table2[Sharpe Ratio])</f>
        <v>1.5269384345964758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6.0107860043562997</v>
      </c>
      <c r="AS46">
        <f>_xlfn.RANK.AVG(Table2[[#This Row],[1Y Return vs Nifty Z-Score]],Table2[1Y Return vs Nifty Z-Score])</f>
        <v>17</v>
      </c>
      <c r="AT46">
        <f>_xlfn.RANK.AVG(Table2[[#This Row],[6M Return vs Nifty Z-Score]],Table2[6M Return vs Nifty Z-Score])</f>
        <v>211</v>
      </c>
      <c r="AU46">
        <f>_xlfn.RANK.AVG(Table2[[#This Row],[Sharpe Ratio Z-Score]],Table2[Sharpe Ratio Z-Score])</f>
        <v>44</v>
      </c>
      <c r="AV46">
        <f>(Table2[[#This Row],[Rank 1Y]]+Table2[[#This Row],[Rank 6M]]+Table2[[#This Row],[Rank Sharpe]])/3</f>
        <v>90.666666666666671</v>
      </c>
    </row>
    <row r="47" spans="1:48" x14ac:dyDescent="0.3">
      <c r="A47" t="s">
        <v>560</v>
      </c>
      <c r="B47" t="s">
        <v>561</v>
      </c>
      <c r="C47" t="s">
        <v>3173</v>
      </c>
      <c r="D47" t="s">
        <v>218</v>
      </c>
      <c r="E47">
        <v>37316.967159724998</v>
      </c>
      <c r="F47">
        <v>9290.15</v>
      </c>
      <c r="G47">
        <v>58.317052904266902</v>
      </c>
      <c r="H47">
        <f>(Table2[[#This Row],[1Y Return vs Nifty]]-AVERAGE(Table2[1Y Return vs Nifty]))/_xlfn.STDEV.P(Table2[1Y Return vs Nifty])</f>
        <v>0.62180737833742394</v>
      </c>
      <c r="I47">
        <v>7.3928840828551801</v>
      </c>
      <c r="J47">
        <f>(Table2[[#This Row],[1M Return vs Nifty]]-AVERAGE(Table2[1M Return vs Nifty]))/_xlfn.STDEV.P(Table2[1M Return vs Nifty])</f>
        <v>0.68019944061410154</v>
      </c>
      <c r="K47">
        <v>41.387429809527099</v>
      </c>
      <c r="L47">
        <f>(Table2[[#This Row],[6M Return vs Nifty]]-AVERAGE(Table2[6M Return vs Nifty]))/_xlfn.STDEV.P(Table2[6M Return vs Nifty])</f>
        <v>0.84997821083541458</v>
      </c>
      <c r="M47">
        <v>3.5158033709109802</v>
      </c>
      <c r="N47">
        <f>(Table2[[#This Row],[1W Return vs Nifty]]-AVERAGE(Table2[1W Return vs Nifty]))/_xlfn.STDEV.P(Table2[1W Return vs Nifty])</f>
        <v>0.65680174970548344</v>
      </c>
      <c r="O47">
        <v>8855.49</v>
      </c>
      <c r="P47">
        <v>8605.3890907623409</v>
      </c>
      <c r="Q47">
        <v>7265.9848741383803</v>
      </c>
      <c r="R47">
        <v>70.772413361356698</v>
      </c>
      <c r="S47" s="1">
        <f>(Table2[[#This Row],[Close Price]]-Table2[[#This Row],[20D EMA]])/Table2[[#This Row],[20D EMA]]</f>
        <v>4.9083675776269847E-2</v>
      </c>
      <c r="T47" s="1">
        <f>(Table2[[#This Row],[Close Price]]-Table2[[#This Row],[50D EMA]])/Table2[[#This Row],[50D EMA]]</f>
        <v>7.9573497725132683E-2</v>
      </c>
      <c r="U47" s="1">
        <f>(Table2[[#This Row],[Close Price]]-Table2[[#This Row],[200D EMA]])/Table2[[#This Row],[200D EMA]]</f>
        <v>0.27858097159907041</v>
      </c>
      <c r="V47">
        <v>1.03975769227007</v>
      </c>
      <c r="W47">
        <v>9100.85</v>
      </c>
      <c r="X47">
        <v>9343.15</v>
      </c>
      <c r="Y47">
        <v>8888</v>
      </c>
      <c r="Z47">
        <v>9343.15</v>
      </c>
      <c r="AA47">
        <v>8716.4</v>
      </c>
      <c r="AB47">
        <v>9343.15</v>
      </c>
      <c r="AC47" s="1">
        <f>(Table2[[#This Row],[Close Price]]/Table2[[#This Row],[Day Low]])-1</f>
        <v>2.0800254921243599E-2</v>
      </c>
      <c r="AD47" s="1">
        <f>(Table2[[#This Row],[Day High]]/Table2[[#This Row],[Close Price]])-1</f>
        <v>5.7049670887983073E-3</v>
      </c>
      <c r="AE47" s="1">
        <f>(Table2[[#This Row],[Close Price]]/Table2[[#This Row],[Current Week Low]])-1</f>
        <v>4.5246399639963908E-2</v>
      </c>
      <c r="AF47" s="1">
        <f>(Table2[[#This Row],[Current Week High]]/Table2[[#This Row],[Close Price]])-1</f>
        <v>5.7049670887983073E-3</v>
      </c>
      <c r="AG47" s="1">
        <f>(Table2[[#This Row],[Close Price]]/Table2[[#This Row],[Current Month Low]])-1</f>
        <v>6.5824193474370185E-2</v>
      </c>
      <c r="AH47" s="1">
        <f>(Table2[[#This Row],[Current Month High]]/Table2[[#This Row],[Close Price]])-1</f>
        <v>5.7049670887983073E-3</v>
      </c>
      <c r="AI47">
        <v>3.98002185110035</v>
      </c>
      <c r="AJ47">
        <v>104.37451189598799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3220</v>
      </c>
      <c r="AN47">
        <v>3.8</v>
      </c>
      <c r="AO47" t="s">
        <v>3220</v>
      </c>
      <c r="AP47">
        <v>0.28092237355114302</v>
      </c>
      <c r="AQ47">
        <f>(Table2[[#This Row],[Sharpe Ratio]]-AVERAGE(Table2[Sharpe Ratio]))/_xlfn.STDEV.P(Table2[Sharpe Ratio])</f>
        <v>2.5283125906041279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5.337099370096551</v>
      </c>
      <c r="AS47">
        <f>_xlfn.RANK.AVG(Table2[[#This Row],[1Y Return vs Nifty Z-Score]],Table2[1Y Return vs Nifty Z-Score])</f>
        <v>150</v>
      </c>
      <c r="AT47">
        <f>_xlfn.RANK.AVG(Table2[[#This Row],[6M Return vs Nifty Z-Score]],Table2[6M Return vs Nifty Z-Score])</f>
        <v>123</v>
      </c>
      <c r="AU47">
        <f>_xlfn.RANK.AVG(Table2[[#This Row],[Sharpe Ratio Z-Score]],Table2[Sharpe Ratio Z-Score])</f>
        <v>4</v>
      </c>
      <c r="AV47">
        <f>(Table2[[#This Row],[Rank 1Y]]+Table2[[#This Row],[Rank 6M]]+Table2[[#This Row],[Rank Sharpe]])/3</f>
        <v>92.333333333333329</v>
      </c>
    </row>
    <row r="48" spans="1:48" x14ac:dyDescent="0.3">
      <c r="A48" t="s">
        <v>1384</v>
      </c>
      <c r="B48" t="s">
        <v>1385</v>
      </c>
      <c r="C48" t="s">
        <v>3164</v>
      </c>
      <c r="D48" t="s">
        <v>46</v>
      </c>
      <c r="E48">
        <v>8264.7006662399999</v>
      </c>
      <c r="F48">
        <v>481.1</v>
      </c>
      <c r="G48">
        <v>72.253589253039905</v>
      </c>
      <c r="H48">
        <f>(Table2[[#This Row],[1Y Return vs Nifty]]-AVERAGE(Table2[1Y Return vs Nifty]))/_xlfn.STDEV.P(Table2[1Y Return vs Nifty])</f>
        <v>0.86731333225604668</v>
      </c>
      <c r="I48">
        <v>-15.286699104517799</v>
      </c>
      <c r="J48">
        <f>(Table2[[#This Row],[1M Return vs Nifty]]-AVERAGE(Table2[1M Return vs Nifty]))/_xlfn.STDEV.P(Table2[1M Return vs Nifty])</f>
        <v>-1.5872696178836398</v>
      </c>
      <c r="K48">
        <v>38.107450649631701</v>
      </c>
      <c r="L48">
        <f>(Table2[[#This Row],[6M Return vs Nifty]]-AVERAGE(Table2[6M Return vs Nifty]))/_xlfn.STDEV.P(Table2[6M Return vs Nifty])</f>
        <v>0.74593095601539017</v>
      </c>
      <c r="M48">
        <v>-9.7405034346890709</v>
      </c>
      <c r="N48">
        <f>(Table2[[#This Row],[1W Return vs Nifty]]-AVERAGE(Table2[1W Return vs Nifty]))/_xlfn.STDEV.P(Table2[1W Return vs Nifty])</f>
        <v>-1.8920907672623453</v>
      </c>
      <c r="O48">
        <v>529.13</v>
      </c>
      <c r="P48">
        <v>513.99248501552597</v>
      </c>
      <c r="Q48">
        <v>404.23883390997702</v>
      </c>
      <c r="R48">
        <v>18.754451956006999</v>
      </c>
      <c r="S48" s="1">
        <f>(Table2[[#This Row],[Close Price]]-Table2[[#This Row],[20D EMA]])/Table2[[#This Row],[20D EMA]]</f>
        <v>-9.0771644019428069E-2</v>
      </c>
      <c r="T48" s="1">
        <f>(Table2[[#This Row],[Close Price]]-Table2[[#This Row],[50D EMA]])/Table2[[#This Row],[50D EMA]]</f>
        <v>-6.3994097140413209E-2</v>
      </c>
      <c r="U48" s="1">
        <f>(Table2[[#This Row],[Close Price]]-Table2[[#This Row],[200D EMA]])/Table2[[#This Row],[200D EMA]]</f>
        <v>0.19013800664965255</v>
      </c>
      <c r="V48">
        <v>0.39339337538540098</v>
      </c>
      <c r="W48">
        <v>476.5</v>
      </c>
      <c r="X48">
        <v>499.15</v>
      </c>
      <c r="Y48">
        <v>476.5</v>
      </c>
      <c r="Z48">
        <v>512.65</v>
      </c>
      <c r="AA48">
        <v>476.5</v>
      </c>
      <c r="AB48">
        <v>563</v>
      </c>
      <c r="AC48" s="1">
        <f>(Table2[[#This Row],[Close Price]]/Table2[[#This Row],[Day Low]])-1</f>
        <v>9.6537250786989937E-3</v>
      </c>
      <c r="AD48" s="1">
        <f>(Table2[[#This Row],[Day High]]/Table2[[#This Row],[Close Price]])-1</f>
        <v>3.7518187487008747E-2</v>
      </c>
      <c r="AE48" s="1">
        <f>(Table2[[#This Row],[Close Price]]/Table2[[#This Row],[Current Week Low]])-1</f>
        <v>9.6537250786989937E-3</v>
      </c>
      <c r="AF48" s="1">
        <f>(Table2[[#This Row],[Current Week High]]/Table2[[#This Row],[Close Price]])-1</f>
        <v>6.5578881729370098E-2</v>
      </c>
      <c r="AG48" s="1">
        <f>(Table2[[#This Row],[Close Price]]/Table2[[#This Row],[Current Month Low]])-1</f>
        <v>9.6537250786989937E-3</v>
      </c>
      <c r="AH48" s="1">
        <f>(Table2[[#This Row],[Current Month High]]/Table2[[#This Row],[Close Price]])-1</f>
        <v>0.17023487840365825</v>
      </c>
      <c r="AI48">
        <v>22.6252338391186</v>
      </c>
      <c r="AJ48">
        <v>155.90425531914801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-0.03</v>
      </c>
      <c r="AM48" t="s">
        <v>3221</v>
      </c>
      <c r="AN48">
        <v>-12.31</v>
      </c>
      <c r="AO48" t="s">
        <v>3221</v>
      </c>
      <c r="AP48">
        <v>0.211406880945785</v>
      </c>
      <c r="AQ48">
        <f>(Table2[[#This Row],[Sharpe Ratio]]-AVERAGE(Table2[Sharpe Ratio]))/_xlfn.STDEV.P(Table2[Sharpe Ratio])</f>
        <v>1.715583218027702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-0.1505328788468463</v>
      </c>
      <c r="AS48">
        <f>_xlfn.RANK.AVG(Table2[[#This Row],[1Y Return vs Nifty Z-Score]],Table2[1Y Return vs Nifty Z-Score])</f>
        <v>111</v>
      </c>
      <c r="AT48">
        <f>_xlfn.RANK.AVG(Table2[[#This Row],[6M Return vs Nifty Z-Score]],Table2[6M Return vs Nifty Z-Score])</f>
        <v>137</v>
      </c>
      <c r="AU48">
        <f>_xlfn.RANK.AVG(Table2[[#This Row],[Sharpe Ratio Z-Score]],Table2[Sharpe Ratio Z-Score])</f>
        <v>29</v>
      </c>
      <c r="AV48">
        <f>(Table2[[#This Row],[Rank 1Y]]+Table2[[#This Row],[Rank 6M]]+Table2[[#This Row],[Rank Sharpe]])/3</f>
        <v>92.333333333333329</v>
      </c>
    </row>
    <row r="49" spans="1:48" x14ac:dyDescent="0.3">
      <c r="A49" t="s">
        <v>679</v>
      </c>
      <c r="B49" t="s">
        <v>680</v>
      </c>
      <c r="C49" t="s">
        <v>3179</v>
      </c>
      <c r="D49" t="s">
        <v>681</v>
      </c>
      <c r="E49">
        <v>27444.582984000001</v>
      </c>
      <c r="F49">
        <v>2484.9499999999998</v>
      </c>
      <c r="G49">
        <v>106.744988466767</v>
      </c>
      <c r="H49">
        <f>(Table2[[#This Row],[1Y Return vs Nifty]]-AVERAGE(Table2[1Y Return vs Nifty]))/_xlfn.STDEV.P(Table2[1Y Return vs Nifty])</f>
        <v>1.474913646569411</v>
      </c>
      <c r="I49">
        <v>4.86082506381823</v>
      </c>
      <c r="J49">
        <f>(Table2[[#This Row],[1M Return vs Nifty]]-AVERAGE(Table2[1M Return vs Nifty]))/_xlfn.STDEV.P(Table2[1M Return vs Nifty])</f>
        <v>0.42704816210414309</v>
      </c>
      <c r="K49">
        <v>57.937301841557101</v>
      </c>
      <c r="L49">
        <f>(Table2[[#This Row],[6M Return vs Nifty]]-AVERAGE(Table2[6M Return vs Nifty]))/_xlfn.STDEV.P(Table2[6M Return vs Nifty])</f>
        <v>1.3749720198236208</v>
      </c>
      <c r="M49">
        <v>1.96752825876341</v>
      </c>
      <c r="N49">
        <f>(Table2[[#This Row],[1W Return vs Nifty]]-AVERAGE(Table2[1W Return vs Nifty]))/_xlfn.STDEV.P(Table2[1W Return vs Nifty])</f>
        <v>0.35910293317738834</v>
      </c>
      <c r="O49">
        <v>2343.4</v>
      </c>
      <c r="P49">
        <v>2270.58311699258</v>
      </c>
      <c r="Q49">
        <v>1865.84812822617</v>
      </c>
      <c r="R49">
        <v>66.371764298118293</v>
      </c>
      <c r="S49" s="1">
        <f>(Table2[[#This Row],[Close Price]]-Table2[[#This Row],[20D EMA]])/Table2[[#This Row],[20D EMA]]</f>
        <v>6.0403686950584505E-2</v>
      </c>
      <c r="T49" s="1">
        <f>(Table2[[#This Row],[Close Price]]-Table2[[#This Row],[50D EMA]])/Table2[[#This Row],[50D EMA]]</f>
        <v>9.441049808004906E-2</v>
      </c>
      <c r="U49" s="1">
        <f>(Table2[[#This Row],[Close Price]]-Table2[[#This Row],[200D EMA]])/Table2[[#This Row],[200D EMA]]</f>
        <v>0.33180721539346258</v>
      </c>
      <c r="V49">
        <v>1.3852417698755499</v>
      </c>
      <c r="W49">
        <v>2370</v>
      </c>
      <c r="X49">
        <v>2530</v>
      </c>
      <c r="Y49">
        <v>2326.35</v>
      </c>
      <c r="Z49">
        <v>2530</v>
      </c>
      <c r="AA49">
        <v>2282</v>
      </c>
      <c r="AB49">
        <v>2530</v>
      </c>
      <c r="AC49" s="1">
        <f>(Table2[[#This Row],[Close Price]]/Table2[[#This Row],[Day Low]])-1</f>
        <v>4.8502109704641194E-2</v>
      </c>
      <c r="AD49" s="1">
        <f>(Table2[[#This Row],[Day High]]/Table2[[#This Row],[Close Price]])-1</f>
        <v>1.8129137407191465E-2</v>
      </c>
      <c r="AE49" s="1">
        <f>(Table2[[#This Row],[Close Price]]/Table2[[#This Row],[Current Week Low]])-1</f>
        <v>6.8175468007823481E-2</v>
      </c>
      <c r="AF49" s="1">
        <f>(Table2[[#This Row],[Current Week High]]/Table2[[#This Row],[Close Price]])-1</f>
        <v>1.8129137407191465E-2</v>
      </c>
      <c r="AG49" s="1">
        <f>(Table2[[#This Row],[Close Price]]/Table2[[#This Row],[Current Month Low]])-1</f>
        <v>8.8935144609991079E-2</v>
      </c>
      <c r="AH49" s="1">
        <f>(Table2[[#This Row],[Current Month High]]/Table2[[#This Row],[Close Price]])-1</f>
        <v>1.8129137407191465E-2</v>
      </c>
      <c r="AI49">
        <v>1.81291374071914</v>
      </c>
      <c r="AJ49">
        <v>149.59321012454799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0.01</v>
      </c>
      <c r="AM49" t="s">
        <v>3220</v>
      </c>
      <c r="AN49">
        <v>5.73</v>
      </c>
      <c r="AO49" t="s">
        <v>3220</v>
      </c>
      <c r="AP49">
        <v>0.12955878288869199</v>
      </c>
      <c r="AQ49">
        <f>(Table2[[#This Row],[Sharpe Ratio]]-AVERAGE(Table2[Sharpe Ratio]))/_xlfn.STDEV.P(Table2[Sharpe Ratio])</f>
        <v>0.75866914193601132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4.3947059036105749</v>
      </c>
      <c r="AS49">
        <f>_xlfn.RANK.AVG(Table2[[#This Row],[1Y Return vs Nifty Z-Score]],Table2[1Y Return vs Nifty Z-Score])</f>
        <v>56</v>
      </c>
      <c r="AT49">
        <f>_xlfn.RANK.AVG(Table2[[#This Row],[6M Return vs Nifty Z-Score]],Table2[6M Return vs Nifty Z-Score])</f>
        <v>68</v>
      </c>
      <c r="AU49">
        <f>_xlfn.RANK.AVG(Table2[[#This Row],[Sharpe Ratio Z-Score]],Table2[Sharpe Ratio Z-Score])</f>
        <v>159</v>
      </c>
      <c r="AV49">
        <f>(Table2[[#This Row],[Rank 1Y]]+Table2[[#This Row],[Rank 6M]]+Table2[[#This Row],[Rank Sharpe]])/3</f>
        <v>94.333333333333329</v>
      </c>
    </row>
    <row r="50" spans="1:48" x14ac:dyDescent="0.3">
      <c r="A50" t="s">
        <v>597</v>
      </c>
      <c r="B50" t="s">
        <v>598</v>
      </c>
      <c r="C50" t="s">
        <v>3164</v>
      </c>
      <c r="D50" t="s">
        <v>46</v>
      </c>
      <c r="E50">
        <v>32468.400000000001</v>
      </c>
      <c r="F50">
        <v>180.38</v>
      </c>
      <c r="G50">
        <v>173.04299014115199</v>
      </c>
      <c r="H50">
        <f>(Table2[[#This Row],[1Y Return vs Nifty]]-AVERAGE(Table2[1Y Return vs Nifty]))/_xlfn.STDEV.P(Table2[1Y Return vs Nifty])</f>
        <v>2.6428189091565066</v>
      </c>
      <c r="I50">
        <v>-8.5065358453542199</v>
      </c>
      <c r="J50">
        <f>(Table2[[#This Row],[1M Return vs Nifty]]-AVERAGE(Table2[1M Return vs Nifty]))/_xlfn.STDEV.P(Table2[1M Return vs Nifty])</f>
        <v>-0.90939955851340859</v>
      </c>
      <c r="K50">
        <v>37.687113483615498</v>
      </c>
      <c r="L50">
        <f>(Table2[[#This Row],[6M Return vs Nifty]]-AVERAGE(Table2[6M Return vs Nifty]))/_xlfn.STDEV.P(Table2[6M Return vs Nifty])</f>
        <v>0.73259705171576361</v>
      </c>
      <c r="M50">
        <v>-6.8642565015737</v>
      </c>
      <c r="N50">
        <f>(Table2[[#This Row],[1W Return vs Nifty]]-AVERAGE(Table2[1W Return vs Nifty]))/_xlfn.STDEV.P(Table2[1W Return vs Nifty])</f>
        <v>-1.3390525498855119</v>
      </c>
      <c r="O50">
        <v>181.62</v>
      </c>
      <c r="P50">
        <v>176.31901781511201</v>
      </c>
      <c r="Q50">
        <v>139.16758864224099</v>
      </c>
      <c r="R50">
        <v>47.341244315828199</v>
      </c>
      <c r="S50" s="1">
        <f>(Table2[[#This Row],[Close Price]]-Table2[[#This Row],[20D EMA]])/Table2[[#This Row],[20D EMA]]</f>
        <v>-6.827441911683785E-3</v>
      </c>
      <c r="T50" s="1">
        <f>(Table2[[#This Row],[Close Price]]-Table2[[#This Row],[50D EMA]])/Table2[[#This Row],[50D EMA]]</f>
        <v>2.3032014556401019E-2</v>
      </c>
      <c r="U50" s="1">
        <f>(Table2[[#This Row],[Close Price]]-Table2[[#This Row],[200D EMA]])/Table2[[#This Row],[200D EMA]]</f>
        <v>0.29613512571309991</v>
      </c>
      <c r="V50">
        <v>1.45659025976913</v>
      </c>
      <c r="W50">
        <v>174.4</v>
      </c>
      <c r="X50">
        <v>181.98</v>
      </c>
      <c r="Y50">
        <v>172.5</v>
      </c>
      <c r="Z50">
        <v>181.98</v>
      </c>
      <c r="AA50">
        <v>172.5</v>
      </c>
      <c r="AB50">
        <v>192</v>
      </c>
      <c r="AC50" s="1">
        <f>(Table2[[#This Row],[Close Price]]/Table2[[#This Row],[Day Low]])-1</f>
        <v>3.4288990825688037E-2</v>
      </c>
      <c r="AD50" s="1">
        <f>(Table2[[#This Row],[Day High]]/Table2[[#This Row],[Close Price]])-1</f>
        <v>8.870162989244923E-3</v>
      </c>
      <c r="AE50" s="1">
        <f>(Table2[[#This Row],[Close Price]]/Table2[[#This Row],[Current Week Low]])-1</f>
        <v>4.5681159420289719E-2</v>
      </c>
      <c r="AF50" s="1">
        <f>(Table2[[#This Row],[Current Week High]]/Table2[[#This Row],[Close Price]])-1</f>
        <v>8.870162989244923E-3</v>
      </c>
      <c r="AG50" s="1">
        <f>(Table2[[#This Row],[Close Price]]/Table2[[#This Row],[Current Month Low]])-1</f>
        <v>4.5681159420289719E-2</v>
      </c>
      <c r="AH50" s="1">
        <f>(Table2[[#This Row],[Current Month High]]/Table2[[#This Row],[Close Price]])-1</f>
        <v>6.4419558709391422E-2</v>
      </c>
      <c r="AI50">
        <v>16.282292937132699</v>
      </c>
      <c r="AJ50">
        <v>236.84407096171799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0.18</v>
      </c>
      <c r="AM50" t="s">
        <v>3220</v>
      </c>
      <c r="AN50">
        <v>1.23</v>
      </c>
      <c r="AO50" t="s">
        <v>3220</v>
      </c>
      <c r="AP50">
        <v>0.142598214750386</v>
      </c>
      <c r="AQ50">
        <f>(Table2[[#This Row],[Sharpe Ratio]]-AVERAGE(Table2[Sharpe Ratio]))/_xlfn.STDEV.P(Table2[Sharpe Ratio])</f>
        <v>0.91111759448270013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2.03808144695605</v>
      </c>
      <c r="AS50">
        <f>_xlfn.RANK.AVG(Table2[[#This Row],[1Y Return vs Nifty Z-Score]],Table2[1Y Return vs Nifty Z-Score])</f>
        <v>20</v>
      </c>
      <c r="AT50">
        <f>_xlfn.RANK.AVG(Table2[[#This Row],[6M Return vs Nifty Z-Score]],Table2[6M Return vs Nifty Z-Score])</f>
        <v>138</v>
      </c>
      <c r="AU50">
        <f>_xlfn.RANK.AVG(Table2[[#This Row],[Sharpe Ratio Z-Score]],Table2[Sharpe Ratio Z-Score])</f>
        <v>128</v>
      </c>
      <c r="AV50">
        <f>(Table2[[#This Row],[Rank 1Y]]+Table2[[#This Row],[Rank 6M]]+Table2[[#This Row],[Rank Sharpe]])/3</f>
        <v>95.333333333333329</v>
      </c>
    </row>
    <row r="51" spans="1:48" x14ac:dyDescent="0.3">
      <c r="A51" t="s">
        <v>955</v>
      </c>
      <c r="B51" t="s">
        <v>956</v>
      </c>
      <c r="C51" t="s">
        <v>3165</v>
      </c>
      <c r="D51" t="s">
        <v>54</v>
      </c>
      <c r="E51">
        <v>15969.933738600001</v>
      </c>
      <c r="F51">
        <v>1041</v>
      </c>
      <c r="G51">
        <v>282.408579652784</v>
      </c>
      <c r="H51">
        <f>(Table2[[#This Row],[1Y Return vs Nifty]]-AVERAGE(Table2[1Y Return vs Nifty]))/_xlfn.STDEV.P(Table2[1Y Return vs Nifty])</f>
        <v>4.5694025815256927</v>
      </c>
      <c r="I51">
        <v>2.0143499299776799</v>
      </c>
      <c r="J51">
        <f>(Table2[[#This Row],[1M Return vs Nifty]]-AVERAGE(Table2[1M Return vs Nifty]))/_xlfn.STDEV.P(Table2[1M Return vs Nifty])</f>
        <v>0.14246205492382508</v>
      </c>
      <c r="K51">
        <v>72.856899090973599</v>
      </c>
      <c r="L51">
        <f>(Table2[[#This Row],[6M Return vs Nifty]]-AVERAGE(Table2[6M Return vs Nifty]))/_xlfn.STDEV.P(Table2[6M Return vs Nifty])</f>
        <v>1.8482503734798921</v>
      </c>
      <c r="M51">
        <v>-1.95662860411258</v>
      </c>
      <c r="N51">
        <f>(Table2[[#This Row],[1W Return vs Nifty]]-AVERAGE(Table2[1W Return vs Nifty]))/_xlfn.STDEV.P(Table2[1W Return vs Nifty])</f>
        <v>-0.3954250216951683</v>
      </c>
      <c r="O51">
        <v>1011.34</v>
      </c>
      <c r="P51">
        <v>916.56328973600102</v>
      </c>
      <c r="Q51">
        <v>650.638039734823</v>
      </c>
      <c r="R51">
        <v>53.620375583715997</v>
      </c>
      <c r="S51" s="1">
        <f>(Table2[[#This Row],[Close Price]]-Table2[[#This Row],[20D EMA]])/Table2[[#This Row],[20D EMA]]</f>
        <v>2.9327426978068668E-2</v>
      </c>
      <c r="T51" s="1">
        <f>(Table2[[#This Row],[Close Price]]-Table2[[#This Row],[50D EMA]])/Table2[[#This Row],[50D EMA]]</f>
        <v>0.13576444928297385</v>
      </c>
      <c r="U51" s="1">
        <f>(Table2[[#This Row],[Close Price]]-Table2[[#This Row],[200D EMA]])/Table2[[#This Row],[200D EMA]]</f>
        <v>0.59996793366750378</v>
      </c>
      <c r="V51">
        <v>0.46392851726087603</v>
      </c>
      <c r="W51">
        <v>970.55</v>
      </c>
      <c r="X51">
        <v>1047</v>
      </c>
      <c r="Y51">
        <v>970.55</v>
      </c>
      <c r="Z51">
        <v>1047</v>
      </c>
      <c r="AA51">
        <v>970.55</v>
      </c>
      <c r="AB51">
        <v>1097.7</v>
      </c>
      <c r="AC51" s="1">
        <f>(Table2[[#This Row],[Close Price]]/Table2[[#This Row],[Day Low]])-1</f>
        <v>7.2587708000618312E-2</v>
      </c>
      <c r="AD51" s="1">
        <f>(Table2[[#This Row],[Day High]]/Table2[[#This Row],[Close Price]])-1</f>
        <v>5.7636887608070175E-3</v>
      </c>
      <c r="AE51" s="1">
        <f>(Table2[[#This Row],[Close Price]]/Table2[[#This Row],[Current Week Low]])-1</f>
        <v>7.2587708000618312E-2</v>
      </c>
      <c r="AF51" s="1">
        <f>(Table2[[#This Row],[Current Week High]]/Table2[[#This Row],[Close Price]])-1</f>
        <v>5.7636887608070175E-3</v>
      </c>
      <c r="AG51" s="1">
        <f>(Table2[[#This Row],[Close Price]]/Table2[[#This Row],[Current Month Low]])-1</f>
        <v>7.2587708000618312E-2</v>
      </c>
      <c r="AH51" s="1">
        <f>(Table2[[#This Row],[Current Month High]]/Table2[[#This Row],[Close Price]])-1</f>
        <v>5.4466858789625316E-2</v>
      </c>
      <c r="AI51">
        <v>5.4466858789625299</v>
      </c>
      <c r="AJ51">
        <v>388.15943728018698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0.51</v>
      </c>
      <c r="AM51" t="s">
        <v>3220</v>
      </c>
      <c r="AN51">
        <v>2.23</v>
      </c>
      <c r="AO51" t="s">
        <v>3220</v>
      </c>
      <c r="AP51">
        <v>9.2101580089421001E-2</v>
      </c>
      <c r="AQ51">
        <f>(Table2[[#This Row],[Sharpe Ratio]]-AVERAGE(Table2[Sharpe Ratio]))/_xlfn.STDEV.P(Table2[Sharpe Ratio])</f>
        <v>0.32074418753278189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6.4854341757670229</v>
      </c>
      <c r="AS51">
        <f>_xlfn.RANK.AVG(Table2[[#This Row],[1Y Return vs Nifty Z-Score]],Table2[1Y Return vs Nifty Z-Score])</f>
        <v>2</v>
      </c>
      <c r="AT51">
        <f>_xlfn.RANK.AVG(Table2[[#This Row],[6M Return vs Nifty Z-Score]],Table2[6M Return vs Nifty Z-Score])</f>
        <v>35</v>
      </c>
      <c r="AU51">
        <f>_xlfn.RANK.AVG(Table2[[#This Row],[Sharpe Ratio Z-Score]],Table2[Sharpe Ratio Z-Score])</f>
        <v>253</v>
      </c>
      <c r="AV51">
        <f>(Table2[[#This Row],[Rank 1Y]]+Table2[[#This Row],[Rank 6M]]+Table2[[#This Row],[Rank Sharpe]])/3</f>
        <v>96.666666666666671</v>
      </c>
    </row>
    <row r="52" spans="1:48" x14ac:dyDescent="0.3">
      <c r="A52" t="s">
        <v>920</v>
      </c>
      <c r="B52" t="s">
        <v>921</v>
      </c>
      <c r="C52" t="s">
        <v>3166</v>
      </c>
      <c r="D52" t="s">
        <v>521</v>
      </c>
      <c r="E52">
        <v>17001.752012910001</v>
      </c>
      <c r="F52">
        <v>613.35</v>
      </c>
      <c r="G52">
        <v>101.287456161915</v>
      </c>
      <c r="H52">
        <f>(Table2[[#This Row],[1Y Return vs Nifty]]-AVERAGE(Table2[1Y Return vs Nifty]))/_xlfn.STDEV.P(Table2[1Y Return vs Nifty])</f>
        <v>1.3787737850562345</v>
      </c>
      <c r="I52">
        <v>-3.23568480522996</v>
      </c>
      <c r="J52">
        <f>(Table2[[#This Row],[1M Return vs Nifty]]-AVERAGE(Table2[1M Return vs Nifty]))/_xlfn.STDEV.P(Table2[1M Return vs Nifty])</f>
        <v>-0.38242816108109273</v>
      </c>
      <c r="K52">
        <v>25.308303065492101</v>
      </c>
      <c r="L52">
        <f>(Table2[[#This Row],[6M Return vs Nifty]]-AVERAGE(Table2[6M Return vs Nifty]))/_xlfn.STDEV.P(Table2[6M Return vs Nifty])</f>
        <v>0.33991734884096442</v>
      </c>
      <c r="M52">
        <v>-5.08305475107524</v>
      </c>
      <c r="N52">
        <f>(Table2[[#This Row],[1W Return vs Nifty]]-AVERAGE(Table2[1W Return vs Nifty]))/_xlfn.STDEV.P(Table2[1W Return vs Nifty])</f>
        <v>-0.99656712919974555</v>
      </c>
      <c r="O52">
        <v>626.20000000000005</v>
      </c>
      <c r="P52">
        <v>605.02979078553903</v>
      </c>
      <c r="Q52">
        <v>498.63021433824099</v>
      </c>
      <c r="R52">
        <v>40.478112364155898</v>
      </c>
      <c r="S52" s="1">
        <f>(Table2[[#This Row],[Close Price]]-Table2[[#This Row],[20D EMA]])/Table2[[#This Row],[20D EMA]]</f>
        <v>-2.0520600447141522E-2</v>
      </c>
      <c r="T52" s="1">
        <f>(Table2[[#This Row],[Close Price]]-Table2[[#This Row],[50D EMA]])/Table2[[#This Row],[50D EMA]]</f>
        <v>1.375173477599915E-2</v>
      </c>
      <c r="U52" s="1">
        <f>(Table2[[#This Row],[Close Price]]-Table2[[#This Row],[200D EMA]])/Table2[[#This Row],[200D EMA]]</f>
        <v>0.23006986412568248</v>
      </c>
      <c r="V52">
        <v>0.65737685720551098</v>
      </c>
      <c r="W52">
        <v>604.1</v>
      </c>
      <c r="X52">
        <v>616.70000000000005</v>
      </c>
      <c r="Y52">
        <v>592.5</v>
      </c>
      <c r="Z52">
        <v>616.70000000000005</v>
      </c>
      <c r="AA52">
        <v>592.5</v>
      </c>
      <c r="AB52">
        <v>647.85</v>
      </c>
      <c r="AC52" s="1">
        <f>(Table2[[#This Row],[Close Price]]/Table2[[#This Row],[Day Low]])-1</f>
        <v>1.5312034431385513E-2</v>
      </c>
      <c r="AD52" s="1">
        <f>(Table2[[#This Row],[Day High]]/Table2[[#This Row],[Close Price]])-1</f>
        <v>5.461808103040644E-3</v>
      </c>
      <c r="AE52" s="1">
        <f>(Table2[[#This Row],[Close Price]]/Table2[[#This Row],[Current Week Low]])-1</f>
        <v>3.5189873417721618E-2</v>
      </c>
      <c r="AF52" s="1">
        <f>(Table2[[#This Row],[Current Week High]]/Table2[[#This Row],[Close Price]])-1</f>
        <v>5.461808103040644E-3</v>
      </c>
      <c r="AG52" s="1">
        <f>(Table2[[#This Row],[Close Price]]/Table2[[#This Row],[Current Month Low]])-1</f>
        <v>3.5189873417721618E-2</v>
      </c>
      <c r="AH52" s="1">
        <f>(Table2[[#This Row],[Current Month High]]/Table2[[#This Row],[Close Price]])-1</f>
        <v>5.6248471508926423E-2</v>
      </c>
      <c r="AI52">
        <v>18.040270644819401</v>
      </c>
      <c r="AJ52">
        <v>162.227447627191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0.18</v>
      </c>
      <c r="AM52" t="s">
        <v>3220</v>
      </c>
      <c r="AN52">
        <v>-6.67</v>
      </c>
      <c r="AO52" t="s">
        <v>3221</v>
      </c>
      <c r="AP52">
        <v>0.23940925332098201</v>
      </c>
      <c r="AQ52">
        <f>(Table2[[#This Row],[Sharpe Ratio]]-AVERAGE(Table2[Sharpe Ratio]))/_xlfn.STDEV.P(Table2[Sharpe Ratio])</f>
        <v>2.0429685198962408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2.3826643635126015</v>
      </c>
      <c r="AS52">
        <f>_xlfn.RANK.AVG(Table2[[#This Row],[1Y Return vs Nifty Z-Score]],Table2[1Y Return vs Nifty Z-Score])</f>
        <v>67</v>
      </c>
      <c r="AT52">
        <f>_xlfn.RANK.AVG(Table2[[#This Row],[6M Return vs Nifty Z-Score]],Table2[6M Return vs Nifty Z-Score])</f>
        <v>217</v>
      </c>
      <c r="AU52">
        <f>_xlfn.RANK.AVG(Table2[[#This Row],[Sharpe Ratio Z-Score]],Table2[Sharpe Ratio Z-Score])</f>
        <v>15</v>
      </c>
      <c r="AV52">
        <f>(Table2[[#This Row],[Rank 1Y]]+Table2[[#This Row],[Rank 6M]]+Table2[[#This Row],[Rank Sharpe]])/3</f>
        <v>99.666666666666671</v>
      </c>
    </row>
    <row r="53" spans="1:48" x14ac:dyDescent="0.3">
      <c r="A53" t="s">
        <v>1167</v>
      </c>
      <c r="B53" t="s">
        <v>1168</v>
      </c>
      <c r="C53" t="s">
        <v>3163</v>
      </c>
      <c r="D53" t="s">
        <v>118</v>
      </c>
      <c r="E53">
        <v>10696.030831149999</v>
      </c>
      <c r="F53">
        <v>1819.75</v>
      </c>
      <c r="G53">
        <v>46.900624300674203</v>
      </c>
      <c r="H53">
        <f>(Table2[[#This Row],[1Y Return vs Nifty]]-AVERAGE(Table2[1Y Return vs Nifty]))/_xlfn.STDEV.P(Table2[1Y Return vs Nifty])</f>
        <v>0.4206956297274016</v>
      </c>
      <c r="I53">
        <v>17.0740602877245</v>
      </c>
      <c r="J53">
        <f>(Table2[[#This Row],[1M Return vs Nifty]]-AVERAGE(Table2[1M Return vs Nifty]))/_xlfn.STDEV.P(Table2[1M Return vs Nifty])</f>
        <v>1.6481082118223649</v>
      </c>
      <c r="K53">
        <v>66.471084626846604</v>
      </c>
      <c r="L53">
        <f>(Table2[[#This Row],[6M Return vs Nifty]]-AVERAGE(Table2[6M Return vs Nifty]))/_xlfn.STDEV.P(Table2[6M Return vs Nifty])</f>
        <v>1.6456800422697364</v>
      </c>
      <c r="M53">
        <v>7.7948587691061997</v>
      </c>
      <c r="N53">
        <f>(Table2[[#This Row],[1W Return vs Nifty]]-AVERAGE(Table2[1W Return vs Nifty]))/_xlfn.STDEV.P(Table2[1W Return vs Nifty])</f>
        <v>1.4795687876215831</v>
      </c>
      <c r="O53">
        <v>1595.81</v>
      </c>
      <c r="P53">
        <v>1494.57370869446</v>
      </c>
      <c r="Q53">
        <v>1273.61047392517</v>
      </c>
      <c r="R53">
        <v>72.142248141039303</v>
      </c>
      <c r="S53" s="1">
        <f>(Table2[[#This Row],[Close Price]]-Table2[[#This Row],[20D EMA]])/Table2[[#This Row],[20D EMA]]</f>
        <v>0.14032998915911046</v>
      </c>
      <c r="T53" s="1">
        <f>(Table2[[#This Row],[Close Price]]-Table2[[#This Row],[50D EMA]])/Table2[[#This Row],[50D EMA]]</f>
        <v>0.21757126424335935</v>
      </c>
      <c r="U53" s="1">
        <f>(Table2[[#This Row],[Close Price]]-Table2[[#This Row],[200D EMA]])/Table2[[#This Row],[200D EMA]]</f>
        <v>0.42881205616319229</v>
      </c>
      <c r="V53">
        <v>1.8602329025367399</v>
      </c>
      <c r="W53">
        <v>1730.5</v>
      </c>
      <c r="X53">
        <v>1845</v>
      </c>
      <c r="Y53">
        <v>1677.05</v>
      </c>
      <c r="Z53">
        <v>1845</v>
      </c>
      <c r="AA53">
        <v>1568.95</v>
      </c>
      <c r="AB53">
        <v>1848.9</v>
      </c>
      <c r="AC53" s="1">
        <f>(Table2[[#This Row],[Close Price]]/Table2[[#This Row],[Day Low]])-1</f>
        <v>5.1574689396128193E-2</v>
      </c>
      <c r="AD53" s="1">
        <f>(Table2[[#This Row],[Day High]]/Table2[[#This Row],[Close Price]])-1</f>
        <v>1.3875532353345266E-2</v>
      </c>
      <c r="AE53" s="1">
        <f>(Table2[[#This Row],[Close Price]]/Table2[[#This Row],[Current Week Low]])-1</f>
        <v>8.5089889985391132E-2</v>
      </c>
      <c r="AF53" s="1">
        <f>(Table2[[#This Row],[Current Week High]]/Table2[[#This Row],[Close Price]])-1</f>
        <v>1.3875532353345266E-2</v>
      </c>
      <c r="AG53" s="1">
        <f>(Table2[[#This Row],[Close Price]]/Table2[[#This Row],[Current Month Low]])-1</f>
        <v>0.15985213040568524</v>
      </c>
      <c r="AH53" s="1">
        <f>(Table2[[#This Row],[Current Month High]]/Table2[[#This Row],[Close Price]])-1</f>
        <v>1.6018683885149043E-2</v>
      </c>
      <c r="AI53">
        <v>1.6018683885149001</v>
      </c>
      <c r="AJ53">
        <v>98.229847494553297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0.08</v>
      </c>
      <c r="AM53" t="s">
        <v>3220</v>
      </c>
      <c r="AN53">
        <v>18.09</v>
      </c>
      <c r="AO53" t="s">
        <v>3220</v>
      </c>
      <c r="AP53">
        <v>0.172740594876681</v>
      </c>
      <c r="AQ53">
        <f>(Table2[[#This Row],[Sharpe Ratio]]-AVERAGE(Table2[Sharpe Ratio]))/_xlfn.STDEV.P(Table2[Sharpe Ratio])</f>
        <v>1.2635224580586171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6.4575751294997037</v>
      </c>
      <c r="AS53">
        <f>_xlfn.RANK.AVG(Table2[[#This Row],[1Y Return vs Nifty Z-Score]],Table2[1Y Return vs Nifty Z-Score])</f>
        <v>185</v>
      </c>
      <c r="AT53">
        <f>_xlfn.RANK.AVG(Table2[[#This Row],[6M Return vs Nifty Z-Score]],Table2[6M Return vs Nifty Z-Score])</f>
        <v>46</v>
      </c>
      <c r="AU53">
        <f>_xlfn.RANK.AVG(Table2[[#This Row],[Sharpe Ratio Z-Score]],Table2[Sharpe Ratio Z-Score])</f>
        <v>78</v>
      </c>
      <c r="AV53">
        <f>(Table2[[#This Row],[Rank 1Y]]+Table2[[#This Row],[Rank 6M]]+Table2[[#This Row],[Rank Sharpe]])/3</f>
        <v>103</v>
      </c>
    </row>
    <row r="54" spans="1:48" x14ac:dyDescent="0.3">
      <c r="A54" t="s">
        <v>698</v>
      </c>
      <c r="B54" t="s">
        <v>699</v>
      </c>
      <c r="C54" t="s">
        <v>3161</v>
      </c>
      <c r="D54" t="s">
        <v>548</v>
      </c>
      <c r="E54">
        <v>26622.173814000002</v>
      </c>
      <c r="F54">
        <v>5230</v>
      </c>
      <c r="G54">
        <v>166.35094473845999</v>
      </c>
      <c r="H54">
        <f>(Table2[[#This Row],[1Y Return vs Nifty]]-AVERAGE(Table2[1Y Return vs Nifty]))/_xlfn.STDEV.P(Table2[1Y Return vs Nifty])</f>
        <v>2.5249318711480071</v>
      </c>
      <c r="I54">
        <v>17.356666821262799</v>
      </c>
      <c r="J54">
        <f>(Table2[[#This Row],[1M Return vs Nifty]]-AVERAGE(Table2[1M Return vs Nifty]))/_xlfn.STDEV.P(Table2[1M Return vs Nifty])</f>
        <v>1.6763627685853026</v>
      </c>
      <c r="K54">
        <v>36.717617894297298</v>
      </c>
      <c r="L54">
        <f>(Table2[[#This Row],[6M Return vs Nifty]]-AVERAGE(Table2[6M Return vs Nifty]))/_xlfn.STDEV.P(Table2[6M Return vs Nifty])</f>
        <v>0.70184278477953788</v>
      </c>
      <c r="M54">
        <v>2.7566638079395598</v>
      </c>
      <c r="N54">
        <f>(Table2[[#This Row],[1W Return vs Nifty]]-AVERAGE(Table2[1W Return vs Nifty]))/_xlfn.STDEV.P(Table2[1W Return vs Nifty])</f>
        <v>0.51083612143753576</v>
      </c>
      <c r="O54">
        <v>4983.3900000000003</v>
      </c>
      <c r="P54">
        <v>4569.3045319680796</v>
      </c>
      <c r="Q54">
        <v>3721.3084472968399</v>
      </c>
      <c r="R54">
        <v>64.391809931058802</v>
      </c>
      <c r="S54" s="1">
        <f>(Table2[[#This Row],[Close Price]]-Table2[[#This Row],[20D EMA]])/Table2[[#This Row],[20D EMA]]</f>
        <v>4.9486393800204212E-2</v>
      </c>
      <c r="T54" s="1">
        <f>(Table2[[#This Row],[Close Price]]-Table2[[#This Row],[50D EMA]])/Table2[[#This Row],[50D EMA]]</f>
        <v>0.14459431701466116</v>
      </c>
      <c r="U54" s="1">
        <f>(Table2[[#This Row],[Close Price]]-Table2[[#This Row],[200D EMA]])/Table2[[#This Row],[200D EMA]]</f>
        <v>0.40541964582352058</v>
      </c>
      <c r="V54">
        <v>0.74770340979998795</v>
      </c>
      <c r="W54">
        <v>5217.1000000000004</v>
      </c>
      <c r="X54">
        <v>5311.8</v>
      </c>
      <c r="Y54">
        <v>5211.6000000000004</v>
      </c>
      <c r="Z54">
        <v>5382.1</v>
      </c>
      <c r="AA54">
        <v>5125.6000000000004</v>
      </c>
      <c r="AB54">
        <v>5422.2</v>
      </c>
      <c r="AC54" s="1">
        <f>(Table2[[#This Row],[Close Price]]/Table2[[#This Row],[Day Low]])-1</f>
        <v>2.4726380556248095E-3</v>
      </c>
      <c r="AD54" s="1">
        <f>(Table2[[#This Row],[Day High]]/Table2[[#This Row],[Close Price]])-1</f>
        <v>1.564053537284904E-2</v>
      </c>
      <c r="AE54" s="1">
        <f>(Table2[[#This Row],[Close Price]]/Table2[[#This Row],[Current Week Low]])-1</f>
        <v>3.5305856167011651E-3</v>
      </c>
      <c r="AF54" s="1">
        <f>(Table2[[#This Row],[Current Week High]]/Table2[[#This Row],[Close Price]])-1</f>
        <v>2.9082217973231517E-2</v>
      </c>
      <c r="AG54" s="1">
        <f>(Table2[[#This Row],[Close Price]]/Table2[[#This Row],[Current Month Low]])-1</f>
        <v>2.0368347120337083E-2</v>
      </c>
      <c r="AH54" s="1">
        <f>(Table2[[#This Row],[Current Month High]]/Table2[[#This Row],[Close Price]])-1</f>
        <v>3.6749521988527656E-2</v>
      </c>
      <c r="AI54">
        <v>3.6749521988527598</v>
      </c>
      <c r="AJ54">
        <v>207.285546415981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0.33</v>
      </c>
      <c r="AM54" t="s">
        <v>3220</v>
      </c>
      <c r="AN54">
        <v>7.65</v>
      </c>
      <c r="AO54" t="s">
        <v>3220</v>
      </c>
      <c r="AP54">
        <v>0.13746263810181999</v>
      </c>
      <c r="AQ54">
        <f>(Table2[[#This Row],[Sharpe Ratio]]-AVERAGE(Table2[Sharpe Ratio]))/_xlfn.STDEV.P(Table2[Sharpe Ratio])</f>
        <v>0.85107581342099925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6.2650493593713827</v>
      </c>
      <c r="AS54">
        <f>_xlfn.RANK.AVG(Table2[[#This Row],[1Y Return vs Nifty Z-Score]],Table2[1Y Return vs Nifty Z-Score])</f>
        <v>24</v>
      </c>
      <c r="AT54">
        <f>_xlfn.RANK.AVG(Table2[[#This Row],[6M Return vs Nifty Z-Score]],Table2[6M Return vs Nifty Z-Score])</f>
        <v>143</v>
      </c>
      <c r="AU54">
        <f>_xlfn.RANK.AVG(Table2[[#This Row],[Sharpe Ratio Z-Score]],Table2[Sharpe Ratio Z-Score])</f>
        <v>143</v>
      </c>
      <c r="AV54">
        <f>(Table2[[#This Row],[Rank 1Y]]+Table2[[#This Row],[Rank 6M]]+Table2[[#This Row],[Rank Sharpe]])/3</f>
        <v>103.33333333333333</v>
      </c>
    </row>
    <row r="55" spans="1:48" x14ac:dyDescent="0.3">
      <c r="A55" t="s">
        <v>279</v>
      </c>
      <c r="B55" t="s">
        <v>280</v>
      </c>
      <c r="C55" t="s">
        <v>3175</v>
      </c>
      <c r="D55" t="s">
        <v>281</v>
      </c>
      <c r="E55">
        <v>97866.804283599995</v>
      </c>
      <c r="F55">
        <v>10815.2</v>
      </c>
      <c r="G55">
        <v>105.099762722858</v>
      </c>
      <c r="H55">
        <f>(Table2[[#This Row],[1Y Return vs Nifty]]-AVERAGE(Table2[1Y Return vs Nifty]))/_xlfn.STDEV.P(Table2[1Y Return vs Nifty])</f>
        <v>1.4459313581756801</v>
      </c>
      <c r="I55">
        <v>3.2234383282989998</v>
      </c>
      <c r="J55">
        <f>(Table2[[#This Row],[1M Return vs Nifty]]-AVERAGE(Table2[1M Return vs Nifty]))/_xlfn.STDEV.P(Table2[1M Return vs Nifty])</f>
        <v>0.26334481143359084</v>
      </c>
      <c r="K55">
        <v>28.561004669311998</v>
      </c>
      <c r="L55">
        <f>(Table2[[#This Row],[6M Return vs Nifty]]-AVERAGE(Table2[6M Return vs Nifty]))/_xlfn.STDEV.P(Table2[6M Return vs Nifty])</f>
        <v>0.44309930705710876</v>
      </c>
      <c r="M55">
        <v>-1.5191913015596601</v>
      </c>
      <c r="N55">
        <f>(Table2[[#This Row],[1W Return vs Nifty]]-AVERAGE(Table2[1W Return vs Nifty]))/_xlfn.STDEV.P(Table2[1W Return vs Nifty])</f>
        <v>-0.31131557224815393</v>
      </c>
      <c r="O55">
        <v>10714.88</v>
      </c>
      <c r="P55">
        <v>10543.844497257</v>
      </c>
      <c r="Q55">
        <v>8812.2498538487907</v>
      </c>
      <c r="R55">
        <v>52.749030641454802</v>
      </c>
      <c r="S55" s="1">
        <f>(Table2[[#This Row],[Close Price]]-Table2[[#This Row],[20D EMA]])/Table2[[#This Row],[20D EMA]]</f>
        <v>9.3626806833115757E-3</v>
      </c>
      <c r="T55" s="1">
        <f>(Table2[[#This Row],[Close Price]]-Table2[[#This Row],[50D EMA]])/Table2[[#This Row],[50D EMA]]</f>
        <v>2.5735916611212804E-2</v>
      </c>
      <c r="U55" s="1">
        <f>(Table2[[#This Row],[Close Price]]-Table2[[#This Row],[200D EMA]])/Table2[[#This Row],[200D EMA]]</f>
        <v>0.22729157472497358</v>
      </c>
      <c r="V55">
        <v>0.61766286923402103</v>
      </c>
      <c r="W55">
        <v>10750</v>
      </c>
      <c r="X55">
        <v>11100</v>
      </c>
      <c r="Y55">
        <v>10750</v>
      </c>
      <c r="Z55">
        <v>11100</v>
      </c>
      <c r="AA55">
        <v>10627.5</v>
      </c>
      <c r="AB55">
        <v>11201.05</v>
      </c>
      <c r="AC55" s="1">
        <f>(Table2[[#This Row],[Close Price]]/Table2[[#This Row],[Day Low]])-1</f>
        <v>6.0651162790699154E-3</v>
      </c>
      <c r="AD55" s="1">
        <f>(Table2[[#This Row],[Day High]]/Table2[[#This Row],[Close Price]])-1</f>
        <v>2.6333308676677269E-2</v>
      </c>
      <c r="AE55" s="1">
        <f>(Table2[[#This Row],[Close Price]]/Table2[[#This Row],[Current Week Low]])-1</f>
        <v>6.0651162790699154E-3</v>
      </c>
      <c r="AF55" s="1">
        <f>(Table2[[#This Row],[Current Week High]]/Table2[[#This Row],[Close Price]])-1</f>
        <v>2.6333308676677269E-2</v>
      </c>
      <c r="AG55" s="1">
        <f>(Table2[[#This Row],[Close Price]]/Table2[[#This Row],[Current Month Low]])-1</f>
        <v>1.7661726652552501E-2</v>
      </c>
      <c r="AH55" s="1">
        <f>(Table2[[#This Row],[Current Month High]]/Table2[[#This Row],[Close Price]])-1</f>
        <v>3.5676640284044492E-2</v>
      </c>
      <c r="AI55">
        <v>22.956579628670699</v>
      </c>
      <c r="AJ55">
        <v>147.03235458708701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0.06</v>
      </c>
      <c r="AM55" t="s">
        <v>3220</v>
      </c>
      <c r="AN55">
        <v>1.81</v>
      </c>
      <c r="AO55" t="s">
        <v>3220</v>
      </c>
      <c r="AP55">
        <v>0.182873539936177</v>
      </c>
      <c r="AQ55">
        <f>(Table2[[#This Row],[Sharpe Ratio]]-AVERAGE(Table2[Sharpe Ratio]))/_xlfn.STDEV.P(Table2[Sharpe Ratio])</f>
        <v>1.3819901804598365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3.2230500848780625</v>
      </c>
      <c r="AS55">
        <f>_xlfn.RANK.AVG(Table2[[#This Row],[1Y Return vs Nifty Z-Score]],Table2[1Y Return vs Nifty Z-Score])</f>
        <v>59</v>
      </c>
      <c r="AT55">
        <f>_xlfn.RANK.AVG(Table2[[#This Row],[6M Return vs Nifty Z-Score]],Table2[6M Return vs Nifty Z-Score])</f>
        <v>189</v>
      </c>
      <c r="AU55">
        <f>_xlfn.RANK.AVG(Table2[[#This Row],[Sharpe Ratio Z-Score]],Table2[Sharpe Ratio Z-Score])</f>
        <v>65</v>
      </c>
      <c r="AV55">
        <f>(Table2[[#This Row],[Rank 1Y]]+Table2[[#This Row],[Rank 6M]]+Table2[[#This Row],[Rank Sharpe]])/3</f>
        <v>104.33333333333333</v>
      </c>
    </row>
    <row r="56" spans="1:48" x14ac:dyDescent="0.3">
      <c r="A56" t="s">
        <v>605</v>
      </c>
      <c r="B56" t="s">
        <v>606</v>
      </c>
      <c r="C56" t="s">
        <v>3174</v>
      </c>
      <c r="D56" t="s">
        <v>141</v>
      </c>
      <c r="E56">
        <v>32185.113871850001</v>
      </c>
      <c r="F56">
        <v>1317.85</v>
      </c>
      <c r="G56">
        <v>81.159853496549005</v>
      </c>
      <c r="H56">
        <f>(Table2[[#This Row],[1Y Return vs Nifty]]-AVERAGE(Table2[1Y Return vs Nifty]))/_xlfn.STDEV.P(Table2[1Y Return vs Nifty])</f>
        <v>1.0242060381791025</v>
      </c>
      <c r="I56">
        <v>16.116465039485298</v>
      </c>
      <c r="J56">
        <f>(Table2[[#This Row],[1M Return vs Nifty]]-AVERAGE(Table2[1M Return vs Nifty]))/_xlfn.STDEV.P(Table2[1M Return vs Nifty])</f>
        <v>1.5523693449301486</v>
      </c>
      <c r="K56">
        <v>39.1395711740347</v>
      </c>
      <c r="L56">
        <f>(Table2[[#This Row],[6M Return vs Nifty]]-AVERAGE(Table2[6M Return vs Nifty]))/_xlfn.STDEV.P(Table2[6M Return vs Nifty])</f>
        <v>0.77867180648194034</v>
      </c>
      <c r="M56">
        <v>3.9887410447731599</v>
      </c>
      <c r="N56">
        <f>(Table2[[#This Row],[1W Return vs Nifty]]-AVERAGE(Table2[1W Return vs Nifty]))/_xlfn.STDEV.P(Table2[1W Return vs Nifty])</f>
        <v>0.74773712979115237</v>
      </c>
      <c r="O56">
        <v>1236.33</v>
      </c>
      <c r="P56">
        <v>1224.9153324062199</v>
      </c>
      <c r="Q56">
        <v>1071.22785114778</v>
      </c>
      <c r="R56">
        <v>80.304508894537506</v>
      </c>
      <c r="S56" s="1">
        <f>(Table2[[#This Row],[Close Price]]-Table2[[#This Row],[20D EMA]])/Table2[[#This Row],[20D EMA]]</f>
        <v>6.5937087994305713E-2</v>
      </c>
      <c r="T56" s="1">
        <f>(Table2[[#This Row],[Close Price]]-Table2[[#This Row],[50D EMA]])/Table2[[#This Row],[50D EMA]]</f>
        <v>7.5870278651194126E-2</v>
      </c>
      <c r="U56" s="1">
        <f>(Table2[[#This Row],[Close Price]]-Table2[[#This Row],[200D EMA]])/Table2[[#This Row],[200D EMA]]</f>
        <v>0.23022380214253541</v>
      </c>
      <c r="V56">
        <v>1.1997688343325701</v>
      </c>
      <c r="W56">
        <v>1303.9000000000001</v>
      </c>
      <c r="X56">
        <v>1325.55</v>
      </c>
      <c r="Y56">
        <v>1297.5999999999999</v>
      </c>
      <c r="Z56">
        <v>1325.55</v>
      </c>
      <c r="AA56">
        <v>1207.3499999999999</v>
      </c>
      <c r="AB56">
        <v>1333</v>
      </c>
      <c r="AC56" s="1">
        <f>(Table2[[#This Row],[Close Price]]/Table2[[#This Row],[Day Low]])-1</f>
        <v>1.0698673211135601E-2</v>
      </c>
      <c r="AD56" s="1">
        <f>(Table2[[#This Row],[Day High]]/Table2[[#This Row],[Close Price]])-1</f>
        <v>5.8428500967484531E-3</v>
      </c>
      <c r="AE56" s="1">
        <f>(Table2[[#This Row],[Close Price]]/Table2[[#This Row],[Current Week Low]])-1</f>
        <v>1.5605733662145571E-2</v>
      </c>
      <c r="AF56" s="1">
        <f>(Table2[[#This Row],[Current Week High]]/Table2[[#This Row],[Close Price]])-1</f>
        <v>5.8428500967484531E-3</v>
      </c>
      <c r="AG56" s="1">
        <f>(Table2[[#This Row],[Close Price]]/Table2[[#This Row],[Current Month Low]])-1</f>
        <v>9.1522756450076681E-2</v>
      </c>
      <c r="AH56" s="1">
        <f>(Table2[[#This Row],[Current Month High]]/Table2[[#This Row],[Close Price]])-1</f>
        <v>1.1495997268277991E-2</v>
      </c>
      <c r="AI56">
        <v>10.2629282543536</v>
      </c>
      <c r="AJ56">
        <v>133.24778761061901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0.06</v>
      </c>
      <c r="AM56" t="s">
        <v>3220</v>
      </c>
      <c r="AN56">
        <v>16.54</v>
      </c>
      <c r="AO56" t="s">
        <v>3220</v>
      </c>
      <c r="AP56">
        <v>0.16696483880506399</v>
      </c>
      <c r="AQ56">
        <f>(Table2[[#This Row],[Sharpe Ratio]]-AVERAGE(Table2[Sharpe Ratio]))/_xlfn.STDEV.P(Table2[Sharpe Ratio])</f>
        <v>1.1959961206579961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5.2989804400403404</v>
      </c>
      <c r="AS56">
        <f>_xlfn.RANK.AVG(Table2[[#This Row],[1Y Return vs Nifty Z-Score]],Table2[1Y Return vs Nifty Z-Score])</f>
        <v>93</v>
      </c>
      <c r="AT56">
        <f>_xlfn.RANK.AVG(Table2[[#This Row],[6M Return vs Nifty Z-Score]],Table2[6M Return vs Nifty Z-Score])</f>
        <v>130</v>
      </c>
      <c r="AU56">
        <f>_xlfn.RANK.AVG(Table2[[#This Row],[Sharpe Ratio Z-Score]],Table2[Sharpe Ratio Z-Score])</f>
        <v>92</v>
      </c>
      <c r="AV56">
        <f>(Table2[[#This Row],[Rank 1Y]]+Table2[[#This Row],[Rank 6M]]+Table2[[#This Row],[Rank Sharpe]])/3</f>
        <v>105</v>
      </c>
    </row>
    <row r="57" spans="1:48" x14ac:dyDescent="0.3">
      <c r="A57" t="s">
        <v>321</v>
      </c>
      <c r="B57" t="s">
        <v>322</v>
      </c>
      <c r="C57" t="s">
        <v>3167</v>
      </c>
      <c r="D57" t="s">
        <v>95</v>
      </c>
      <c r="E57">
        <v>81144.93472664</v>
      </c>
      <c r="F57">
        <v>1688.35</v>
      </c>
      <c r="G57">
        <v>108.967202554586</v>
      </c>
      <c r="H57">
        <f>(Table2[[#This Row],[1Y Return vs Nifty]]-AVERAGE(Table2[1Y Return vs Nifty]))/_xlfn.STDEV.P(Table2[1Y Return vs Nifty])</f>
        <v>1.5140601587147646</v>
      </c>
      <c r="I57">
        <v>-9.0767325851041907</v>
      </c>
      <c r="J57">
        <f>(Table2[[#This Row],[1M Return vs Nifty]]-AVERAGE(Table2[1M Return vs Nifty]))/_xlfn.STDEV.P(Table2[1M Return vs Nifty])</f>
        <v>-0.96640693179525894</v>
      </c>
      <c r="K57">
        <v>34.328451979543303</v>
      </c>
      <c r="L57">
        <f>(Table2[[#This Row],[6M Return vs Nifty]]-AVERAGE(Table2[6M Return vs Nifty]))/_xlfn.STDEV.P(Table2[6M Return vs Nifty])</f>
        <v>0.62605384142916198</v>
      </c>
      <c r="M57">
        <v>-4.47413773482105</v>
      </c>
      <c r="N57">
        <f>(Table2[[#This Row],[1W Return vs Nifty]]-AVERAGE(Table2[1W Return vs Nifty]))/_xlfn.STDEV.P(Table2[1W Return vs Nifty])</f>
        <v>-0.87948595048645395</v>
      </c>
      <c r="O57">
        <v>1695.66</v>
      </c>
      <c r="P57">
        <v>1648.1817321455801</v>
      </c>
      <c r="Q57">
        <v>1355.2479578835901</v>
      </c>
      <c r="R57">
        <v>47.898534913081697</v>
      </c>
      <c r="S57" s="1">
        <f>(Table2[[#This Row],[Close Price]]-Table2[[#This Row],[20D EMA]])/Table2[[#This Row],[20D EMA]]</f>
        <v>-4.3110057440761546E-3</v>
      </c>
      <c r="T57" s="1">
        <f>(Table2[[#This Row],[Close Price]]-Table2[[#This Row],[50D EMA]])/Table2[[#This Row],[50D EMA]]</f>
        <v>2.437126141552929E-2</v>
      </c>
      <c r="U57" s="1">
        <f>(Table2[[#This Row],[Close Price]]-Table2[[#This Row],[200D EMA]])/Table2[[#This Row],[200D EMA]]</f>
        <v>0.24578678770827697</v>
      </c>
      <c r="V57">
        <v>0.78566238993567705</v>
      </c>
      <c r="W57">
        <v>1675.6</v>
      </c>
      <c r="X57">
        <v>1714.1</v>
      </c>
      <c r="Y57">
        <v>1659.8</v>
      </c>
      <c r="Z57">
        <v>1714.1</v>
      </c>
      <c r="AA57">
        <v>1659.8</v>
      </c>
      <c r="AB57">
        <v>1775</v>
      </c>
      <c r="AC57" s="1">
        <f>(Table2[[#This Row],[Close Price]]/Table2[[#This Row],[Day Low]])-1</f>
        <v>7.6092146096919944E-3</v>
      </c>
      <c r="AD57" s="1">
        <f>(Table2[[#This Row],[Day High]]/Table2[[#This Row],[Close Price]])-1</f>
        <v>1.525157698344537E-2</v>
      </c>
      <c r="AE57" s="1">
        <f>(Table2[[#This Row],[Close Price]]/Table2[[#This Row],[Current Week Low]])-1</f>
        <v>1.720086757440642E-2</v>
      </c>
      <c r="AF57" s="1">
        <f>(Table2[[#This Row],[Current Week High]]/Table2[[#This Row],[Close Price]])-1</f>
        <v>1.525157698344537E-2</v>
      </c>
      <c r="AG57" s="1">
        <f>(Table2[[#This Row],[Close Price]]/Table2[[#This Row],[Current Month Low]])-1</f>
        <v>1.720086757440642E-2</v>
      </c>
      <c r="AH57" s="1">
        <f>(Table2[[#This Row],[Current Month High]]/Table2[[#This Row],[Close Price]])-1</f>
        <v>5.1322296917108545E-2</v>
      </c>
      <c r="AI57">
        <v>13.0097432404418</v>
      </c>
      <c r="AJ57">
        <v>143.99884384709799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0.08</v>
      </c>
      <c r="AM57" t="s">
        <v>3220</v>
      </c>
      <c r="AN57">
        <v>0.98</v>
      </c>
      <c r="AO57" t="s">
        <v>3220</v>
      </c>
      <c r="AP57">
        <v>0.15261568729112299</v>
      </c>
      <c r="AQ57">
        <f>(Table2[[#This Row],[Sharpe Ratio]]-AVERAGE(Table2[Sharpe Ratio]))/_xlfn.STDEV.P(Table2[Sharpe Ratio])</f>
        <v>1.0282352882183152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1.3224564060805295</v>
      </c>
      <c r="AS57">
        <f>_xlfn.RANK.AVG(Table2[[#This Row],[1Y Return vs Nifty Z-Score]],Table2[1Y Return vs Nifty Z-Score])</f>
        <v>55</v>
      </c>
      <c r="AT57">
        <f>_xlfn.RANK.AVG(Table2[[#This Row],[6M Return vs Nifty Z-Score]],Table2[6M Return vs Nifty Z-Score])</f>
        <v>153</v>
      </c>
      <c r="AU57">
        <f>_xlfn.RANK.AVG(Table2[[#This Row],[Sharpe Ratio Z-Score]],Table2[Sharpe Ratio Z-Score])</f>
        <v>111</v>
      </c>
      <c r="AV57">
        <f>(Table2[[#This Row],[Rank 1Y]]+Table2[[#This Row],[Rank 6M]]+Table2[[#This Row],[Rank Sharpe]])/3</f>
        <v>106.33333333333333</v>
      </c>
    </row>
    <row r="58" spans="1:48" x14ac:dyDescent="0.3">
      <c r="A58" t="s">
        <v>1046</v>
      </c>
      <c r="B58" t="s">
        <v>1047</v>
      </c>
      <c r="C58" t="s">
        <v>3174</v>
      </c>
      <c r="D58" t="s">
        <v>483</v>
      </c>
      <c r="E58">
        <v>13046.07701893</v>
      </c>
      <c r="F58">
        <v>1960.3</v>
      </c>
      <c r="G58">
        <v>28.872231033156499</v>
      </c>
      <c r="H58">
        <f>(Table2[[#This Row],[1Y Return vs Nifty]]-AVERAGE(Table2[1Y Return vs Nifty]))/_xlfn.STDEV.P(Table2[1Y Return vs Nifty])</f>
        <v>0.10310754499846612</v>
      </c>
      <c r="I58">
        <v>-2.7617213137592902</v>
      </c>
      <c r="J58">
        <f>(Table2[[#This Row],[1M Return vs Nifty]]-AVERAGE(Table2[1M Return vs Nifty]))/_xlfn.STDEV.P(Table2[1M Return vs Nifty])</f>
        <v>-0.33504203661449988</v>
      </c>
      <c r="K58">
        <v>80.066648279610106</v>
      </c>
      <c r="L58">
        <f>(Table2[[#This Row],[6M Return vs Nifty]]-AVERAGE(Table2[6M Return vs Nifty]))/_xlfn.STDEV.P(Table2[6M Return vs Nifty])</f>
        <v>2.0769575007051917</v>
      </c>
      <c r="M58">
        <v>-4.6314403007830904</v>
      </c>
      <c r="N58">
        <f>(Table2[[#This Row],[1W Return vs Nifty]]-AVERAGE(Table2[1W Return vs Nifty]))/_xlfn.STDEV.P(Table2[1W Return vs Nifty])</f>
        <v>-0.90973173003578556</v>
      </c>
      <c r="O58">
        <v>1996.47</v>
      </c>
      <c r="P58">
        <v>1899.38384085558</v>
      </c>
      <c r="Q58">
        <v>1497.0182735513899</v>
      </c>
      <c r="R58">
        <v>45.735947949130598</v>
      </c>
      <c r="S58" s="1">
        <f>(Table2[[#This Row],[Close Price]]-Table2[[#This Row],[20D EMA]])/Table2[[#This Row],[20D EMA]]</f>
        <v>-1.8116976463458039E-2</v>
      </c>
      <c r="T58" s="1">
        <f>(Table2[[#This Row],[Close Price]]-Table2[[#This Row],[50D EMA]])/Table2[[#This Row],[50D EMA]]</f>
        <v>3.2071537008012102E-2</v>
      </c>
      <c r="U58" s="1">
        <f>(Table2[[#This Row],[Close Price]]-Table2[[#This Row],[200D EMA]])/Table2[[#This Row],[200D EMA]]</f>
        <v>0.30946965353306116</v>
      </c>
      <c r="V58">
        <v>0.850021451150343</v>
      </c>
      <c r="W58">
        <v>1919</v>
      </c>
      <c r="X58">
        <v>1994</v>
      </c>
      <c r="Y58">
        <v>1886.05</v>
      </c>
      <c r="Z58">
        <v>1998.5</v>
      </c>
      <c r="AA58">
        <v>1886.05</v>
      </c>
      <c r="AB58">
        <v>2182</v>
      </c>
      <c r="AC58" s="1">
        <f>(Table2[[#This Row],[Close Price]]/Table2[[#This Row],[Day Low]])-1</f>
        <v>2.1521625846795178E-2</v>
      </c>
      <c r="AD58" s="1">
        <f>(Table2[[#This Row],[Day High]]/Table2[[#This Row],[Close Price]])-1</f>
        <v>1.7191246237820756E-2</v>
      </c>
      <c r="AE58" s="1">
        <f>(Table2[[#This Row],[Close Price]]/Table2[[#This Row],[Current Week Low]])-1</f>
        <v>3.9367991304578354E-2</v>
      </c>
      <c r="AF58" s="1">
        <f>(Table2[[#This Row],[Current Week High]]/Table2[[#This Row],[Close Price]])-1</f>
        <v>1.9486813242870937E-2</v>
      </c>
      <c r="AG58" s="1">
        <f>(Table2[[#This Row],[Close Price]]/Table2[[#This Row],[Current Month Low]])-1</f>
        <v>3.9367991304578354E-2</v>
      </c>
      <c r="AH58" s="1">
        <f>(Table2[[#This Row],[Current Month High]]/Table2[[#This Row],[Close Price]])-1</f>
        <v>0.1130949344488088</v>
      </c>
      <c r="AI58">
        <v>21.409988267101902</v>
      </c>
      <c r="AJ58">
        <v>118.204764493157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-0.3</v>
      </c>
      <c r="AM58" t="s">
        <v>3221</v>
      </c>
      <c r="AN58">
        <v>-4.95</v>
      </c>
      <c r="AO58" t="s">
        <v>3221</v>
      </c>
      <c r="AP58">
        <v>0.22101906293839199</v>
      </c>
      <c r="AQ58">
        <f>(Table2[[#This Row],[Sharpe Ratio]]-AVERAGE(Table2[Sharpe Ratio]))/_xlfn.STDEV.P(Table2[Sharpe Ratio])</f>
        <v>1.8279625215060142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2.7632538005593865</v>
      </c>
      <c r="AS58">
        <f>_xlfn.RANK.AVG(Table2[[#This Row],[1Y Return vs Nifty Z-Score]],Table2[1Y Return vs Nifty Z-Score])</f>
        <v>269</v>
      </c>
      <c r="AT58">
        <f>_xlfn.RANK.AVG(Table2[[#This Row],[6M Return vs Nifty Z-Score]],Table2[6M Return vs Nifty Z-Score])</f>
        <v>30</v>
      </c>
      <c r="AU58">
        <f>_xlfn.RANK.AVG(Table2[[#This Row],[Sharpe Ratio Z-Score]],Table2[Sharpe Ratio Z-Score])</f>
        <v>25</v>
      </c>
      <c r="AV58">
        <f>(Table2[[#This Row],[Rank 1Y]]+Table2[[#This Row],[Rank 6M]]+Table2[[#This Row],[Rank Sharpe]])/3</f>
        <v>108</v>
      </c>
    </row>
    <row r="59" spans="1:48" x14ac:dyDescent="0.3">
      <c r="A59" t="s">
        <v>475</v>
      </c>
      <c r="B59" t="s">
        <v>476</v>
      </c>
      <c r="C59" t="s">
        <v>3173</v>
      </c>
      <c r="D59" t="s">
        <v>92</v>
      </c>
      <c r="E59">
        <v>45831.309374999997</v>
      </c>
      <c r="F59">
        <v>1250.3</v>
      </c>
      <c r="G59">
        <v>86.809721304175298</v>
      </c>
      <c r="H59">
        <f>(Table2[[#This Row],[1Y Return vs Nifty]]-AVERAGE(Table2[1Y Return vs Nifty]))/_xlfn.STDEV.P(Table2[1Y Return vs Nifty])</f>
        <v>1.1237340809375553</v>
      </c>
      <c r="I59">
        <v>-1.9001251160286301</v>
      </c>
      <c r="J59">
        <f>(Table2[[#This Row],[1M Return vs Nifty]]-AVERAGE(Table2[1M Return vs Nifty]))/_xlfn.STDEV.P(Table2[1M Return vs Nifty])</f>
        <v>-0.2489010038127473</v>
      </c>
      <c r="K59">
        <v>30.062977861159698</v>
      </c>
      <c r="L59">
        <f>(Table2[[#This Row],[6M Return vs Nifty]]-AVERAGE(Table2[6M Return vs Nifty]))/_xlfn.STDEV.P(Table2[6M Return vs Nifty])</f>
        <v>0.49074478887474532</v>
      </c>
      <c r="M59">
        <v>-5.8580880301411602</v>
      </c>
      <c r="N59">
        <f>(Table2[[#This Row],[1W Return vs Nifty]]-AVERAGE(Table2[1W Return vs Nifty]))/_xlfn.STDEV.P(Table2[1W Return vs Nifty])</f>
        <v>-1.1455887650431189</v>
      </c>
      <c r="O59">
        <v>1317.48</v>
      </c>
      <c r="P59">
        <v>1363.3283776486301</v>
      </c>
      <c r="Q59">
        <v>1133.4601682984301</v>
      </c>
      <c r="R59">
        <v>29.119122606236001</v>
      </c>
      <c r="S59" s="1">
        <f>(Table2[[#This Row],[Close Price]]-Table2[[#This Row],[20D EMA]])/Table2[[#This Row],[20D EMA]]</f>
        <v>-5.0991286395239442E-2</v>
      </c>
      <c r="T59" s="1">
        <f>(Table2[[#This Row],[Close Price]]-Table2[[#This Row],[50D EMA]])/Table2[[#This Row],[50D EMA]]</f>
        <v>-8.2906201837867746E-2</v>
      </c>
      <c r="U59" s="1">
        <f>(Table2[[#This Row],[Close Price]]-Table2[[#This Row],[200D EMA]])/Table2[[#This Row],[200D EMA]]</f>
        <v>0.10308243286305496</v>
      </c>
      <c r="V59">
        <v>0.39629991810930898</v>
      </c>
      <c r="W59">
        <v>1241.1500000000001</v>
      </c>
      <c r="X59">
        <v>1265</v>
      </c>
      <c r="Y59">
        <v>1226</v>
      </c>
      <c r="Z59">
        <v>1289.7</v>
      </c>
      <c r="AA59">
        <v>1226</v>
      </c>
      <c r="AB59">
        <v>1366</v>
      </c>
      <c r="AC59" s="1">
        <f>(Table2[[#This Row],[Close Price]]/Table2[[#This Row],[Day Low]])-1</f>
        <v>7.3721951416023668E-3</v>
      </c>
      <c r="AD59" s="1">
        <f>(Table2[[#This Row],[Day High]]/Table2[[#This Row],[Close Price]])-1</f>
        <v>1.1757178277213454E-2</v>
      </c>
      <c r="AE59" s="1">
        <f>(Table2[[#This Row],[Close Price]]/Table2[[#This Row],[Current Week Low]])-1</f>
        <v>1.9820554649265798E-2</v>
      </c>
      <c r="AF59" s="1">
        <f>(Table2[[#This Row],[Current Week High]]/Table2[[#This Row],[Close Price]])-1</f>
        <v>3.1512437015116523E-2</v>
      </c>
      <c r="AG59" s="1">
        <f>(Table2[[#This Row],[Close Price]]/Table2[[#This Row],[Current Month Low]])-1</f>
        <v>1.9820554649265798E-2</v>
      </c>
      <c r="AH59" s="1">
        <f>(Table2[[#This Row],[Current Month High]]/Table2[[#This Row],[Close Price]])-1</f>
        <v>9.2537790930176778E-2</v>
      </c>
      <c r="AI59">
        <v>43.541550027993203</v>
      </c>
      <c r="AJ59">
        <v>177.84444444444401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</v>
      </c>
      <c r="AM59">
        <v>0</v>
      </c>
      <c r="AN59">
        <v>-4.97</v>
      </c>
      <c r="AO59" t="s">
        <v>3221</v>
      </c>
      <c r="AP59">
        <v>0.18288183355918999</v>
      </c>
      <c r="AQ59">
        <f>(Table2[[#This Row],[Sharpe Ratio]]-AVERAGE(Table2[Sharpe Ratio]))/_xlfn.STDEV.P(Table2[Sharpe Ratio])</f>
        <v>1.3820871440398257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83</v>
      </c>
      <c r="AT59">
        <f>_xlfn.RANK.AVG(Table2[[#This Row],[6M Return vs Nifty Z-Score]],Table2[6M Return vs Nifty Z-Score])</f>
        <v>179</v>
      </c>
      <c r="AU59">
        <f>_xlfn.RANK.AVG(Table2[[#This Row],[Sharpe Ratio Z-Score]],Table2[Sharpe Ratio Z-Score])</f>
        <v>64</v>
      </c>
      <c r="AV59">
        <f>(Table2[[#This Row],[Rank 1Y]]+Table2[[#This Row],[Rank 6M]]+Table2[[#This Row],[Rank Sharpe]])/3</f>
        <v>108.66666666666667</v>
      </c>
    </row>
    <row r="60" spans="1:48" x14ac:dyDescent="0.3">
      <c r="A60" t="s">
        <v>631</v>
      </c>
      <c r="B60" t="s">
        <v>632</v>
      </c>
      <c r="C60" t="s">
        <v>3165</v>
      </c>
      <c r="D60" t="s">
        <v>54</v>
      </c>
      <c r="E60">
        <v>30392.51009684</v>
      </c>
      <c r="F60">
        <v>1193.9000000000001</v>
      </c>
      <c r="G60">
        <v>104.095237380306</v>
      </c>
      <c r="H60">
        <f>(Table2[[#This Row],[1Y Return vs Nifty]]-AVERAGE(Table2[1Y Return vs Nifty]))/_xlfn.STDEV.P(Table2[1Y Return vs Nifty])</f>
        <v>1.4282356448157123</v>
      </c>
      <c r="I60">
        <v>28.5198226533427</v>
      </c>
      <c r="J60">
        <f>(Table2[[#This Row],[1M Return vs Nifty]]-AVERAGE(Table2[1M Return vs Nifty]))/_xlfn.STDEV.P(Table2[1M Return vs Nifty])</f>
        <v>2.7924375321868879</v>
      </c>
      <c r="K60">
        <v>72.153638809786997</v>
      </c>
      <c r="L60">
        <f>(Table2[[#This Row],[6M Return vs Nifty]]-AVERAGE(Table2[6M Return vs Nifty]))/_xlfn.STDEV.P(Table2[6M Return vs Nifty])</f>
        <v>1.8259416031754618</v>
      </c>
      <c r="M60">
        <v>13.613943212416601</v>
      </c>
      <c r="N60">
        <f>(Table2[[#This Row],[1W Return vs Nifty]]-AVERAGE(Table2[1W Return vs Nifty]))/_xlfn.STDEV.P(Table2[1W Return vs Nifty])</f>
        <v>2.5984491070550466</v>
      </c>
      <c r="O60">
        <v>1087.97</v>
      </c>
      <c r="P60">
        <v>980.13238256230102</v>
      </c>
      <c r="Q60">
        <v>770.72789738457504</v>
      </c>
      <c r="R60">
        <v>82.125811606734104</v>
      </c>
      <c r="S60" s="1">
        <f>(Table2[[#This Row],[Close Price]]-Table2[[#This Row],[20D EMA]])/Table2[[#This Row],[20D EMA]]</f>
        <v>9.7364817044587687E-2</v>
      </c>
      <c r="T60" s="1">
        <f>(Table2[[#This Row],[Close Price]]-Table2[[#This Row],[50D EMA]])/Table2[[#This Row],[50D EMA]]</f>
        <v>0.21810075989822852</v>
      </c>
      <c r="U60" s="1">
        <f>(Table2[[#This Row],[Close Price]]-Table2[[#This Row],[200D EMA]])/Table2[[#This Row],[200D EMA]]</f>
        <v>0.54905512574728066</v>
      </c>
      <c r="V60">
        <v>0.79579066838141899</v>
      </c>
      <c r="W60">
        <v>1177</v>
      </c>
      <c r="X60">
        <v>1257</v>
      </c>
      <c r="Y60">
        <v>1175.45</v>
      </c>
      <c r="Z60">
        <v>1257</v>
      </c>
      <c r="AA60">
        <v>1061.5</v>
      </c>
      <c r="AB60">
        <v>1257</v>
      </c>
      <c r="AC60" s="1">
        <f>(Table2[[#This Row],[Close Price]]/Table2[[#This Row],[Day Low]])-1</f>
        <v>1.435853865760417E-2</v>
      </c>
      <c r="AD60" s="1">
        <f>(Table2[[#This Row],[Day High]]/Table2[[#This Row],[Close Price]])-1</f>
        <v>5.2851997654744798E-2</v>
      </c>
      <c r="AE60" s="1">
        <f>(Table2[[#This Row],[Close Price]]/Table2[[#This Row],[Current Week Low]])-1</f>
        <v>1.5696116380960579E-2</v>
      </c>
      <c r="AF60" s="1">
        <f>(Table2[[#This Row],[Current Week High]]/Table2[[#This Row],[Close Price]])-1</f>
        <v>5.2851997654744798E-2</v>
      </c>
      <c r="AG60" s="1">
        <f>(Table2[[#This Row],[Close Price]]/Table2[[#This Row],[Current Month Low]])-1</f>
        <v>0.12472915685350916</v>
      </c>
      <c r="AH60" s="1">
        <f>(Table2[[#This Row],[Current Month High]]/Table2[[#This Row],[Close Price]])-1</f>
        <v>5.2851997654744798E-2</v>
      </c>
      <c r="AI60">
        <v>5.2851997654744798</v>
      </c>
      <c r="AJ60">
        <v>135.483234714003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0.4</v>
      </c>
      <c r="AM60" t="s">
        <v>3220</v>
      </c>
      <c r="AN60">
        <v>11.46</v>
      </c>
      <c r="AO60" t="s">
        <v>3220</v>
      </c>
      <c r="AP60">
        <v>9.7606540784323001E-2</v>
      </c>
      <c r="AQ60">
        <f>(Table2[[#This Row],[Sharpe Ratio]]-AVERAGE(Table2[Sharpe Ratio]))/_xlfn.STDEV.P(Table2[Sharpe Ratio])</f>
        <v>0.38510456367259999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9.030168450905709</v>
      </c>
      <c r="AS60">
        <f>_xlfn.RANK.AVG(Table2[[#This Row],[1Y Return vs Nifty Z-Score]],Table2[1Y Return vs Nifty Z-Score])</f>
        <v>61</v>
      </c>
      <c r="AT60">
        <f>_xlfn.RANK.AVG(Table2[[#This Row],[6M Return vs Nifty Z-Score]],Table2[6M Return vs Nifty Z-Score])</f>
        <v>37</v>
      </c>
      <c r="AU60">
        <f>_xlfn.RANK.AVG(Table2[[#This Row],[Sharpe Ratio Z-Score]],Table2[Sharpe Ratio Z-Score])</f>
        <v>239</v>
      </c>
      <c r="AV60">
        <f>(Table2[[#This Row],[Rank 1Y]]+Table2[[#This Row],[Rank 6M]]+Table2[[#This Row],[Rank Sharpe]])/3</f>
        <v>112.33333333333333</v>
      </c>
    </row>
    <row r="61" spans="1:48" x14ac:dyDescent="0.3">
      <c r="A61" t="s">
        <v>759</v>
      </c>
      <c r="B61" t="s">
        <v>760</v>
      </c>
      <c r="C61" t="s">
        <v>3173</v>
      </c>
      <c r="D61" t="s">
        <v>436</v>
      </c>
      <c r="E61">
        <v>22495.692478919998</v>
      </c>
      <c r="F61">
        <v>706.8</v>
      </c>
      <c r="G61">
        <v>57.456343896767898</v>
      </c>
      <c r="H61">
        <f>(Table2[[#This Row],[1Y Return vs Nifty]]-AVERAGE(Table2[1Y Return vs Nifty]))/_xlfn.STDEV.P(Table2[1Y Return vs Nifty])</f>
        <v>0.60664513280925181</v>
      </c>
      <c r="I61">
        <v>3.1448939774815798</v>
      </c>
      <c r="J61">
        <f>(Table2[[#This Row],[1M Return vs Nifty]]-AVERAGE(Table2[1M Return vs Nifty]))/_xlfn.STDEV.P(Table2[1M Return vs Nifty])</f>
        <v>0.25549207076693486</v>
      </c>
      <c r="K61">
        <v>45.758429315256599</v>
      </c>
      <c r="L61">
        <f>(Table2[[#This Row],[6M Return vs Nifty]]-AVERAGE(Table2[6M Return vs Nifty]))/_xlfn.STDEV.P(Table2[6M Return vs Nifty])</f>
        <v>0.98863473187420747</v>
      </c>
      <c r="M61">
        <v>-7.6127805083530398E-2</v>
      </c>
      <c r="N61">
        <f>(Table2[[#This Row],[1W Return vs Nifty]]-AVERAGE(Table2[1W Return vs Nifty]))/_xlfn.STDEV.P(Table2[1W Return vs Nifty])</f>
        <v>-3.3846605844660836E-2</v>
      </c>
      <c r="O61">
        <v>678.1</v>
      </c>
      <c r="P61">
        <v>635.98051015013004</v>
      </c>
      <c r="Q61">
        <v>527.60875837626702</v>
      </c>
      <c r="R61">
        <v>61.353407622287001</v>
      </c>
      <c r="S61" s="1">
        <f>(Table2[[#This Row],[Close Price]]-Table2[[#This Row],[20D EMA]])/Table2[[#This Row],[20D EMA]]</f>
        <v>4.2324140982155922E-2</v>
      </c>
      <c r="T61" s="1">
        <f>(Table2[[#This Row],[Close Price]]-Table2[[#This Row],[50D EMA]])/Table2[[#This Row],[50D EMA]]</f>
        <v>0.11135481153841052</v>
      </c>
      <c r="U61" s="1">
        <f>(Table2[[#This Row],[Close Price]]-Table2[[#This Row],[200D EMA]])/Table2[[#This Row],[200D EMA]]</f>
        <v>0.3396290125569556</v>
      </c>
      <c r="V61">
        <v>0.83618428006728296</v>
      </c>
      <c r="W61">
        <v>685.65</v>
      </c>
      <c r="X61">
        <v>710</v>
      </c>
      <c r="Y61">
        <v>663.65</v>
      </c>
      <c r="Z61">
        <v>710</v>
      </c>
      <c r="AA61">
        <v>663.65</v>
      </c>
      <c r="AB61">
        <v>724</v>
      </c>
      <c r="AC61" s="1">
        <f>(Table2[[#This Row],[Close Price]]/Table2[[#This Row],[Day Low]])-1</f>
        <v>3.0846641872675606E-2</v>
      </c>
      <c r="AD61" s="1">
        <f>(Table2[[#This Row],[Day High]]/Table2[[#This Row],[Close Price]])-1</f>
        <v>4.5274476513865736E-3</v>
      </c>
      <c r="AE61" s="1">
        <f>(Table2[[#This Row],[Close Price]]/Table2[[#This Row],[Current Week Low]])-1</f>
        <v>6.5019211934001397E-2</v>
      </c>
      <c r="AF61" s="1">
        <f>(Table2[[#This Row],[Current Week High]]/Table2[[#This Row],[Close Price]])-1</f>
        <v>4.5274476513865736E-3</v>
      </c>
      <c r="AG61" s="1">
        <f>(Table2[[#This Row],[Close Price]]/Table2[[#This Row],[Current Month Low]])-1</f>
        <v>6.5019211934001397E-2</v>
      </c>
      <c r="AH61" s="1">
        <f>(Table2[[#This Row],[Current Month High]]/Table2[[#This Row],[Close Price]])-1</f>
        <v>2.4335031126202722E-2</v>
      </c>
      <c r="AI61">
        <v>2.43350311262027</v>
      </c>
      <c r="AJ61">
        <v>128.36833602584801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0.35</v>
      </c>
      <c r="AM61" t="s">
        <v>3220</v>
      </c>
      <c r="AN61">
        <v>2.61</v>
      </c>
      <c r="AO61" t="s">
        <v>3220</v>
      </c>
      <c r="AP61">
        <v>0.17358269971891199</v>
      </c>
      <c r="AQ61">
        <f>(Table2[[#This Row],[Sharpe Ratio]]-AVERAGE(Table2[Sharpe Ratio]))/_xlfn.STDEV.P(Table2[Sharpe Ratio])</f>
        <v>1.2733677934568044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3.0902931230625375</v>
      </c>
      <c r="AS61">
        <f>_xlfn.RANK.AVG(Table2[[#This Row],[1Y Return vs Nifty Z-Score]],Table2[1Y Return vs Nifty Z-Score])</f>
        <v>154</v>
      </c>
      <c r="AT61">
        <f>_xlfn.RANK.AVG(Table2[[#This Row],[6M Return vs Nifty Z-Score]],Table2[6M Return vs Nifty Z-Score])</f>
        <v>106</v>
      </c>
      <c r="AU61">
        <f>_xlfn.RANK.AVG(Table2[[#This Row],[Sharpe Ratio Z-Score]],Table2[Sharpe Ratio Z-Score])</f>
        <v>77</v>
      </c>
      <c r="AV61">
        <f>(Table2[[#This Row],[Rank 1Y]]+Table2[[#This Row],[Rank 6M]]+Table2[[#This Row],[Rank Sharpe]])/3</f>
        <v>112.33333333333333</v>
      </c>
    </row>
    <row r="62" spans="1:48" x14ac:dyDescent="0.3">
      <c r="A62" t="s">
        <v>857</v>
      </c>
      <c r="B62" t="s">
        <v>858</v>
      </c>
      <c r="C62" t="s">
        <v>3173</v>
      </c>
      <c r="D62" t="s">
        <v>776</v>
      </c>
      <c r="E62">
        <v>18744.568399079999</v>
      </c>
      <c r="F62">
        <v>1391.85</v>
      </c>
      <c r="G62">
        <v>43.477742241660799</v>
      </c>
      <c r="H62">
        <f>(Table2[[#This Row],[1Y Return vs Nifty]]-AVERAGE(Table2[1Y Return vs Nifty]))/_xlfn.STDEV.P(Table2[1Y Return vs Nifty])</f>
        <v>0.3603981566667433</v>
      </c>
      <c r="I62">
        <v>-8.4763980526494295E-3</v>
      </c>
      <c r="J62">
        <f>(Table2[[#This Row],[1M Return vs Nifty]]-AVERAGE(Table2[1M Return vs Nifty]))/_xlfn.STDEV.P(Table2[1M Return vs Nifty])</f>
        <v>-5.9776940018421043E-2</v>
      </c>
      <c r="K62">
        <v>41.549260804267398</v>
      </c>
      <c r="L62">
        <f>(Table2[[#This Row],[6M Return vs Nifty]]-AVERAGE(Table2[6M Return vs Nifty]))/_xlfn.STDEV.P(Table2[6M Return vs Nifty])</f>
        <v>0.85511180160739342</v>
      </c>
      <c r="M62">
        <v>-1.18883878207246</v>
      </c>
      <c r="N62">
        <f>(Table2[[#This Row],[1W Return vs Nifty]]-AVERAGE(Table2[1W Return vs Nifty]))/_xlfn.STDEV.P(Table2[1W Return vs Nifty])</f>
        <v>-0.24779614129120889</v>
      </c>
      <c r="O62">
        <v>1432.55</v>
      </c>
      <c r="P62">
        <v>1460.4740826592999</v>
      </c>
      <c r="Q62">
        <v>1214.81841715616</v>
      </c>
      <c r="R62">
        <v>41.928868709830802</v>
      </c>
      <c r="S62" s="1">
        <f>(Table2[[#This Row],[Close Price]]-Table2[[#This Row],[20D EMA]])/Table2[[#This Row],[20D EMA]]</f>
        <v>-2.8410875711144496E-2</v>
      </c>
      <c r="T62" s="1">
        <f>(Table2[[#This Row],[Close Price]]-Table2[[#This Row],[50D EMA]])/Table2[[#This Row],[50D EMA]]</f>
        <v>-4.6987538823247084E-2</v>
      </c>
      <c r="U62" s="1">
        <f>(Table2[[#This Row],[Close Price]]-Table2[[#This Row],[200D EMA]])/Table2[[#This Row],[200D EMA]]</f>
        <v>0.1457267854551165</v>
      </c>
      <c r="V62">
        <v>0.38275720135854102</v>
      </c>
      <c r="W62">
        <v>1376.5</v>
      </c>
      <c r="X62">
        <v>1400</v>
      </c>
      <c r="Y62">
        <v>1362.9</v>
      </c>
      <c r="Z62">
        <v>1400</v>
      </c>
      <c r="AA62">
        <v>1362.9</v>
      </c>
      <c r="AB62">
        <v>1468.5</v>
      </c>
      <c r="AC62" s="1">
        <f>(Table2[[#This Row],[Close Price]]/Table2[[#This Row],[Day Low]])-1</f>
        <v>1.1151471122411882E-2</v>
      </c>
      <c r="AD62" s="1">
        <f>(Table2[[#This Row],[Day High]]/Table2[[#This Row],[Close Price]])-1</f>
        <v>5.8555160398032768E-3</v>
      </c>
      <c r="AE62" s="1">
        <f>(Table2[[#This Row],[Close Price]]/Table2[[#This Row],[Current Week Low]])-1</f>
        <v>2.1241470394012696E-2</v>
      </c>
      <c r="AF62" s="1">
        <f>(Table2[[#This Row],[Current Week High]]/Table2[[#This Row],[Close Price]])-1</f>
        <v>5.8555160398032768E-3</v>
      </c>
      <c r="AG62" s="1">
        <f>(Table2[[#This Row],[Close Price]]/Table2[[#This Row],[Current Month Low]])-1</f>
        <v>2.1241470394012696E-2</v>
      </c>
      <c r="AH62" s="1">
        <f>(Table2[[#This Row],[Current Month High]]/Table2[[#This Row],[Close Price]])-1</f>
        <v>5.5070589503179335E-2</v>
      </c>
      <c r="AI62">
        <v>36.289830082264601</v>
      </c>
      <c r="AJ62">
        <v>104.383259911894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-0.14000000000000001</v>
      </c>
      <c r="AM62" t="s">
        <v>3221</v>
      </c>
      <c r="AN62">
        <v>-1.71</v>
      </c>
      <c r="AO62" t="s">
        <v>3221</v>
      </c>
      <c r="AP62">
        <v>0.24451613100536501</v>
      </c>
      <c r="AQ62">
        <f>(Table2[[#This Row],[Sharpe Ratio]]-AVERAGE(Table2[Sharpe Ratio]))/_xlfn.STDEV.P(Table2[Sharpe Ratio])</f>
        <v>2.1026747715632719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203</v>
      </c>
      <c r="AT62">
        <f>_xlfn.RANK.AVG(Table2[[#This Row],[6M Return vs Nifty Z-Score]],Table2[6M Return vs Nifty Z-Score])</f>
        <v>122</v>
      </c>
      <c r="AU62">
        <f>_xlfn.RANK.AVG(Table2[[#This Row],[Sharpe Ratio Z-Score]],Table2[Sharpe Ratio Z-Score])</f>
        <v>12</v>
      </c>
      <c r="AV62">
        <f>(Table2[[#This Row],[Rank 1Y]]+Table2[[#This Row],[Rank 6M]]+Table2[[#This Row],[Rank Sharpe]])/3</f>
        <v>112.33333333333333</v>
      </c>
    </row>
    <row r="63" spans="1:48" x14ac:dyDescent="0.3">
      <c r="A63" t="s">
        <v>995</v>
      </c>
      <c r="B63" t="s">
        <v>996</v>
      </c>
      <c r="C63" t="s">
        <v>3160</v>
      </c>
      <c r="D63" t="s">
        <v>286</v>
      </c>
      <c r="E63">
        <v>14971.92446256</v>
      </c>
      <c r="F63">
        <v>1070.4000000000001</v>
      </c>
      <c r="G63">
        <v>120.520566659656</v>
      </c>
      <c r="H63">
        <f>(Table2[[#This Row],[1Y Return vs Nifty]]-AVERAGE(Table2[1Y Return vs Nifty]))/_xlfn.STDEV.P(Table2[1Y Return vs Nifty])</f>
        <v>1.7175841624270722</v>
      </c>
      <c r="I63">
        <v>2.9074791922716798</v>
      </c>
      <c r="J63">
        <f>(Table2[[#This Row],[1M Return vs Nifty]]-AVERAGE(Table2[1M Return vs Nifty]))/_xlfn.STDEV.P(Table2[1M Return vs Nifty])</f>
        <v>0.23175571392802016</v>
      </c>
      <c r="K63">
        <v>32.207664539627103</v>
      </c>
      <c r="L63">
        <f>(Table2[[#This Row],[6M Return vs Nifty]]-AVERAGE(Table2[6M Return vs Nifty]))/_xlfn.STDEV.P(Table2[6M Return vs Nifty])</f>
        <v>0.55877838008534508</v>
      </c>
      <c r="M63">
        <v>0.191305368266038</v>
      </c>
      <c r="N63">
        <f>(Table2[[#This Row],[1W Return vs Nifty]]-AVERAGE(Table2[1W Return vs Nifty]))/_xlfn.STDEV.P(Table2[1W Return vs Nifty])</f>
        <v>1.7574836366657954E-2</v>
      </c>
      <c r="O63">
        <v>1066.8800000000001</v>
      </c>
      <c r="P63">
        <v>1033.7135142429499</v>
      </c>
      <c r="Q63">
        <v>863.73165297558103</v>
      </c>
      <c r="R63">
        <v>49.148200908975298</v>
      </c>
      <c r="S63" s="1">
        <f>(Table2[[#This Row],[Close Price]]-Table2[[#This Row],[20D EMA]])/Table2[[#This Row],[20D EMA]]</f>
        <v>3.2993401319735879E-3</v>
      </c>
      <c r="T63" s="1">
        <f>(Table2[[#This Row],[Close Price]]-Table2[[#This Row],[50D EMA]])/Table2[[#This Row],[50D EMA]]</f>
        <v>3.5489993360411712E-2</v>
      </c>
      <c r="U63" s="1">
        <f>(Table2[[#This Row],[Close Price]]-Table2[[#This Row],[200D EMA]])/Table2[[#This Row],[200D EMA]]</f>
        <v>0.23927379101187332</v>
      </c>
      <c r="V63">
        <v>0.90309333935579295</v>
      </c>
      <c r="W63">
        <v>1060</v>
      </c>
      <c r="X63">
        <v>1088.9000000000001</v>
      </c>
      <c r="Y63">
        <v>1060</v>
      </c>
      <c r="Z63">
        <v>1107.45</v>
      </c>
      <c r="AA63">
        <v>1035.25</v>
      </c>
      <c r="AB63">
        <v>1121.9000000000001</v>
      </c>
      <c r="AC63" s="1">
        <f>(Table2[[#This Row],[Close Price]]/Table2[[#This Row],[Day Low]])-1</f>
        <v>9.8113207547170234E-3</v>
      </c>
      <c r="AD63" s="1">
        <f>(Table2[[#This Row],[Day High]]/Table2[[#This Row],[Close Price]])-1</f>
        <v>1.7283258594917861E-2</v>
      </c>
      <c r="AE63" s="1">
        <f>(Table2[[#This Row],[Close Price]]/Table2[[#This Row],[Current Week Low]])-1</f>
        <v>9.8113207547170234E-3</v>
      </c>
      <c r="AF63" s="1">
        <f>(Table2[[#This Row],[Current Week High]]/Table2[[#This Row],[Close Price]])-1</f>
        <v>3.4613228699551524E-2</v>
      </c>
      <c r="AG63" s="1">
        <f>(Table2[[#This Row],[Close Price]]/Table2[[#This Row],[Current Month Low]])-1</f>
        <v>3.3953151412702276E-2</v>
      </c>
      <c r="AH63" s="1">
        <f>(Table2[[#This Row],[Current Month High]]/Table2[[#This Row],[Close Price]])-1</f>
        <v>4.8112855007473865E-2</v>
      </c>
      <c r="AI63">
        <v>8.0857623318385503</v>
      </c>
      <c r="AJ63">
        <v>161.07317073170699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-0.12</v>
      </c>
      <c r="AM63" t="s">
        <v>3221</v>
      </c>
      <c r="AN63">
        <v>-0.35</v>
      </c>
      <c r="AO63" t="s">
        <v>3221</v>
      </c>
      <c r="AP63">
        <v>0.139556248914084</v>
      </c>
      <c r="AQ63">
        <f>(Table2[[#This Row],[Sharpe Ratio]]-AVERAGE(Table2[Sharpe Ratio]))/_xlfn.STDEV.P(Table2[Sharpe Ratio])</f>
        <v>0.87555293266591694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3.4012460254730121</v>
      </c>
      <c r="AS63">
        <f>_xlfn.RANK.AVG(Table2[[#This Row],[1Y Return vs Nifty Z-Score]],Table2[1Y Return vs Nifty Z-Score])</f>
        <v>44</v>
      </c>
      <c r="AT63">
        <f>_xlfn.RANK.AVG(Table2[[#This Row],[6M Return vs Nifty Z-Score]],Table2[6M Return vs Nifty Z-Score])</f>
        <v>165</v>
      </c>
      <c r="AU63">
        <f>_xlfn.RANK.AVG(Table2[[#This Row],[Sharpe Ratio Z-Score]],Table2[Sharpe Ratio Z-Score])</f>
        <v>137</v>
      </c>
      <c r="AV63">
        <f>(Table2[[#This Row],[Rank 1Y]]+Table2[[#This Row],[Rank 6M]]+Table2[[#This Row],[Rank Sharpe]])/3</f>
        <v>115.33333333333333</v>
      </c>
    </row>
    <row r="64" spans="1:48" x14ac:dyDescent="0.3">
      <c r="A64" t="s">
        <v>1300</v>
      </c>
      <c r="B64" t="s">
        <v>1301</v>
      </c>
      <c r="C64" t="s">
        <v>3175</v>
      </c>
      <c r="D64" t="s">
        <v>281</v>
      </c>
      <c r="E64">
        <v>8901.9136007100005</v>
      </c>
      <c r="F64">
        <v>2142.4499999999998</v>
      </c>
      <c r="G64">
        <v>79.989259627512197</v>
      </c>
      <c r="H64">
        <f>(Table2[[#This Row],[1Y Return vs Nifty]]-AVERAGE(Table2[1Y Return vs Nifty]))/_xlfn.STDEV.P(Table2[1Y Return vs Nifty])</f>
        <v>1.0035848624954848</v>
      </c>
      <c r="I64">
        <v>-7.4240102116820497</v>
      </c>
      <c r="J64">
        <f>(Table2[[#This Row],[1M Return vs Nifty]]-AVERAGE(Table2[1M Return vs Nifty]))/_xlfn.STDEV.P(Table2[1M Return vs Nifty])</f>
        <v>-0.8011703481657988</v>
      </c>
      <c r="K64">
        <v>84.905303545099699</v>
      </c>
      <c r="L64">
        <f>(Table2[[#This Row],[6M Return vs Nifty]]-AVERAGE(Table2[6M Return vs Nifty]))/_xlfn.STDEV.P(Table2[6M Return vs Nifty])</f>
        <v>2.2304489629529898</v>
      </c>
      <c r="M64">
        <v>1.78888093707485</v>
      </c>
      <c r="N64">
        <f>(Table2[[#This Row],[1W Return vs Nifty]]-AVERAGE(Table2[1W Return vs Nifty]))/_xlfn.STDEV.P(Table2[1W Return vs Nifty])</f>
        <v>0.32475303255227955</v>
      </c>
      <c r="O64">
        <v>1888.09</v>
      </c>
      <c r="P64">
        <v>1749.8559975594801</v>
      </c>
      <c r="Q64">
        <v>1390.75220654143</v>
      </c>
      <c r="R64">
        <v>73.7695191218844</v>
      </c>
      <c r="S64" s="1">
        <f>(Table2[[#This Row],[Close Price]]-Table2[[#This Row],[20D EMA]])/Table2[[#This Row],[20D EMA]]</f>
        <v>0.13471815432527046</v>
      </c>
      <c r="T64" s="1">
        <f>(Table2[[#This Row],[Close Price]]-Table2[[#This Row],[50D EMA]])/Table2[[#This Row],[50D EMA]]</f>
        <v>0.22435789172827342</v>
      </c>
      <c r="U64" s="1">
        <f>(Table2[[#This Row],[Close Price]]-Table2[[#This Row],[200D EMA]])/Table2[[#This Row],[200D EMA]]</f>
        <v>0.54049728623326609</v>
      </c>
      <c r="V64">
        <v>0.79911706553114603</v>
      </c>
      <c r="W64">
        <v>1859.7</v>
      </c>
      <c r="X64">
        <v>2178.65</v>
      </c>
      <c r="Y64">
        <v>1785.2</v>
      </c>
      <c r="Z64">
        <v>2178.65</v>
      </c>
      <c r="AA64">
        <v>1785.2</v>
      </c>
      <c r="AB64">
        <v>2178.65</v>
      </c>
      <c r="AC64" s="1">
        <f>(Table2[[#This Row],[Close Price]]/Table2[[#This Row],[Day Low]])-1</f>
        <v>0.15204065171801884</v>
      </c>
      <c r="AD64" s="1">
        <f>(Table2[[#This Row],[Day High]]/Table2[[#This Row],[Close Price]])-1</f>
        <v>1.6896543676631959E-2</v>
      </c>
      <c r="AE64" s="1">
        <f>(Table2[[#This Row],[Close Price]]/Table2[[#This Row],[Current Week Low]])-1</f>
        <v>0.20011763387855686</v>
      </c>
      <c r="AF64" s="1">
        <f>(Table2[[#This Row],[Current Week High]]/Table2[[#This Row],[Close Price]])-1</f>
        <v>1.6896543676631959E-2</v>
      </c>
      <c r="AG64" s="1">
        <f>(Table2[[#This Row],[Close Price]]/Table2[[#This Row],[Current Month Low]])-1</f>
        <v>0.20011763387855686</v>
      </c>
      <c r="AH64" s="1">
        <f>(Table2[[#This Row],[Current Month High]]/Table2[[#This Row],[Close Price]])-1</f>
        <v>1.6896543676631959E-2</v>
      </c>
      <c r="AI64">
        <v>1.6896543676631901</v>
      </c>
      <c r="AJ64">
        <v>145.66563467492199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0.52</v>
      </c>
      <c r="AM64" t="s">
        <v>3220</v>
      </c>
      <c r="AN64">
        <v>10.220000000000001</v>
      </c>
      <c r="AO64" t="s">
        <v>3220</v>
      </c>
      <c r="AP64">
        <v>0.100248378600117</v>
      </c>
      <c r="AQ64">
        <f>(Table2[[#This Row],[Sharpe Ratio]]-AVERAGE(Table2[Sharpe Ratio]))/_xlfn.STDEV.P(Table2[Sharpe Ratio])</f>
        <v>0.41599119210617935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3.1736077019411346</v>
      </c>
      <c r="AS64">
        <f>_xlfn.RANK.AVG(Table2[[#This Row],[1Y Return vs Nifty Z-Score]],Table2[1Y Return vs Nifty Z-Score])</f>
        <v>95</v>
      </c>
      <c r="AT64">
        <f>_xlfn.RANK.AVG(Table2[[#This Row],[6M Return vs Nifty Z-Score]],Table2[6M Return vs Nifty Z-Score])</f>
        <v>22</v>
      </c>
      <c r="AU64">
        <f>_xlfn.RANK.AVG(Table2[[#This Row],[Sharpe Ratio Z-Score]],Table2[Sharpe Ratio Z-Score])</f>
        <v>230</v>
      </c>
      <c r="AV64">
        <f>(Table2[[#This Row],[Rank 1Y]]+Table2[[#This Row],[Rank 6M]]+Table2[[#This Row],[Rank Sharpe]])/3</f>
        <v>115.66666666666667</v>
      </c>
    </row>
    <row r="65" spans="1:48" x14ac:dyDescent="0.3">
      <c r="A65" t="s">
        <v>1359</v>
      </c>
      <c r="B65" t="s">
        <v>1360</v>
      </c>
      <c r="C65" t="s">
        <v>3167</v>
      </c>
      <c r="D65" t="s">
        <v>60</v>
      </c>
      <c r="E65">
        <v>8431.0662002000008</v>
      </c>
      <c r="F65">
        <v>15.7</v>
      </c>
      <c r="G65">
        <v>93.2375176053893</v>
      </c>
      <c r="H65">
        <f>(Table2[[#This Row],[1Y Return vs Nifty]]-AVERAGE(Table2[1Y Return vs Nifty]))/_xlfn.STDEV.P(Table2[1Y Return vs Nifty])</f>
        <v>1.2369661081092904</v>
      </c>
      <c r="I65">
        <v>-7.0654130137643598</v>
      </c>
      <c r="J65">
        <f>(Table2[[#This Row],[1M Return vs Nifty]]-AVERAGE(Table2[1M Return vs Nifty]))/_xlfn.STDEV.P(Table2[1M Return vs Nifty])</f>
        <v>-0.76531836429005207</v>
      </c>
      <c r="K65">
        <v>58.4040385871577</v>
      </c>
      <c r="L65">
        <f>(Table2[[#This Row],[6M Return vs Nifty]]-AVERAGE(Table2[6M Return vs Nifty]))/_xlfn.STDEV.P(Table2[6M Return vs Nifty])</f>
        <v>1.3897778081338499</v>
      </c>
      <c r="M65">
        <v>-3.53789516016298</v>
      </c>
      <c r="N65">
        <f>(Table2[[#This Row],[1W Return vs Nifty]]-AVERAGE(Table2[1W Return vs Nifty]))/_xlfn.STDEV.P(Table2[1W Return vs Nifty])</f>
        <v>-0.69946735800754911</v>
      </c>
      <c r="O65">
        <v>15.81</v>
      </c>
      <c r="P65">
        <v>15.877319079671301</v>
      </c>
      <c r="Q65">
        <v>12.8805576856186</v>
      </c>
      <c r="R65">
        <v>49.304695621099299</v>
      </c>
      <c r="S65" s="1">
        <f>(Table2[[#This Row],[Close Price]]-Table2[[#This Row],[20D EMA]])/Table2[[#This Row],[20D EMA]]</f>
        <v>-6.9576217583808475E-3</v>
      </c>
      <c r="T65" s="1">
        <f>(Table2[[#This Row],[Close Price]]-Table2[[#This Row],[50D EMA]])/Table2[[#This Row],[50D EMA]]</f>
        <v>-1.1168074331789034E-2</v>
      </c>
      <c r="U65" s="1">
        <f>(Table2[[#This Row],[Close Price]]-Table2[[#This Row],[200D EMA]])/Table2[[#This Row],[200D EMA]]</f>
        <v>0.21889132312410381</v>
      </c>
      <c r="V65">
        <v>0.41959548485204801</v>
      </c>
      <c r="W65">
        <v>15.22</v>
      </c>
      <c r="X65">
        <v>15.88</v>
      </c>
      <c r="Y65">
        <v>15</v>
      </c>
      <c r="Z65">
        <v>15.88</v>
      </c>
      <c r="AA65">
        <v>15</v>
      </c>
      <c r="AB65">
        <v>16.29</v>
      </c>
      <c r="AC65" s="1">
        <f>(Table2[[#This Row],[Close Price]]/Table2[[#This Row],[Day Low]])-1</f>
        <v>3.1537450722733062E-2</v>
      </c>
      <c r="AD65" s="1">
        <f>(Table2[[#This Row],[Day High]]/Table2[[#This Row],[Close Price]])-1</f>
        <v>1.1464968152866239E-2</v>
      </c>
      <c r="AE65" s="1">
        <f>(Table2[[#This Row],[Close Price]]/Table2[[#This Row],[Current Week Low]])-1</f>
        <v>4.6666666666666634E-2</v>
      </c>
      <c r="AF65" s="1">
        <f>(Table2[[#This Row],[Current Week High]]/Table2[[#This Row],[Close Price]])-1</f>
        <v>1.1464968152866239E-2</v>
      </c>
      <c r="AG65" s="1">
        <f>(Table2[[#This Row],[Close Price]]/Table2[[#This Row],[Current Month Low]])-1</f>
        <v>4.6666666666666634E-2</v>
      </c>
      <c r="AH65" s="1">
        <f>(Table2[[#This Row],[Current Month High]]/Table2[[#This Row],[Close Price]])-1</f>
        <v>3.7579617834395007E-2</v>
      </c>
      <c r="AI65">
        <v>34.394904458598702</v>
      </c>
      <c r="AJ65">
        <v>151.19999999999999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-0.17</v>
      </c>
      <c r="AM65" t="s">
        <v>3221</v>
      </c>
      <c r="AN65">
        <v>-3.38</v>
      </c>
      <c r="AO65" t="s">
        <v>3221</v>
      </c>
      <c r="AP65">
        <v>0.10889948093554799</v>
      </c>
      <c r="AQ65">
        <f>(Table2[[#This Row],[Sharpe Ratio]]-AVERAGE(Table2[Sharpe Ratio]))/_xlfn.STDEV.P(Table2[Sharpe Ratio])</f>
        <v>0.5171341849795027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76</v>
      </c>
      <c r="AT65">
        <f>_xlfn.RANK.AVG(Table2[[#This Row],[6M Return vs Nifty Z-Score]],Table2[6M Return vs Nifty Z-Score])</f>
        <v>66</v>
      </c>
      <c r="AU65">
        <f>_xlfn.RANK.AVG(Table2[[#This Row],[Sharpe Ratio Z-Score]],Table2[Sharpe Ratio Z-Score])</f>
        <v>206</v>
      </c>
      <c r="AV65">
        <f>(Table2[[#This Row],[Rank 1Y]]+Table2[[#This Row],[Rank 6M]]+Table2[[#This Row],[Rank Sharpe]])/3</f>
        <v>116</v>
      </c>
    </row>
    <row r="66" spans="1:48" x14ac:dyDescent="0.3">
      <c r="A66" t="s">
        <v>1382</v>
      </c>
      <c r="B66" t="s">
        <v>1383</v>
      </c>
      <c r="C66" t="s">
        <v>3173</v>
      </c>
      <c r="D66" t="s">
        <v>977</v>
      </c>
      <c r="E66">
        <v>8277.3057974399999</v>
      </c>
      <c r="F66">
        <v>871.8</v>
      </c>
      <c r="G66">
        <v>78.521391292505896</v>
      </c>
      <c r="H66">
        <f>(Table2[[#This Row],[1Y Return vs Nifty]]-AVERAGE(Table2[1Y Return vs Nifty]))/_xlfn.STDEV.P(Table2[1Y Return vs Nifty])</f>
        <v>0.97772690132105067</v>
      </c>
      <c r="I66">
        <v>2.8720258914164698</v>
      </c>
      <c r="J66">
        <f>(Table2[[#This Row],[1M Return vs Nifty]]-AVERAGE(Table2[1M Return vs Nifty]))/_xlfn.STDEV.P(Table2[1M Return vs Nifty])</f>
        <v>0.22821114866654046</v>
      </c>
      <c r="K66">
        <v>32.369710209002001</v>
      </c>
      <c r="L66">
        <f>(Table2[[#This Row],[6M Return vs Nifty]]-AVERAGE(Table2[6M Return vs Nifty]))/_xlfn.STDEV.P(Table2[6M Return vs Nifty])</f>
        <v>0.56391878075010693</v>
      </c>
      <c r="M66">
        <v>-0.89709921285412397</v>
      </c>
      <c r="N66">
        <f>(Table2[[#This Row],[1W Return vs Nifty]]-AVERAGE(Table2[1W Return vs Nifty]))/_xlfn.STDEV.P(Table2[1W Return vs Nifty])</f>
        <v>-0.19170112057473757</v>
      </c>
      <c r="O66">
        <v>876.51</v>
      </c>
      <c r="P66">
        <v>872.49829816097997</v>
      </c>
      <c r="Q66">
        <v>735.681065678658</v>
      </c>
      <c r="R66">
        <v>46.658177536525997</v>
      </c>
      <c r="S66" s="1">
        <f>(Table2[[#This Row],[Close Price]]-Table2[[#This Row],[20D EMA]])/Table2[[#This Row],[20D EMA]]</f>
        <v>-5.3735838724030946E-3</v>
      </c>
      <c r="T66" s="1">
        <f>(Table2[[#This Row],[Close Price]]-Table2[[#This Row],[50D EMA]])/Table2[[#This Row],[50D EMA]]</f>
        <v>-8.0034329287731985E-4</v>
      </c>
      <c r="U66" s="1">
        <f>(Table2[[#This Row],[Close Price]]-Table2[[#This Row],[200D EMA]])/Table2[[#This Row],[200D EMA]]</f>
        <v>0.18502438172141031</v>
      </c>
      <c r="V66">
        <v>0.51748516773443198</v>
      </c>
      <c r="W66">
        <v>864.95</v>
      </c>
      <c r="X66">
        <v>878.75</v>
      </c>
      <c r="Y66">
        <v>847</v>
      </c>
      <c r="Z66">
        <v>878.75</v>
      </c>
      <c r="AA66">
        <v>847</v>
      </c>
      <c r="AB66">
        <v>910.9</v>
      </c>
      <c r="AC66" s="1">
        <f>(Table2[[#This Row],[Close Price]]/Table2[[#This Row],[Day Low]])-1</f>
        <v>7.919532920978023E-3</v>
      </c>
      <c r="AD66" s="1">
        <f>(Table2[[#This Row],[Day High]]/Table2[[#This Row],[Close Price]])-1</f>
        <v>7.9720119293416047E-3</v>
      </c>
      <c r="AE66" s="1">
        <f>(Table2[[#This Row],[Close Price]]/Table2[[#This Row],[Current Week Low]])-1</f>
        <v>2.9279811097992825E-2</v>
      </c>
      <c r="AF66" s="1">
        <f>(Table2[[#This Row],[Current Week High]]/Table2[[#This Row],[Close Price]])-1</f>
        <v>7.9720119293416047E-3</v>
      </c>
      <c r="AG66" s="1">
        <f>(Table2[[#This Row],[Close Price]]/Table2[[#This Row],[Current Month Low]])-1</f>
        <v>2.9279811097992825E-2</v>
      </c>
      <c r="AH66" s="1">
        <f>(Table2[[#This Row],[Current Month High]]/Table2[[#This Row],[Close Price]])-1</f>
        <v>4.4849736178022459E-2</v>
      </c>
      <c r="AI66">
        <v>21.472814865794899</v>
      </c>
      <c r="AJ66">
        <v>123.08085977482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</v>
      </c>
      <c r="AM66">
        <v>0</v>
      </c>
      <c r="AN66">
        <v>-1.1100000000000001</v>
      </c>
      <c r="AO66" t="s">
        <v>3221</v>
      </c>
      <c r="AP66">
        <v>0.16806229623411401</v>
      </c>
      <c r="AQ66">
        <f>(Table2[[#This Row],[Sharpe Ratio]]-AVERAGE(Table2[Sharpe Ratio]))/_xlfn.STDEV.P(Table2[Sharpe Ratio])</f>
        <v>1.2088268703846032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2.7869825805475639</v>
      </c>
      <c r="AS66">
        <f>_xlfn.RANK.AVG(Table2[[#This Row],[1Y Return vs Nifty Z-Score]],Table2[1Y Return vs Nifty Z-Score])</f>
        <v>96</v>
      </c>
      <c r="AT66">
        <f>_xlfn.RANK.AVG(Table2[[#This Row],[6M Return vs Nifty Z-Score]],Table2[6M Return vs Nifty Z-Score])</f>
        <v>164</v>
      </c>
      <c r="AU66">
        <f>_xlfn.RANK.AVG(Table2[[#This Row],[Sharpe Ratio Z-Score]],Table2[Sharpe Ratio Z-Score])</f>
        <v>90</v>
      </c>
      <c r="AV66">
        <f>(Table2[[#This Row],[Rank 1Y]]+Table2[[#This Row],[Rank 6M]]+Table2[[#This Row],[Rank Sharpe]])/3</f>
        <v>116.66666666666667</v>
      </c>
    </row>
    <row r="67" spans="1:48" x14ac:dyDescent="0.3">
      <c r="A67" t="s">
        <v>564</v>
      </c>
      <c r="B67" t="s">
        <v>565</v>
      </c>
      <c r="C67" t="s">
        <v>3171</v>
      </c>
      <c r="D67" t="s">
        <v>345</v>
      </c>
      <c r="E67">
        <v>37009.633766059997</v>
      </c>
      <c r="F67">
        <v>1799.95</v>
      </c>
      <c r="G67">
        <v>96.574925754240894</v>
      </c>
      <c r="H67">
        <f>(Table2[[#This Row],[1Y Return vs Nifty]]-AVERAGE(Table2[1Y Return vs Nifty]))/_xlfn.STDEV.P(Table2[1Y Return vs Nifty])</f>
        <v>1.2957578732003157</v>
      </c>
      <c r="I67">
        <v>9.1032450158273495</v>
      </c>
      <c r="J67">
        <f>(Table2[[#This Row],[1M Return vs Nifty]]-AVERAGE(Table2[1M Return vs Nifty]))/_xlfn.STDEV.P(Table2[1M Return vs Nifty])</f>
        <v>0.85119863677820617</v>
      </c>
      <c r="K67">
        <v>24.4325017148402</v>
      </c>
      <c r="L67">
        <f>(Table2[[#This Row],[6M Return vs Nifty]]-AVERAGE(Table2[6M Return vs Nifty]))/_xlfn.STDEV.P(Table2[6M Return vs Nifty])</f>
        <v>0.31213524357115352</v>
      </c>
      <c r="M67">
        <v>8.0328313129148103</v>
      </c>
      <c r="N67">
        <f>(Table2[[#This Row],[1W Return vs Nifty]]-AVERAGE(Table2[1W Return vs Nifty]))/_xlfn.STDEV.P(Table2[1W Return vs Nifty])</f>
        <v>1.5253256070021759</v>
      </c>
      <c r="O67">
        <v>1716.41</v>
      </c>
      <c r="P67">
        <v>1682.1983215747</v>
      </c>
      <c r="Q67">
        <v>1419.48442799651</v>
      </c>
      <c r="R67">
        <v>71.054186910776707</v>
      </c>
      <c r="S67" s="1">
        <f>(Table2[[#This Row],[Close Price]]-Table2[[#This Row],[20D EMA]])/Table2[[#This Row],[20D EMA]]</f>
        <v>4.8671354746243588E-2</v>
      </c>
      <c r="T67" s="1">
        <f>(Table2[[#This Row],[Close Price]]-Table2[[#This Row],[50D EMA]])/Table2[[#This Row],[50D EMA]]</f>
        <v>6.9998689759167704E-2</v>
      </c>
      <c r="U67" s="1">
        <f>(Table2[[#This Row],[Close Price]]-Table2[[#This Row],[200D EMA]])/Table2[[#This Row],[200D EMA]]</f>
        <v>0.26803081773886528</v>
      </c>
      <c r="V67">
        <v>0.98626865308845002</v>
      </c>
      <c r="W67">
        <v>1784.05</v>
      </c>
      <c r="X67">
        <v>1811.35</v>
      </c>
      <c r="Y67">
        <v>1722.65</v>
      </c>
      <c r="Z67">
        <v>1811.35</v>
      </c>
      <c r="AA67">
        <v>1650</v>
      </c>
      <c r="AB67">
        <v>1811.35</v>
      </c>
      <c r="AC67" s="1">
        <f>(Table2[[#This Row],[Close Price]]/Table2[[#This Row],[Day Low]])-1</f>
        <v>8.9123062694431709E-3</v>
      </c>
      <c r="AD67" s="1">
        <f>(Table2[[#This Row],[Day High]]/Table2[[#This Row],[Close Price]])-1</f>
        <v>6.3335092641461088E-3</v>
      </c>
      <c r="AE67" s="1">
        <f>(Table2[[#This Row],[Close Price]]/Table2[[#This Row],[Current Week Low]])-1</f>
        <v>4.4872725161814619E-2</v>
      </c>
      <c r="AF67" s="1">
        <f>(Table2[[#This Row],[Current Week High]]/Table2[[#This Row],[Close Price]])-1</f>
        <v>6.3335092641461088E-3</v>
      </c>
      <c r="AG67" s="1">
        <f>(Table2[[#This Row],[Close Price]]/Table2[[#This Row],[Current Month Low]])-1</f>
        <v>9.0878787878788003E-2</v>
      </c>
      <c r="AH67" s="1">
        <f>(Table2[[#This Row],[Current Month High]]/Table2[[#This Row],[Close Price]])-1</f>
        <v>6.3335092641461088E-3</v>
      </c>
      <c r="AI67">
        <v>5.4362621183921602</v>
      </c>
      <c r="AJ67">
        <v>133.03340238218499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-0.04</v>
      </c>
      <c r="AM67" t="s">
        <v>3221</v>
      </c>
      <c r="AN67">
        <v>4.43</v>
      </c>
      <c r="AO67" t="s">
        <v>3220</v>
      </c>
      <c r="AP67">
        <v>0.18401372665742399</v>
      </c>
      <c r="AQ67">
        <f>(Table2[[#This Row],[Sharpe Ratio]]-AVERAGE(Table2[Sharpe Ratio]))/_xlfn.STDEV.P(Table2[Sharpe Ratio])</f>
        <v>1.3953204929390954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5.3797378534909468</v>
      </c>
      <c r="AS67">
        <f>_xlfn.RANK.AVG(Table2[[#This Row],[1Y Return vs Nifty Z-Score]],Table2[1Y Return vs Nifty Z-Score])</f>
        <v>70</v>
      </c>
      <c r="AT67">
        <f>_xlfn.RANK.AVG(Table2[[#This Row],[6M Return vs Nifty Z-Score]],Table2[6M Return vs Nifty Z-Score])</f>
        <v>222</v>
      </c>
      <c r="AU67">
        <f>_xlfn.RANK.AVG(Table2[[#This Row],[Sharpe Ratio Z-Score]],Table2[Sharpe Ratio Z-Score])</f>
        <v>62</v>
      </c>
      <c r="AV67">
        <f>(Table2[[#This Row],[Rank 1Y]]+Table2[[#This Row],[Rank 6M]]+Table2[[#This Row],[Rank Sharpe]])/3</f>
        <v>118</v>
      </c>
    </row>
    <row r="68" spans="1:48" x14ac:dyDescent="0.3">
      <c r="A68" t="s">
        <v>732</v>
      </c>
      <c r="B68" t="s">
        <v>733</v>
      </c>
      <c r="C68" t="s">
        <v>3173</v>
      </c>
      <c r="D68" t="s">
        <v>166</v>
      </c>
      <c r="E68">
        <v>23754.9417084899</v>
      </c>
      <c r="F68">
        <v>747.3</v>
      </c>
      <c r="G68">
        <v>54.579504513288299</v>
      </c>
      <c r="H68">
        <f>(Table2[[#This Row],[1Y Return vs Nifty]]-AVERAGE(Table2[1Y Return vs Nifty]))/_xlfn.STDEV.P(Table2[1Y Return vs Nifty])</f>
        <v>0.55596674476242514</v>
      </c>
      <c r="I68">
        <v>6.5621629871172704</v>
      </c>
      <c r="J68">
        <f>(Table2[[#This Row],[1M Return vs Nifty]]-AVERAGE(Table2[1M Return vs Nifty]))/_xlfn.STDEV.P(Table2[1M Return vs Nifty])</f>
        <v>0.59714525195177293</v>
      </c>
      <c r="K68">
        <v>44.151267143082798</v>
      </c>
      <c r="L68">
        <f>(Table2[[#This Row],[6M Return vs Nifty]]-AVERAGE(Table2[6M Return vs Nifty]))/_xlfn.STDEV.P(Table2[6M Return vs Nifty])</f>
        <v>0.93765245305064193</v>
      </c>
      <c r="M68">
        <v>2.23995815423309</v>
      </c>
      <c r="N68">
        <f>(Table2[[#This Row],[1W Return vs Nifty]]-AVERAGE(Table2[1W Return vs Nifty]))/_xlfn.STDEV.P(Table2[1W Return vs Nifty])</f>
        <v>0.41148513375135604</v>
      </c>
      <c r="O68">
        <v>734.23</v>
      </c>
      <c r="P68">
        <v>688.73697327267098</v>
      </c>
      <c r="Q68">
        <v>562.31415527458205</v>
      </c>
      <c r="R68">
        <v>53.345939102886298</v>
      </c>
      <c r="S68" s="1">
        <f>(Table2[[#This Row],[Close Price]]-Table2[[#This Row],[20D EMA]])/Table2[[#This Row],[20D EMA]]</f>
        <v>1.7800961551557328E-2</v>
      </c>
      <c r="T68" s="1">
        <f>(Table2[[#This Row],[Close Price]]-Table2[[#This Row],[50D EMA]])/Table2[[#This Row],[50D EMA]]</f>
        <v>8.5029596202821925E-2</v>
      </c>
      <c r="U68" s="1">
        <f>(Table2[[#This Row],[Close Price]]-Table2[[#This Row],[200D EMA]])/Table2[[#This Row],[200D EMA]]</f>
        <v>0.32897241335688587</v>
      </c>
      <c r="V68">
        <v>0.694941166182799</v>
      </c>
      <c r="W68">
        <v>730.8</v>
      </c>
      <c r="X68">
        <v>753.75</v>
      </c>
      <c r="Y68">
        <v>730.8</v>
      </c>
      <c r="Z68">
        <v>756.95</v>
      </c>
      <c r="AA68">
        <v>722.1</v>
      </c>
      <c r="AB68">
        <v>783.5</v>
      </c>
      <c r="AC68" s="1">
        <f>(Table2[[#This Row],[Close Price]]/Table2[[#This Row],[Day Low]])-1</f>
        <v>2.2577996715927862E-2</v>
      </c>
      <c r="AD68" s="1">
        <f>(Table2[[#This Row],[Day High]]/Table2[[#This Row],[Close Price]])-1</f>
        <v>8.6310718586912749E-3</v>
      </c>
      <c r="AE68" s="1">
        <f>(Table2[[#This Row],[Close Price]]/Table2[[#This Row],[Current Week Low]])-1</f>
        <v>2.2577996715927862E-2</v>
      </c>
      <c r="AF68" s="1">
        <f>(Table2[[#This Row],[Current Week High]]/Table2[[#This Row],[Close Price]])-1</f>
        <v>1.2913154021142903E-2</v>
      </c>
      <c r="AG68" s="1">
        <f>(Table2[[#This Row],[Close Price]]/Table2[[#This Row],[Current Month Low]])-1</f>
        <v>3.4898213543830492E-2</v>
      </c>
      <c r="AH68" s="1">
        <f>(Table2[[#This Row],[Current Month High]]/Table2[[#This Row],[Close Price]])-1</f>
        <v>4.8441054462732502E-2</v>
      </c>
      <c r="AI68">
        <v>12.9332262812792</v>
      </c>
      <c r="AJ68">
        <v>139.51923076923001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</v>
      </c>
      <c r="AM68" t="s">
        <v>3220</v>
      </c>
      <c r="AN68">
        <v>2.4300000000000002</v>
      </c>
      <c r="AO68" t="s">
        <v>3220</v>
      </c>
      <c r="AP68">
        <v>0.17055957150942799</v>
      </c>
      <c r="AQ68">
        <f>(Table2[[#This Row],[Sharpe Ratio]]-AVERAGE(Table2[Sharpe Ratio]))/_xlfn.STDEV.P(Table2[Sharpe Ratio])</f>
        <v>1.2380233687706352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3.7402729522868312</v>
      </c>
      <c r="AS68">
        <f>_xlfn.RANK.AVG(Table2[[#This Row],[1Y Return vs Nifty Z-Score]],Table2[1Y Return vs Nifty Z-Score])</f>
        <v>161</v>
      </c>
      <c r="AT68">
        <f>_xlfn.RANK.AVG(Table2[[#This Row],[6M Return vs Nifty Z-Score]],Table2[6M Return vs Nifty Z-Score])</f>
        <v>113</v>
      </c>
      <c r="AU68">
        <f>_xlfn.RANK.AVG(Table2[[#This Row],[Sharpe Ratio Z-Score]],Table2[Sharpe Ratio Z-Score])</f>
        <v>82</v>
      </c>
      <c r="AV68">
        <f>(Table2[[#This Row],[Rank 1Y]]+Table2[[#This Row],[Rank 6M]]+Table2[[#This Row],[Rank Sharpe]])/3</f>
        <v>118.66666666666667</v>
      </c>
    </row>
    <row r="69" spans="1:48" x14ac:dyDescent="0.3">
      <c r="A69" t="s">
        <v>1073</v>
      </c>
      <c r="B69" t="s">
        <v>1074</v>
      </c>
      <c r="C69" t="s">
        <v>3165</v>
      </c>
      <c r="D69" t="s">
        <v>54</v>
      </c>
      <c r="E69">
        <v>12414.35889</v>
      </c>
      <c r="F69">
        <v>1350</v>
      </c>
      <c r="G69">
        <v>159.82561948760801</v>
      </c>
      <c r="H69">
        <f>(Table2[[#This Row],[1Y Return vs Nifty]]-AVERAGE(Table2[1Y Return vs Nifty]))/_xlfn.STDEV.P(Table2[1Y Return vs Nifty])</f>
        <v>2.4099817744921235</v>
      </c>
      <c r="I69">
        <v>13.5838670186504</v>
      </c>
      <c r="J69">
        <f>(Table2[[#This Row],[1M Return vs Nifty]]-AVERAGE(Table2[1M Return vs Nifty]))/_xlfn.STDEV.P(Table2[1M Return vs Nifty])</f>
        <v>1.2991641778681287</v>
      </c>
      <c r="K69">
        <v>58.0913886089496</v>
      </c>
      <c r="L69">
        <f>(Table2[[#This Row],[6M Return vs Nifty]]-AVERAGE(Table2[6M Return vs Nifty]))/_xlfn.STDEV.P(Table2[6M Return vs Nifty])</f>
        <v>1.3798599487919843</v>
      </c>
      <c r="M69">
        <v>-4.4535558133764699</v>
      </c>
      <c r="N69">
        <f>(Table2[[#This Row],[1W Return vs Nifty]]-AVERAGE(Table2[1W Return vs Nifty]))/_xlfn.STDEV.P(Table2[1W Return vs Nifty])</f>
        <v>-0.87552850545110306</v>
      </c>
      <c r="O69">
        <v>1290.73</v>
      </c>
      <c r="P69">
        <v>1168.4031803110299</v>
      </c>
      <c r="Q69">
        <v>891.83350471165295</v>
      </c>
      <c r="R69">
        <v>59.174000124074603</v>
      </c>
      <c r="S69" s="1">
        <f>(Table2[[#This Row],[Close Price]]-Table2[[#This Row],[20D EMA]])/Table2[[#This Row],[20D EMA]]</f>
        <v>4.5919750838672675E-2</v>
      </c>
      <c r="T69" s="1">
        <f>(Table2[[#This Row],[Close Price]]-Table2[[#This Row],[50D EMA]])/Table2[[#This Row],[50D EMA]]</f>
        <v>0.15542307890725601</v>
      </c>
      <c r="U69" s="1">
        <f>(Table2[[#This Row],[Close Price]]-Table2[[#This Row],[200D EMA]])/Table2[[#This Row],[200D EMA]]</f>
        <v>0.5137354594414808</v>
      </c>
      <c r="V69">
        <v>0.75619100764479197</v>
      </c>
      <c r="W69">
        <v>1309.1500000000001</v>
      </c>
      <c r="X69">
        <v>1375</v>
      </c>
      <c r="Y69">
        <v>1250.55</v>
      </c>
      <c r="Z69">
        <v>1375</v>
      </c>
      <c r="AA69">
        <v>1250.55</v>
      </c>
      <c r="AB69">
        <v>1395</v>
      </c>
      <c r="AC69" s="1">
        <f>(Table2[[#This Row],[Close Price]]/Table2[[#This Row],[Day Low]])-1</f>
        <v>3.120345262193025E-2</v>
      </c>
      <c r="AD69" s="1">
        <f>(Table2[[#This Row],[Day High]]/Table2[[#This Row],[Close Price]])-1</f>
        <v>1.8518518518518601E-2</v>
      </c>
      <c r="AE69" s="1">
        <f>(Table2[[#This Row],[Close Price]]/Table2[[#This Row],[Current Week Low]])-1</f>
        <v>7.9525008996041757E-2</v>
      </c>
      <c r="AF69" s="1">
        <f>(Table2[[#This Row],[Current Week High]]/Table2[[#This Row],[Close Price]])-1</f>
        <v>1.8518518518518601E-2</v>
      </c>
      <c r="AG69" s="1">
        <f>(Table2[[#This Row],[Close Price]]/Table2[[#This Row],[Current Month Low]])-1</f>
        <v>7.9525008996041757E-2</v>
      </c>
      <c r="AH69" s="1">
        <f>(Table2[[#This Row],[Current Month High]]/Table2[[#This Row],[Close Price]])-1</f>
        <v>3.3333333333333437E-2</v>
      </c>
      <c r="AI69">
        <v>3.3333333333333401</v>
      </c>
      <c r="AJ69">
        <v>198.34254143646399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</v>
      </c>
      <c r="AM69" t="s">
        <v>3220</v>
      </c>
      <c r="AN69">
        <v>3.52</v>
      </c>
      <c r="AO69" t="s">
        <v>3220</v>
      </c>
      <c r="AP69">
        <v>8.8925574152302997E-2</v>
      </c>
      <c r="AQ69">
        <f>(Table2[[#This Row],[Sharpe Ratio]]-AVERAGE(Table2[Sharpe Ratio]))/_xlfn.STDEV.P(Table2[Sharpe Ratio])</f>
        <v>0.28361241710533669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4.49708981280647</v>
      </c>
      <c r="AS69">
        <f>_xlfn.RANK.AVG(Table2[[#This Row],[1Y Return vs Nifty Z-Score]],Table2[1Y Return vs Nifty Z-Score])</f>
        <v>26</v>
      </c>
      <c r="AT69">
        <f>_xlfn.RANK.AVG(Table2[[#This Row],[6M Return vs Nifty Z-Score]],Table2[6M Return vs Nifty Z-Score])</f>
        <v>67</v>
      </c>
      <c r="AU69">
        <f>_xlfn.RANK.AVG(Table2[[#This Row],[Sharpe Ratio Z-Score]],Table2[Sharpe Ratio Z-Score])</f>
        <v>268</v>
      </c>
      <c r="AV69">
        <f>(Table2[[#This Row],[Rank 1Y]]+Table2[[#This Row],[Rank 6M]]+Table2[[#This Row],[Rank Sharpe]])/3</f>
        <v>120.33333333333333</v>
      </c>
    </row>
    <row r="70" spans="1:48" x14ac:dyDescent="0.3">
      <c r="A70" t="s">
        <v>256</v>
      </c>
      <c r="B70" t="s">
        <v>257</v>
      </c>
      <c r="C70" t="s">
        <v>3173</v>
      </c>
      <c r="D70" t="s">
        <v>258</v>
      </c>
      <c r="E70">
        <v>103790.61</v>
      </c>
      <c r="F70">
        <v>3744.25</v>
      </c>
      <c r="G70">
        <v>85.483868787585706</v>
      </c>
      <c r="H70">
        <f>(Table2[[#This Row],[1Y Return vs Nifty]]-AVERAGE(Table2[1Y Return vs Nifty]))/_xlfn.STDEV.P(Table2[1Y Return vs Nifty])</f>
        <v>1.1003778697029474</v>
      </c>
      <c r="I70">
        <v>-3.2616546726939202</v>
      </c>
      <c r="J70">
        <f>(Table2[[#This Row],[1M Return vs Nifty]]-AVERAGE(Table2[1M Return vs Nifty]))/_xlfn.STDEV.P(Table2[1M Return vs Nifty])</f>
        <v>-0.38502458758687624</v>
      </c>
      <c r="K70">
        <v>22.596014242194698</v>
      </c>
      <c r="L70">
        <f>(Table2[[#This Row],[6M Return vs Nifty]]-AVERAGE(Table2[6M Return vs Nifty]))/_xlfn.STDEV.P(Table2[6M Return vs Nifty])</f>
        <v>0.25387832463200299</v>
      </c>
      <c r="M70">
        <v>-3.2702862508243702</v>
      </c>
      <c r="N70">
        <f>(Table2[[#This Row],[1W Return vs Nifty]]-AVERAGE(Table2[1W Return vs Nifty]))/_xlfn.STDEV.P(Table2[1W Return vs Nifty])</f>
        <v>-0.64801212568002386</v>
      </c>
      <c r="O70">
        <v>3771.37</v>
      </c>
      <c r="P70">
        <v>3746.4521073113001</v>
      </c>
      <c r="Q70">
        <v>3161.9303352802399</v>
      </c>
      <c r="R70">
        <v>45.806408657340697</v>
      </c>
      <c r="S70" s="1">
        <f>(Table2[[#This Row],[Close Price]]-Table2[[#This Row],[20D EMA]])/Table2[[#This Row],[20D EMA]]</f>
        <v>-7.1910207696407116E-3</v>
      </c>
      <c r="T70" s="1">
        <f>(Table2[[#This Row],[Close Price]]-Table2[[#This Row],[50D EMA]])/Table2[[#This Row],[50D EMA]]</f>
        <v>-5.877847222449811E-4</v>
      </c>
      <c r="U70" s="1">
        <f>(Table2[[#This Row],[Close Price]]-Table2[[#This Row],[200D EMA]])/Table2[[#This Row],[200D EMA]]</f>
        <v>0.1841658743149221</v>
      </c>
      <c r="V70">
        <v>0.60925618514822899</v>
      </c>
      <c r="W70">
        <v>3677.7</v>
      </c>
      <c r="X70">
        <v>3765</v>
      </c>
      <c r="Y70">
        <v>3661.25</v>
      </c>
      <c r="Z70">
        <v>3765</v>
      </c>
      <c r="AA70">
        <v>3661.25</v>
      </c>
      <c r="AB70">
        <v>3895.75</v>
      </c>
      <c r="AC70" s="1">
        <f>(Table2[[#This Row],[Close Price]]/Table2[[#This Row],[Day Low]])-1</f>
        <v>1.8095548848465093E-2</v>
      </c>
      <c r="AD70" s="1">
        <f>(Table2[[#This Row],[Day High]]/Table2[[#This Row],[Close Price]])-1</f>
        <v>5.5418308072376909E-3</v>
      </c>
      <c r="AE70" s="1">
        <f>(Table2[[#This Row],[Close Price]]/Table2[[#This Row],[Current Week Low]])-1</f>
        <v>2.2669853192215816E-2</v>
      </c>
      <c r="AF70" s="1">
        <f>(Table2[[#This Row],[Current Week High]]/Table2[[#This Row],[Close Price]])-1</f>
        <v>5.5418308072376909E-3</v>
      </c>
      <c r="AG70" s="1">
        <f>(Table2[[#This Row],[Close Price]]/Table2[[#This Row],[Current Month Low]])-1</f>
        <v>2.2669853192215816E-2</v>
      </c>
      <c r="AH70" s="1">
        <f>(Table2[[#This Row],[Current Month High]]/Table2[[#This Row],[Close Price]])-1</f>
        <v>4.0462041797422632E-2</v>
      </c>
      <c r="AI70">
        <v>11.421512986579399</v>
      </c>
      <c r="AJ70">
        <v>126.471299824593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-0.06</v>
      </c>
      <c r="AM70" t="s">
        <v>3221</v>
      </c>
      <c r="AN70">
        <v>-2.0299999999999998</v>
      </c>
      <c r="AO70" t="s">
        <v>3221</v>
      </c>
      <c r="AP70">
        <v>0.198013254780465</v>
      </c>
      <c r="AQ70">
        <f>(Table2[[#This Row],[Sharpe Ratio]]-AVERAGE(Table2[Sharpe Ratio]))/_xlfn.STDEV.P(Table2[Sharpe Ratio])</f>
        <v>1.5589937588741798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1.8802132399422304</v>
      </c>
      <c r="AS70">
        <f>_xlfn.RANK.AVG(Table2[[#This Row],[1Y Return vs Nifty Z-Score]],Table2[1Y Return vs Nifty Z-Score])</f>
        <v>85</v>
      </c>
      <c r="AT70">
        <f>_xlfn.RANK.AVG(Table2[[#This Row],[6M Return vs Nifty Z-Score]],Table2[6M Return vs Nifty Z-Score])</f>
        <v>237</v>
      </c>
      <c r="AU70">
        <f>_xlfn.RANK.AVG(Table2[[#This Row],[Sharpe Ratio Z-Score]],Table2[Sharpe Ratio Z-Score])</f>
        <v>42</v>
      </c>
      <c r="AV70">
        <f>(Table2[[#This Row],[Rank 1Y]]+Table2[[#This Row],[Rank 6M]]+Table2[[#This Row],[Rank Sharpe]])/3</f>
        <v>121.33333333333333</v>
      </c>
    </row>
    <row r="71" spans="1:48" x14ac:dyDescent="0.3">
      <c r="A71" t="s">
        <v>1050</v>
      </c>
      <c r="B71" t="s">
        <v>1051</v>
      </c>
      <c r="C71" t="s">
        <v>3169</v>
      </c>
      <c r="D71" t="s">
        <v>127</v>
      </c>
      <c r="E71">
        <v>12979.96408045</v>
      </c>
      <c r="F71">
        <v>368.35</v>
      </c>
      <c r="G71">
        <v>31.645517497412399</v>
      </c>
      <c r="H71">
        <f>(Table2[[#This Row],[1Y Return vs Nifty]]-AVERAGE(Table2[1Y Return vs Nifty]))/_xlfn.STDEV.P(Table2[1Y Return vs Nifty])</f>
        <v>0.15196174534335261</v>
      </c>
      <c r="I71">
        <v>25.957712791318901</v>
      </c>
      <c r="J71">
        <f>(Table2[[#This Row],[1M Return vs Nifty]]-AVERAGE(Table2[1M Return vs Nifty]))/_xlfn.STDEV.P(Table2[1M Return vs Nifty])</f>
        <v>2.5362818176565889</v>
      </c>
      <c r="K71">
        <v>72.298436474576505</v>
      </c>
      <c r="L71">
        <f>(Table2[[#This Row],[6M Return vs Nifty]]-AVERAGE(Table2[6M Return vs Nifty]))/_xlfn.STDEV.P(Table2[6M Return vs Nifty])</f>
        <v>1.8305348639223318</v>
      </c>
      <c r="M71">
        <v>3.0791460874494399</v>
      </c>
      <c r="N71">
        <f>(Table2[[#This Row],[1W Return vs Nifty]]-AVERAGE(Table2[1W Return vs Nifty]))/_xlfn.STDEV.P(Table2[1W Return vs Nifty])</f>
        <v>0.57284228055496234</v>
      </c>
      <c r="O71">
        <v>339.53</v>
      </c>
      <c r="P71">
        <v>307.33604691412302</v>
      </c>
      <c r="Q71">
        <v>252.680145359226</v>
      </c>
      <c r="R71">
        <v>78.337885171803293</v>
      </c>
      <c r="S71" s="1">
        <f>(Table2[[#This Row],[Close Price]]-Table2[[#This Row],[20D EMA]])/Table2[[#This Row],[20D EMA]]</f>
        <v>8.4882042823903783E-2</v>
      </c>
      <c r="T71" s="1">
        <f>(Table2[[#This Row],[Close Price]]-Table2[[#This Row],[50D EMA]])/Table2[[#This Row],[50D EMA]]</f>
        <v>0.19852520945232874</v>
      </c>
      <c r="U71" s="1">
        <f>(Table2[[#This Row],[Close Price]]-Table2[[#This Row],[200D EMA]])/Table2[[#This Row],[200D EMA]]</f>
        <v>0.45777183829117429</v>
      </c>
      <c r="V71">
        <v>0.66128221100504403</v>
      </c>
      <c r="W71">
        <v>353</v>
      </c>
      <c r="X71">
        <v>369.95</v>
      </c>
      <c r="Y71">
        <v>348.85</v>
      </c>
      <c r="Z71">
        <v>369.95</v>
      </c>
      <c r="AA71">
        <v>341.3</v>
      </c>
      <c r="AB71">
        <v>369.95</v>
      </c>
      <c r="AC71" s="1">
        <f>(Table2[[#This Row],[Close Price]]/Table2[[#This Row],[Day Low]])-1</f>
        <v>4.3484419263456253E-2</v>
      </c>
      <c r="AD71" s="1">
        <f>(Table2[[#This Row],[Day High]]/Table2[[#This Row],[Close Price]])-1</f>
        <v>4.3436948554362864E-3</v>
      </c>
      <c r="AE71" s="1">
        <f>(Table2[[#This Row],[Close Price]]/Table2[[#This Row],[Current Week Low]])-1</f>
        <v>5.5897950408485109E-2</v>
      </c>
      <c r="AF71" s="1">
        <f>(Table2[[#This Row],[Current Week High]]/Table2[[#This Row],[Close Price]])-1</f>
        <v>4.3436948554362864E-3</v>
      </c>
      <c r="AG71" s="1">
        <f>(Table2[[#This Row],[Close Price]]/Table2[[#This Row],[Current Month Low]])-1</f>
        <v>7.9255786697919772E-2</v>
      </c>
      <c r="AH71" s="1">
        <f>(Table2[[#This Row],[Current Month High]]/Table2[[#This Row],[Close Price]])-1</f>
        <v>4.3436948554362864E-3</v>
      </c>
      <c r="AI71">
        <v>0.43436948554362798</v>
      </c>
      <c r="AJ71">
        <v>104.355062413314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0.78</v>
      </c>
      <c r="AM71" t="s">
        <v>3220</v>
      </c>
      <c r="AN71">
        <v>6.09</v>
      </c>
      <c r="AO71" t="s">
        <v>3220</v>
      </c>
      <c r="AP71">
        <v>0.17209929224884199</v>
      </c>
      <c r="AQ71">
        <f>(Table2[[#This Row],[Sharpe Ratio]]-AVERAGE(Table2[Sharpe Ratio]))/_xlfn.STDEV.P(Table2[Sharpe Ratio])</f>
        <v>1.2560247699488007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6.3476454774260365</v>
      </c>
      <c r="AS71">
        <f>_xlfn.RANK.AVG(Table2[[#This Row],[1Y Return vs Nifty Z-Score]],Table2[1Y Return vs Nifty Z-Score])</f>
        <v>256</v>
      </c>
      <c r="AT71">
        <f>_xlfn.RANK.AVG(Table2[[#This Row],[6M Return vs Nifty Z-Score]],Table2[6M Return vs Nifty Z-Score])</f>
        <v>36</v>
      </c>
      <c r="AU71">
        <f>_xlfn.RANK.AVG(Table2[[#This Row],[Sharpe Ratio Z-Score]],Table2[Sharpe Ratio Z-Score])</f>
        <v>79</v>
      </c>
      <c r="AV71">
        <f>(Table2[[#This Row],[Rank 1Y]]+Table2[[#This Row],[Rank 6M]]+Table2[[#This Row],[Rank Sharpe]])/3</f>
        <v>123.66666666666667</v>
      </c>
    </row>
    <row r="72" spans="1:48" x14ac:dyDescent="0.3">
      <c r="A72" t="s">
        <v>448</v>
      </c>
      <c r="B72" t="s">
        <v>449</v>
      </c>
      <c r="C72" t="s">
        <v>3161</v>
      </c>
      <c r="D72" t="s">
        <v>132</v>
      </c>
      <c r="E72">
        <v>50688.108</v>
      </c>
      <c r="F72">
        <v>253.2</v>
      </c>
      <c r="G72">
        <v>209.24357913828899</v>
      </c>
      <c r="H72">
        <f>(Table2[[#This Row],[1Y Return vs Nifty]]-AVERAGE(Table2[1Y Return vs Nifty]))/_xlfn.STDEV.P(Table2[1Y Return vs Nifty])</f>
        <v>3.2805283020603313</v>
      </c>
      <c r="I72">
        <v>-17.605446602283099</v>
      </c>
      <c r="J72">
        <f>(Table2[[#This Row],[1M Return vs Nifty]]-AVERAGE(Table2[1M Return vs Nifty]))/_xlfn.STDEV.P(Table2[1M Return vs Nifty])</f>
        <v>-1.8190943459756066</v>
      </c>
      <c r="K72">
        <v>18.2215076294924</v>
      </c>
      <c r="L72">
        <f>(Table2[[#This Row],[6M Return vs Nifty]]-AVERAGE(Table2[6M Return vs Nifty]))/_xlfn.STDEV.P(Table2[6M Return vs Nifty])</f>
        <v>0.11511055140681174</v>
      </c>
      <c r="M72">
        <v>-7.35553552449064</v>
      </c>
      <c r="N72">
        <f>(Table2[[#This Row],[1W Return vs Nifty]]-AVERAGE(Table2[1W Return vs Nifty]))/_xlfn.STDEV.P(Table2[1W Return vs Nifty])</f>
        <v>-1.4335145628442993</v>
      </c>
      <c r="O72">
        <v>275.39999999999998</v>
      </c>
      <c r="P72">
        <v>282.67741548337699</v>
      </c>
      <c r="Q72">
        <v>224.04304163682801</v>
      </c>
      <c r="R72">
        <v>21.8245911876569</v>
      </c>
      <c r="S72" s="1">
        <f>(Table2[[#This Row],[Close Price]]-Table2[[#This Row],[20D EMA]])/Table2[[#This Row],[20D EMA]]</f>
        <v>-8.0610021786492334E-2</v>
      </c>
      <c r="T72" s="1">
        <f>(Table2[[#This Row],[Close Price]]-Table2[[#This Row],[50D EMA]])/Table2[[#This Row],[50D EMA]]</f>
        <v>-0.10427934411728919</v>
      </c>
      <c r="U72" s="1">
        <f>(Table2[[#This Row],[Close Price]]-Table2[[#This Row],[200D EMA]])/Table2[[#This Row],[200D EMA]]</f>
        <v>0.1301399862729733</v>
      </c>
      <c r="V72">
        <v>0.60625602140003199</v>
      </c>
      <c r="W72">
        <v>250.75</v>
      </c>
      <c r="X72">
        <v>256.10000000000002</v>
      </c>
      <c r="Y72">
        <v>246.3</v>
      </c>
      <c r="Z72">
        <v>258.60000000000002</v>
      </c>
      <c r="AA72">
        <v>246.3</v>
      </c>
      <c r="AB72">
        <v>281.8</v>
      </c>
      <c r="AC72" s="1">
        <f>(Table2[[#This Row],[Close Price]]/Table2[[#This Row],[Day Low]])-1</f>
        <v>9.7706879361914023E-3</v>
      </c>
      <c r="AD72" s="1">
        <f>(Table2[[#This Row],[Day High]]/Table2[[#This Row],[Close Price]])-1</f>
        <v>1.1453396524486736E-2</v>
      </c>
      <c r="AE72" s="1">
        <f>(Table2[[#This Row],[Close Price]]/Table2[[#This Row],[Current Week Low]])-1</f>
        <v>2.8014616321558883E-2</v>
      </c>
      <c r="AF72" s="1">
        <f>(Table2[[#This Row],[Current Week High]]/Table2[[#This Row],[Close Price]])-1</f>
        <v>2.1327014218009532E-2</v>
      </c>
      <c r="AG72" s="1">
        <f>(Table2[[#This Row],[Close Price]]/Table2[[#This Row],[Current Month Low]])-1</f>
        <v>2.8014616321558883E-2</v>
      </c>
      <c r="AH72" s="1">
        <f>(Table2[[#This Row],[Current Month High]]/Table2[[#This Row],[Close Price]])-1</f>
        <v>0.11295418641390209</v>
      </c>
      <c r="AI72">
        <v>39.691943127961999</v>
      </c>
      <c r="AJ72">
        <v>274.279379157427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-0.12</v>
      </c>
      <c r="AM72" t="s">
        <v>3221</v>
      </c>
      <c r="AN72">
        <v>-10.95</v>
      </c>
      <c r="AO72" t="s">
        <v>3221</v>
      </c>
      <c r="AP72">
        <v>0.16988132103266401</v>
      </c>
      <c r="AQ72">
        <f>(Table2[[#This Row],[Sharpe Ratio]]-AVERAGE(Table2[Sharpe Ratio]))/_xlfn.STDEV.P(Table2[Sharpe Ratio])</f>
        <v>1.2300937107365704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9</v>
      </c>
      <c r="AT72">
        <f>_xlfn.RANK.AVG(Table2[[#This Row],[6M Return vs Nifty Z-Score]],Table2[6M Return vs Nifty Z-Score])</f>
        <v>285</v>
      </c>
      <c r="AU72">
        <f>_xlfn.RANK.AVG(Table2[[#This Row],[Sharpe Ratio Z-Score]],Table2[Sharpe Ratio Z-Score])</f>
        <v>84</v>
      </c>
      <c r="AV72">
        <f>(Table2[[#This Row],[Rank 1Y]]+Table2[[#This Row],[Rank 6M]]+Table2[[#This Row],[Rank Sharpe]])/3</f>
        <v>126</v>
      </c>
    </row>
    <row r="73" spans="1:48" x14ac:dyDescent="0.3">
      <c r="A73" t="s">
        <v>133</v>
      </c>
      <c r="B73" t="s">
        <v>134</v>
      </c>
      <c r="C73" t="s">
        <v>3173</v>
      </c>
      <c r="D73" t="s">
        <v>135</v>
      </c>
      <c r="E73">
        <v>208876.930038675</v>
      </c>
      <c r="F73">
        <v>285.75</v>
      </c>
      <c r="G73">
        <v>71.134637762357499</v>
      </c>
      <c r="H73">
        <f>(Table2[[#This Row],[1Y Return vs Nifty]]-AVERAGE(Table2[1Y Return vs Nifty]))/_xlfn.STDEV.P(Table2[1Y Return vs Nifty])</f>
        <v>0.84760188844864504</v>
      </c>
      <c r="I73">
        <v>-8.6162019816968591</v>
      </c>
      <c r="J73">
        <f>(Table2[[#This Row],[1M Return vs Nifty]]-AVERAGE(Table2[1M Return vs Nifty]))/_xlfn.STDEV.P(Table2[1M Return vs Nifty])</f>
        <v>-0.92036380635110149</v>
      </c>
      <c r="K73">
        <v>23.113264397300899</v>
      </c>
      <c r="L73">
        <f>(Table2[[#This Row],[6M Return vs Nifty]]-AVERAGE(Table2[6M Return vs Nifty]))/_xlfn.STDEV.P(Table2[6M Return vs Nifty])</f>
        <v>0.27028649555945133</v>
      </c>
      <c r="M73">
        <v>-4.9860764383643099</v>
      </c>
      <c r="N73">
        <f>(Table2[[#This Row],[1W Return vs Nifty]]-AVERAGE(Table2[1W Return vs Nifty]))/_xlfn.STDEV.P(Table2[1W Return vs Nifty])</f>
        <v>-0.97792035983916969</v>
      </c>
      <c r="O73">
        <v>295.95999999999998</v>
      </c>
      <c r="P73">
        <v>297.54369633463699</v>
      </c>
      <c r="Q73">
        <v>246.568173647484</v>
      </c>
      <c r="R73">
        <v>33.422764563666703</v>
      </c>
      <c r="S73" s="1">
        <f>(Table2[[#This Row],[Close Price]]-Table2[[#This Row],[20D EMA]])/Table2[[#This Row],[20D EMA]]</f>
        <v>-3.4497905122313759E-2</v>
      </c>
      <c r="T73" s="1">
        <f>(Table2[[#This Row],[Close Price]]-Table2[[#This Row],[50D EMA]])/Table2[[#This Row],[50D EMA]]</f>
        <v>-3.963685495582818E-2</v>
      </c>
      <c r="U73" s="1">
        <f>(Table2[[#This Row],[Close Price]]-Table2[[#This Row],[200D EMA]])/Table2[[#This Row],[200D EMA]]</f>
        <v>0.15890869357913912</v>
      </c>
      <c r="V73">
        <v>0.64541423393367903</v>
      </c>
      <c r="W73">
        <v>282.3</v>
      </c>
      <c r="X73">
        <v>288.35000000000002</v>
      </c>
      <c r="Y73">
        <v>275.75</v>
      </c>
      <c r="Z73">
        <v>288.35000000000002</v>
      </c>
      <c r="AA73">
        <v>275.75</v>
      </c>
      <c r="AB73">
        <v>301.95</v>
      </c>
      <c r="AC73" s="1">
        <f>(Table2[[#This Row],[Close Price]]/Table2[[#This Row],[Day Low]])-1</f>
        <v>1.222104144527103E-2</v>
      </c>
      <c r="AD73" s="1">
        <f>(Table2[[#This Row],[Day High]]/Table2[[#This Row],[Close Price]])-1</f>
        <v>9.0988626421697472E-3</v>
      </c>
      <c r="AE73" s="1">
        <f>(Table2[[#This Row],[Close Price]]/Table2[[#This Row],[Current Week Low]])-1</f>
        <v>3.6264732547597545E-2</v>
      </c>
      <c r="AF73" s="1">
        <f>(Table2[[#This Row],[Current Week High]]/Table2[[#This Row],[Close Price]])-1</f>
        <v>9.0988626421697472E-3</v>
      </c>
      <c r="AG73" s="1">
        <f>(Table2[[#This Row],[Close Price]]/Table2[[#This Row],[Current Month Low]])-1</f>
        <v>3.6264732547597545E-2</v>
      </c>
      <c r="AH73" s="1">
        <f>(Table2[[#This Row],[Current Month High]]/Table2[[#This Row],[Close Price]])-1</f>
        <v>5.6692913385826715E-2</v>
      </c>
      <c r="AI73">
        <v>19.1601049868766</v>
      </c>
      <c r="AJ73">
        <v>125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</v>
      </c>
      <c r="AM73" t="s">
        <v>3221</v>
      </c>
      <c r="AN73">
        <v>-6.62</v>
      </c>
      <c r="AO73" t="s">
        <v>3221</v>
      </c>
      <c r="AP73">
        <v>0.201862739749611</v>
      </c>
      <c r="AQ73">
        <f>(Table2[[#This Row],[Sharpe Ratio]]-AVERAGE(Table2[Sharpe Ratio]))/_xlfn.STDEV.P(Table2[Sharpe Ratio])</f>
        <v>1.603999402745216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114</v>
      </c>
      <c r="AT73">
        <f>_xlfn.RANK.AVG(Table2[[#This Row],[6M Return vs Nifty Z-Score]],Table2[6M Return vs Nifty Z-Score])</f>
        <v>233</v>
      </c>
      <c r="AU73">
        <f>_xlfn.RANK.AVG(Table2[[#This Row],[Sharpe Ratio Z-Score]],Table2[Sharpe Ratio Z-Score])</f>
        <v>38</v>
      </c>
      <c r="AV73">
        <f>(Table2[[#This Row],[Rank 1Y]]+Table2[[#This Row],[Rank 6M]]+Table2[[#This Row],[Rank Sharpe]])/3</f>
        <v>128.33333333333334</v>
      </c>
    </row>
    <row r="74" spans="1:48" x14ac:dyDescent="0.3">
      <c r="A74" t="s">
        <v>644</v>
      </c>
      <c r="B74" t="s">
        <v>645</v>
      </c>
      <c r="C74" t="s">
        <v>3175</v>
      </c>
      <c r="D74" t="s">
        <v>163</v>
      </c>
      <c r="E74">
        <v>29753.033938600001</v>
      </c>
      <c r="F74">
        <v>6873.65</v>
      </c>
      <c r="G74">
        <v>118.715745392077</v>
      </c>
      <c r="H74">
        <f>(Table2[[#This Row],[1Y Return vs Nifty]]-AVERAGE(Table2[1Y Return vs Nifty]))/_xlfn.STDEV.P(Table2[1Y Return vs Nifty])</f>
        <v>1.685790440094578</v>
      </c>
      <c r="I74">
        <v>-10.246885291367599</v>
      </c>
      <c r="J74">
        <f>(Table2[[#This Row],[1M Return vs Nifty]]-AVERAGE(Table2[1M Return vs Nifty]))/_xlfn.STDEV.P(Table2[1M Return vs Nifty])</f>
        <v>-1.0833969590479162</v>
      </c>
      <c r="K74">
        <v>101.76118787781</v>
      </c>
      <c r="L74">
        <f>(Table2[[#This Row],[6M Return vs Nifty]]-AVERAGE(Table2[6M Return vs Nifty]))/_xlfn.STDEV.P(Table2[6M Return vs Nifty])</f>
        <v>2.7651500713704888</v>
      </c>
      <c r="M74">
        <v>4.77202537032686</v>
      </c>
      <c r="N74">
        <f>(Table2[[#This Row],[1W Return vs Nifty]]-AVERAGE(Table2[1W Return vs Nifty]))/_xlfn.STDEV.P(Table2[1W Return vs Nifty])</f>
        <v>0.8983452580836121</v>
      </c>
      <c r="O74">
        <v>6647.58</v>
      </c>
      <c r="P74">
        <v>6197.80370637326</v>
      </c>
      <c r="Q74">
        <v>4638.7328703413596</v>
      </c>
      <c r="R74">
        <v>61.427379678462401</v>
      </c>
      <c r="S74" s="1">
        <f>(Table2[[#This Row],[Close Price]]-Table2[[#This Row],[20D EMA]])/Table2[[#This Row],[20D EMA]]</f>
        <v>3.4007864516109577E-2</v>
      </c>
      <c r="T74" s="1">
        <f>(Table2[[#This Row],[Close Price]]-Table2[[#This Row],[50D EMA]])/Table2[[#This Row],[50D EMA]]</f>
        <v>0.10904609530175352</v>
      </c>
      <c r="U74" s="1">
        <f>(Table2[[#This Row],[Close Price]]-Table2[[#This Row],[200D EMA]])/Table2[[#This Row],[200D EMA]]</f>
        <v>0.48179474699826264</v>
      </c>
      <c r="V74">
        <v>0.44954506492590601</v>
      </c>
      <c r="W74">
        <v>6753</v>
      </c>
      <c r="X74">
        <v>6899</v>
      </c>
      <c r="Y74">
        <v>6660.05</v>
      </c>
      <c r="Z74">
        <v>6899</v>
      </c>
      <c r="AA74">
        <v>6454.15</v>
      </c>
      <c r="AB74">
        <v>6899</v>
      </c>
      <c r="AC74" s="1">
        <f>(Table2[[#This Row],[Close Price]]/Table2[[#This Row],[Day Low]])-1</f>
        <v>1.7866133570265008E-2</v>
      </c>
      <c r="AD74" s="1">
        <f>(Table2[[#This Row],[Day High]]/Table2[[#This Row],[Close Price]])-1</f>
        <v>3.6879969157581627E-3</v>
      </c>
      <c r="AE74" s="1">
        <f>(Table2[[#This Row],[Close Price]]/Table2[[#This Row],[Current Week Low]])-1</f>
        <v>3.2071831292557862E-2</v>
      </c>
      <c r="AF74" s="1">
        <f>(Table2[[#This Row],[Current Week High]]/Table2[[#This Row],[Close Price]])-1</f>
        <v>3.6879969157581627E-3</v>
      </c>
      <c r="AG74" s="1">
        <f>(Table2[[#This Row],[Close Price]]/Table2[[#This Row],[Current Month Low]])-1</f>
        <v>6.499693995336342E-2</v>
      </c>
      <c r="AH74" s="1">
        <f>(Table2[[#This Row],[Current Month High]]/Table2[[#This Row],[Close Price]])-1</f>
        <v>3.6879969157581627E-3</v>
      </c>
      <c r="AI74">
        <v>15.657620041753599</v>
      </c>
      <c r="AJ74">
        <v>182.86625514403201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</v>
      </c>
      <c r="AM74" t="s">
        <v>3220</v>
      </c>
      <c r="AN74">
        <v>2.5299999999999998</v>
      </c>
      <c r="AO74" t="s">
        <v>3220</v>
      </c>
      <c r="AP74">
        <v>7.1771039942280998E-2</v>
      </c>
      <c r="AQ74">
        <f>(Table2[[#This Row],[Sharpe Ratio]]-AVERAGE(Table2[Sharpe Ratio]))/_xlfn.STDEV.P(Table2[Sharpe Ratio])</f>
        <v>8.3052897164922687E-2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4.3489417076656851</v>
      </c>
      <c r="AS74">
        <f>_xlfn.RANK.AVG(Table2[[#This Row],[1Y Return vs Nifty Z-Score]],Table2[1Y Return vs Nifty Z-Score])</f>
        <v>49</v>
      </c>
      <c r="AT74">
        <f>_xlfn.RANK.AVG(Table2[[#This Row],[6M Return vs Nifty Z-Score]],Table2[6M Return vs Nifty Z-Score])</f>
        <v>9</v>
      </c>
      <c r="AU74">
        <f>_xlfn.RANK.AVG(Table2[[#This Row],[Sharpe Ratio Z-Score]],Table2[Sharpe Ratio Z-Score])</f>
        <v>331</v>
      </c>
      <c r="AV74">
        <f>(Table2[[#This Row],[Rank 1Y]]+Table2[[#This Row],[Rank 6M]]+Table2[[#This Row],[Rank Sharpe]])/3</f>
        <v>129.66666666666666</v>
      </c>
    </row>
    <row r="75" spans="1:48" x14ac:dyDescent="0.3">
      <c r="A75" t="s">
        <v>1577</v>
      </c>
      <c r="B75" t="s">
        <v>1578</v>
      </c>
      <c r="C75" t="s">
        <v>3163</v>
      </c>
      <c r="D75" t="s">
        <v>248</v>
      </c>
      <c r="E75">
        <v>6237.3147895499997</v>
      </c>
      <c r="F75">
        <v>323.25</v>
      </c>
      <c r="G75">
        <v>27.037880943119202</v>
      </c>
      <c r="H75">
        <f>(Table2[[#This Row],[1Y Return vs Nifty]]-AVERAGE(Table2[1Y Return vs Nifty]))/_xlfn.STDEV.P(Table2[1Y Return vs Nifty])</f>
        <v>7.0793643078713497E-2</v>
      </c>
      <c r="I75">
        <v>23.056963782568999</v>
      </c>
      <c r="J75">
        <f>(Table2[[#This Row],[1M Return vs Nifty]]-AVERAGE(Table2[1M Return vs Nifty]))/_xlfn.STDEV.P(Table2[1M Return vs Nifty])</f>
        <v>2.2462694938203027</v>
      </c>
      <c r="K75">
        <v>53.052646004643798</v>
      </c>
      <c r="L75">
        <f>(Table2[[#This Row],[6M Return vs Nifty]]-AVERAGE(Table2[6M Return vs Nifty]))/_xlfn.STDEV.P(Table2[6M Return vs Nifty])</f>
        <v>1.2200213308723999</v>
      </c>
      <c r="M75">
        <v>5.39118853768045</v>
      </c>
      <c r="N75">
        <f>(Table2[[#This Row],[1W Return vs Nifty]]-AVERAGE(Table2[1W Return vs Nifty]))/_xlfn.STDEV.P(Table2[1W Return vs Nifty])</f>
        <v>1.0173965434222232</v>
      </c>
      <c r="O75">
        <v>276.33</v>
      </c>
      <c r="P75">
        <v>259.36114703288399</v>
      </c>
      <c r="Q75">
        <v>234.98008306959699</v>
      </c>
      <c r="R75">
        <v>76.903428995013797</v>
      </c>
      <c r="S75" s="1">
        <f>(Table2[[#This Row],[Close Price]]-Table2[[#This Row],[20D EMA]])/Table2[[#This Row],[20D EMA]]</f>
        <v>0.16979698186950393</v>
      </c>
      <c r="T75" s="1">
        <f>(Table2[[#This Row],[Close Price]]-Table2[[#This Row],[50D EMA]])/Table2[[#This Row],[50D EMA]]</f>
        <v>0.24633162560395233</v>
      </c>
      <c r="U75" s="1">
        <f>(Table2[[#This Row],[Close Price]]-Table2[[#This Row],[200D EMA]])/Table2[[#This Row],[200D EMA]]</f>
        <v>0.37564850508738229</v>
      </c>
      <c r="V75">
        <v>2.7621366741496298</v>
      </c>
      <c r="W75">
        <v>302.10000000000002</v>
      </c>
      <c r="X75">
        <v>325.5</v>
      </c>
      <c r="Y75">
        <v>295.60000000000002</v>
      </c>
      <c r="Z75">
        <v>325.5</v>
      </c>
      <c r="AA75">
        <v>276.10000000000002</v>
      </c>
      <c r="AB75">
        <v>325.5</v>
      </c>
      <c r="AC75" s="1">
        <f>(Table2[[#This Row],[Close Price]]/Table2[[#This Row],[Day Low]])-1</f>
        <v>7.0009930486593763E-2</v>
      </c>
      <c r="AD75" s="1">
        <f>(Table2[[#This Row],[Day High]]/Table2[[#This Row],[Close Price]])-1</f>
        <v>6.9605568445476607E-3</v>
      </c>
      <c r="AE75" s="1">
        <f>(Table2[[#This Row],[Close Price]]/Table2[[#This Row],[Current Week Low]])-1</f>
        <v>9.3538565629228687E-2</v>
      </c>
      <c r="AF75" s="1">
        <f>(Table2[[#This Row],[Current Week High]]/Table2[[#This Row],[Close Price]])-1</f>
        <v>6.9605568445476607E-3</v>
      </c>
      <c r="AG75" s="1">
        <f>(Table2[[#This Row],[Close Price]]/Table2[[#This Row],[Current Month Low]])-1</f>
        <v>0.17077145961608098</v>
      </c>
      <c r="AH75" s="1">
        <f>(Table2[[#This Row],[Current Month High]]/Table2[[#This Row],[Close Price]])-1</f>
        <v>6.9605568445476607E-3</v>
      </c>
      <c r="AI75">
        <v>0.69605568445476595</v>
      </c>
      <c r="AJ75">
        <v>82.627118644067707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3220</v>
      </c>
      <c r="AN75">
        <v>30.32</v>
      </c>
      <c r="AO75" t="s">
        <v>3220</v>
      </c>
      <c r="AP75">
        <v>0.20506771884252001</v>
      </c>
      <c r="AQ75">
        <f>(Table2[[#This Row],[Sharpe Ratio]]-AVERAGE(Table2[Sharpe Ratio]))/_xlfn.STDEV.P(Table2[Sharpe Ratio])</f>
        <v>1.6414699082350921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6.1959509194287312</v>
      </c>
      <c r="AS75">
        <f>_xlfn.RANK.AVG(Table2[[#This Row],[1Y Return vs Nifty Z-Score]],Table2[1Y Return vs Nifty Z-Score])</f>
        <v>276</v>
      </c>
      <c r="AT75">
        <f>_xlfn.RANK.AVG(Table2[[#This Row],[6M Return vs Nifty Z-Score]],Table2[6M Return vs Nifty Z-Score])</f>
        <v>80</v>
      </c>
      <c r="AU75">
        <f>_xlfn.RANK.AVG(Table2[[#This Row],[Sharpe Ratio Z-Score]],Table2[Sharpe Ratio Z-Score])</f>
        <v>34</v>
      </c>
      <c r="AV75">
        <f>(Table2[[#This Row],[Rank 1Y]]+Table2[[#This Row],[Rank 6M]]+Table2[[#This Row],[Rank Sharpe]])/3</f>
        <v>130</v>
      </c>
    </row>
    <row r="76" spans="1:48" x14ac:dyDescent="0.3">
      <c r="A76" t="s">
        <v>1485</v>
      </c>
      <c r="B76" t="s">
        <v>1486</v>
      </c>
      <c r="C76" t="s">
        <v>3164</v>
      </c>
      <c r="D76" t="s">
        <v>46</v>
      </c>
      <c r="E76">
        <v>7225.5348823630002</v>
      </c>
      <c r="F76">
        <v>257.39</v>
      </c>
      <c r="G76">
        <v>102.651759946677</v>
      </c>
      <c r="H76">
        <f>(Table2[[#This Row],[1Y Return vs Nifty]]-AVERAGE(Table2[1Y Return vs Nifty]))/_xlfn.STDEV.P(Table2[1Y Return vs Nifty])</f>
        <v>1.4028073536367283</v>
      </c>
      <c r="I76">
        <v>5.6658701464402004</v>
      </c>
      <c r="J76">
        <f>(Table2[[#This Row],[1M Return vs Nifty]]-AVERAGE(Table2[1M Return vs Nifty]))/_xlfn.STDEV.P(Table2[1M Return vs Nifty])</f>
        <v>0.50753530335625341</v>
      </c>
      <c r="K76">
        <v>45.189967112216699</v>
      </c>
      <c r="L76">
        <f>(Table2[[#This Row],[6M Return vs Nifty]]-AVERAGE(Table2[6M Return vs Nifty]))/_xlfn.STDEV.P(Table2[6M Return vs Nifty])</f>
        <v>0.97060201617331521</v>
      </c>
      <c r="M76">
        <v>11.480304548091199</v>
      </c>
      <c r="N76">
        <f>(Table2[[#This Row],[1W Return vs Nifty]]-AVERAGE(Table2[1W Return vs Nifty]))/_xlfn.STDEV.P(Table2[1W Return vs Nifty])</f>
        <v>2.188197918306547</v>
      </c>
      <c r="O76">
        <v>244.42</v>
      </c>
      <c r="P76">
        <v>236.093433390336</v>
      </c>
      <c r="Q76">
        <v>193.18904326664099</v>
      </c>
      <c r="R76">
        <v>62.731892674490702</v>
      </c>
      <c r="S76" s="1">
        <f>(Table2[[#This Row],[Close Price]]-Table2[[#This Row],[20D EMA]])/Table2[[#This Row],[20D EMA]]</f>
        <v>5.3064397348825787E-2</v>
      </c>
      <c r="T76" s="1">
        <f>(Table2[[#This Row],[Close Price]]-Table2[[#This Row],[50D EMA]])/Table2[[#This Row],[50D EMA]]</f>
        <v>9.0203976891022303E-2</v>
      </c>
      <c r="U76" s="1">
        <f>(Table2[[#This Row],[Close Price]]-Table2[[#This Row],[200D EMA]])/Table2[[#This Row],[200D EMA]]</f>
        <v>0.33232193528050313</v>
      </c>
      <c r="V76">
        <v>1.36034978267219</v>
      </c>
      <c r="W76">
        <v>254.11</v>
      </c>
      <c r="X76">
        <v>262.31</v>
      </c>
      <c r="Y76">
        <v>254.11</v>
      </c>
      <c r="Z76">
        <v>270.39</v>
      </c>
      <c r="AA76">
        <v>227.4</v>
      </c>
      <c r="AB76">
        <v>284.74</v>
      </c>
      <c r="AC76" s="1">
        <f>(Table2[[#This Row],[Close Price]]/Table2[[#This Row],[Day Low]])-1</f>
        <v>1.2907795836448743E-2</v>
      </c>
      <c r="AD76" s="1">
        <f>(Table2[[#This Row],[Day High]]/Table2[[#This Row],[Close Price]])-1</f>
        <v>1.9114961731224955E-2</v>
      </c>
      <c r="AE76" s="1">
        <f>(Table2[[#This Row],[Close Price]]/Table2[[#This Row],[Current Week Low]])-1</f>
        <v>1.2907795836448743E-2</v>
      </c>
      <c r="AF76" s="1">
        <f>(Table2[[#This Row],[Current Week High]]/Table2[[#This Row],[Close Price]])-1</f>
        <v>5.0507012704456233E-2</v>
      </c>
      <c r="AG76" s="1">
        <f>(Table2[[#This Row],[Close Price]]/Table2[[#This Row],[Current Month Low]])-1</f>
        <v>0.13188214599824089</v>
      </c>
      <c r="AH76" s="1">
        <f>(Table2[[#This Row],[Current Month High]]/Table2[[#This Row],[Close Price]])-1</f>
        <v>0.10625898442052928</v>
      </c>
      <c r="AI76">
        <v>10.6258984420529</v>
      </c>
      <c r="AJ76">
        <v>157.26136931534199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0.05</v>
      </c>
      <c r="AM76" t="s">
        <v>3220</v>
      </c>
      <c r="AN76">
        <v>10.59</v>
      </c>
      <c r="AO76" t="s">
        <v>3220</v>
      </c>
      <c r="AP76">
        <v>0.10246794957489801</v>
      </c>
      <c r="AQ76">
        <f>(Table2[[#This Row],[Sharpe Ratio]]-AVERAGE(Table2[Sharpe Ratio]))/_xlfn.STDEV.P(Table2[Sharpe Ratio])</f>
        <v>0.44194095464276212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5.5110835461156054</v>
      </c>
      <c r="AS76">
        <f>_xlfn.RANK.AVG(Table2[[#This Row],[1Y Return vs Nifty Z-Score]],Table2[1Y Return vs Nifty Z-Score])</f>
        <v>63</v>
      </c>
      <c r="AT76">
        <f>_xlfn.RANK.AVG(Table2[[#This Row],[6M Return vs Nifty Z-Score]],Table2[6M Return vs Nifty Z-Score])</f>
        <v>108</v>
      </c>
      <c r="AU76">
        <f>_xlfn.RANK.AVG(Table2[[#This Row],[Sharpe Ratio Z-Score]],Table2[Sharpe Ratio Z-Score])</f>
        <v>227</v>
      </c>
      <c r="AV76">
        <f>(Table2[[#This Row],[Rank 1Y]]+Table2[[#This Row],[Rank 6M]]+Table2[[#This Row],[Rank Sharpe]])/3</f>
        <v>132.66666666666666</v>
      </c>
    </row>
    <row r="77" spans="1:48" x14ac:dyDescent="0.3">
      <c r="A77" t="s">
        <v>1044</v>
      </c>
      <c r="B77" t="s">
        <v>1045</v>
      </c>
      <c r="C77" t="s">
        <v>3173</v>
      </c>
      <c r="D77" t="s">
        <v>258</v>
      </c>
      <c r="E77">
        <v>13197.763501199999</v>
      </c>
      <c r="F77">
        <v>1662</v>
      </c>
      <c r="G77">
        <v>71.337740308644996</v>
      </c>
      <c r="H77">
        <f>(Table2[[#This Row],[1Y Return vs Nifty]]-AVERAGE(Table2[1Y Return vs Nifty]))/_xlfn.STDEV.P(Table2[1Y Return vs Nifty])</f>
        <v>0.85117974187805923</v>
      </c>
      <c r="I77">
        <v>-18.110491591100999</v>
      </c>
      <c r="J77">
        <f>(Table2[[#This Row],[1M Return vs Nifty]]-AVERAGE(Table2[1M Return vs Nifty]))/_xlfn.STDEV.P(Table2[1M Return vs Nifty])</f>
        <v>-1.8695879496645629</v>
      </c>
      <c r="K77">
        <v>32.545499993161997</v>
      </c>
      <c r="L77">
        <f>(Table2[[#This Row],[6M Return vs Nifty]]-AVERAGE(Table2[6M Return vs Nifty]))/_xlfn.STDEV.P(Table2[6M Return vs Nifty])</f>
        <v>0.56949517120126925</v>
      </c>
      <c r="M77">
        <v>-2.52048420854151</v>
      </c>
      <c r="N77">
        <f>(Table2[[#This Row],[1W Return vs Nifty]]-AVERAGE(Table2[1W Return vs Nifty]))/_xlfn.STDEV.P(Table2[1W Return vs Nifty])</f>
        <v>-0.50384189464896345</v>
      </c>
      <c r="O77">
        <v>1804.4</v>
      </c>
      <c r="P77">
        <v>1911.07943997704</v>
      </c>
      <c r="Q77">
        <v>1536.8264044402199</v>
      </c>
      <c r="R77">
        <v>27.620770170860698</v>
      </c>
      <c r="S77" s="1">
        <f>(Table2[[#This Row],[Close Price]]-Table2[[#This Row],[20D EMA]])/Table2[[#This Row],[20D EMA]]</f>
        <v>-7.8918199955663973E-2</v>
      </c>
      <c r="T77" s="1">
        <f>(Table2[[#This Row],[Close Price]]-Table2[[#This Row],[50D EMA]])/Table2[[#This Row],[50D EMA]]</f>
        <v>-0.13033442502004652</v>
      </c>
      <c r="U77" s="1">
        <f>(Table2[[#This Row],[Close Price]]-Table2[[#This Row],[200D EMA]])/Table2[[#This Row],[200D EMA]]</f>
        <v>8.144940456392917E-2</v>
      </c>
      <c r="V77">
        <v>0.94141955987732795</v>
      </c>
      <c r="W77">
        <v>1636</v>
      </c>
      <c r="X77">
        <v>1687.9</v>
      </c>
      <c r="Y77">
        <v>1617.05</v>
      </c>
      <c r="Z77">
        <v>1687.9</v>
      </c>
      <c r="AA77">
        <v>1617.05</v>
      </c>
      <c r="AB77">
        <v>1816.7</v>
      </c>
      <c r="AC77" s="1">
        <f>(Table2[[#This Row],[Close Price]]/Table2[[#This Row],[Day Low]])-1</f>
        <v>1.5892420537897411E-2</v>
      </c>
      <c r="AD77" s="1">
        <f>(Table2[[#This Row],[Day High]]/Table2[[#This Row],[Close Price]])-1</f>
        <v>1.5583634175692085E-2</v>
      </c>
      <c r="AE77" s="1">
        <f>(Table2[[#This Row],[Close Price]]/Table2[[#This Row],[Current Week Low]])-1</f>
        <v>2.7797532543829773E-2</v>
      </c>
      <c r="AF77" s="1">
        <f>(Table2[[#This Row],[Current Week High]]/Table2[[#This Row],[Close Price]])-1</f>
        <v>1.5583634175692085E-2</v>
      </c>
      <c r="AG77" s="1">
        <f>(Table2[[#This Row],[Close Price]]/Table2[[#This Row],[Current Month Low]])-1</f>
        <v>2.7797532543829773E-2</v>
      </c>
      <c r="AH77" s="1">
        <f>(Table2[[#This Row],[Current Month High]]/Table2[[#This Row],[Close Price]])-1</f>
        <v>9.3080625752105961E-2</v>
      </c>
      <c r="AI77">
        <v>61.492178098676199</v>
      </c>
      <c r="AJ77">
        <v>118.081616585749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-0.25</v>
      </c>
      <c r="AM77" t="s">
        <v>3221</v>
      </c>
      <c r="AN77">
        <v>-12.85</v>
      </c>
      <c r="AO77" t="s">
        <v>3221</v>
      </c>
      <c r="AP77">
        <v>0.142880219606807</v>
      </c>
      <c r="AQ77">
        <f>(Table2[[#This Row],[Sharpe Ratio]]-AVERAGE(Table2[Sharpe Ratio]))/_xlfn.STDEV.P(Table2[Sharpe Ratio])</f>
        <v>0.91441460960023202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113</v>
      </c>
      <c r="AT77">
        <f>_xlfn.RANK.AVG(Table2[[#This Row],[6M Return vs Nifty Z-Score]],Table2[6M Return vs Nifty Z-Score])</f>
        <v>163</v>
      </c>
      <c r="AU77">
        <f>_xlfn.RANK.AVG(Table2[[#This Row],[Sharpe Ratio Z-Score]],Table2[Sharpe Ratio Z-Score])</f>
        <v>125</v>
      </c>
      <c r="AV77">
        <f>(Table2[[#This Row],[Rank 1Y]]+Table2[[#This Row],[Rank 6M]]+Table2[[#This Row],[Rank Sharpe]])/3</f>
        <v>133.66666666666666</v>
      </c>
    </row>
    <row r="78" spans="1:48" x14ac:dyDescent="0.3">
      <c r="A78" t="s">
        <v>1451</v>
      </c>
      <c r="B78" t="s">
        <v>1452</v>
      </c>
      <c r="C78" t="s">
        <v>3166</v>
      </c>
      <c r="D78" t="s">
        <v>204</v>
      </c>
      <c r="E78">
        <v>7538.4339712000001</v>
      </c>
      <c r="F78">
        <v>524.79999999999995</v>
      </c>
      <c r="G78">
        <v>41.700645895606897</v>
      </c>
      <c r="H78">
        <f>(Table2[[#This Row],[1Y Return vs Nifty]]-AVERAGE(Table2[1Y Return vs Nifty]))/_xlfn.STDEV.P(Table2[1Y Return vs Nifty])</f>
        <v>0.329092836411781</v>
      </c>
      <c r="I78">
        <v>-2.0535074556787101</v>
      </c>
      <c r="J78">
        <f>(Table2[[#This Row],[1M Return vs Nifty]]-AVERAGE(Table2[1M Return vs Nifty]))/_xlfn.STDEV.P(Table2[1M Return vs Nifty])</f>
        <v>-0.26423592890388309</v>
      </c>
      <c r="K78">
        <v>53.446679344084203</v>
      </c>
      <c r="L78">
        <f>(Table2[[#This Row],[6M Return vs Nifty]]-AVERAGE(Table2[6M Return vs Nifty]))/_xlfn.STDEV.P(Table2[6M Return vs Nifty])</f>
        <v>1.2325208271428727</v>
      </c>
      <c r="M78">
        <v>-4.56687240949962</v>
      </c>
      <c r="N78">
        <f>(Table2[[#This Row],[1W Return vs Nifty]]-AVERAGE(Table2[1W Return vs Nifty]))/_xlfn.STDEV.P(Table2[1W Return vs Nifty])</f>
        <v>-0.89731676277964856</v>
      </c>
      <c r="O78">
        <v>522.39</v>
      </c>
      <c r="P78">
        <v>498.00575742548398</v>
      </c>
      <c r="Q78">
        <v>412.38679663324001</v>
      </c>
      <c r="R78">
        <v>49.428393697657597</v>
      </c>
      <c r="S78" s="1">
        <f>(Table2[[#This Row],[Close Price]]-Table2[[#This Row],[20D EMA]])/Table2[[#This Row],[20D EMA]]</f>
        <v>4.6134114359003197E-3</v>
      </c>
      <c r="T78" s="1">
        <f>(Table2[[#This Row],[Close Price]]-Table2[[#This Row],[50D EMA]])/Table2[[#This Row],[50D EMA]]</f>
        <v>5.3803077926313267E-2</v>
      </c>
      <c r="U78" s="1">
        <f>(Table2[[#This Row],[Close Price]]-Table2[[#This Row],[200D EMA]])/Table2[[#This Row],[200D EMA]]</f>
        <v>0.27259166463259893</v>
      </c>
      <c r="V78">
        <v>0.76698851800330003</v>
      </c>
      <c r="W78">
        <v>502.6</v>
      </c>
      <c r="X78">
        <v>528</v>
      </c>
      <c r="Y78">
        <v>502.6</v>
      </c>
      <c r="Z78">
        <v>528</v>
      </c>
      <c r="AA78">
        <v>502.6</v>
      </c>
      <c r="AB78">
        <v>559.54999999999995</v>
      </c>
      <c r="AC78" s="1">
        <f>(Table2[[#This Row],[Close Price]]/Table2[[#This Row],[Day Low]])-1</f>
        <v>4.4170314365300278E-2</v>
      </c>
      <c r="AD78" s="1">
        <f>(Table2[[#This Row],[Day High]]/Table2[[#This Row],[Close Price]])-1</f>
        <v>6.0975609756097615E-3</v>
      </c>
      <c r="AE78" s="1">
        <f>(Table2[[#This Row],[Close Price]]/Table2[[#This Row],[Current Week Low]])-1</f>
        <v>4.4170314365300278E-2</v>
      </c>
      <c r="AF78" s="1">
        <f>(Table2[[#This Row],[Current Week High]]/Table2[[#This Row],[Close Price]])-1</f>
        <v>6.0975609756097615E-3</v>
      </c>
      <c r="AG78" s="1">
        <f>(Table2[[#This Row],[Close Price]]/Table2[[#This Row],[Current Month Low]])-1</f>
        <v>4.4170314365300278E-2</v>
      </c>
      <c r="AH78" s="1">
        <f>(Table2[[#This Row],[Current Month High]]/Table2[[#This Row],[Close Price]])-1</f>
        <v>6.6215701219512146E-2</v>
      </c>
      <c r="AI78">
        <v>6.6215701219512102</v>
      </c>
      <c r="AJ78">
        <v>93.260909593076704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0.22</v>
      </c>
      <c r="AM78" t="s">
        <v>3220</v>
      </c>
      <c r="AN78">
        <v>-2.62</v>
      </c>
      <c r="AO78" t="s">
        <v>3221</v>
      </c>
      <c r="AP78">
        <v>0.14943912860057501</v>
      </c>
      <c r="AQ78">
        <f>(Table2[[#This Row],[Sharpe Ratio]]-AVERAGE(Table2[Sharpe Ratio]))/_xlfn.STDEV.P(Table2[Sharpe Ratio])</f>
        <v>0.99109705536168358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1.3911580272328055</v>
      </c>
      <c r="AS78">
        <f>_xlfn.RANK.AVG(Table2[[#This Row],[1Y Return vs Nifty Z-Score]],Table2[1Y Return vs Nifty Z-Score])</f>
        <v>207</v>
      </c>
      <c r="AT78">
        <f>_xlfn.RANK.AVG(Table2[[#This Row],[6M Return vs Nifty Z-Score]],Table2[6M Return vs Nifty Z-Score])</f>
        <v>79</v>
      </c>
      <c r="AU78">
        <f>_xlfn.RANK.AVG(Table2[[#This Row],[Sharpe Ratio Z-Score]],Table2[Sharpe Ratio Z-Score])</f>
        <v>117</v>
      </c>
      <c r="AV78">
        <f>(Table2[[#This Row],[Rank 1Y]]+Table2[[#This Row],[Rank 6M]]+Table2[[#This Row],[Rank Sharpe]])/3</f>
        <v>134.33333333333334</v>
      </c>
    </row>
    <row r="79" spans="1:48" x14ac:dyDescent="0.3">
      <c r="A79" t="s">
        <v>543</v>
      </c>
      <c r="B79" t="s">
        <v>544</v>
      </c>
      <c r="C79" t="s">
        <v>3161</v>
      </c>
      <c r="D79" t="s">
        <v>545</v>
      </c>
      <c r="E79">
        <v>38994.423921684996</v>
      </c>
      <c r="F79">
        <v>1071.05</v>
      </c>
      <c r="G79">
        <v>68.428874711640105</v>
      </c>
      <c r="H79">
        <f>(Table2[[#This Row],[1Y Return vs Nifty]]-AVERAGE(Table2[1Y Return vs Nifty]))/_xlfn.STDEV.P(Table2[1Y Return vs Nifty])</f>
        <v>0.79993718021555382</v>
      </c>
      <c r="I79">
        <v>6.8658088007611404</v>
      </c>
      <c r="J79">
        <f>(Table2[[#This Row],[1M Return vs Nifty]]-AVERAGE(Table2[1M Return vs Nifty]))/_xlfn.STDEV.P(Table2[1M Return vs Nifty])</f>
        <v>0.62750328285082313</v>
      </c>
      <c r="K79">
        <v>39.377840586708999</v>
      </c>
      <c r="L79">
        <f>(Table2[[#This Row],[6M Return vs Nifty]]-AVERAGE(Table2[6M Return vs Nifty]))/_xlfn.STDEV.P(Table2[6M Return vs Nifty])</f>
        <v>0.78623017105921134</v>
      </c>
      <c r="M79">
        <v>0.64524402864256303</v>
      </c>
      <c r="N79">
        <f>(Table2[[#This Row],[1W Return vs Nifty]]-AVERAGE(Table2[1W Return vs Nifty]))/_xlfn.STDEV.P(Table2[1W Return vs Nifty])</f>
        <v>0.10485712935849939</v>
      </c>
      <c r="O79">
        <v>1078.8</v>
      </c>
      <c r="P79">
        <v>1025.1672325946799</v>
      </c>
      <c r="Q79">
        <v>825.501766628209</v>
      </c>
      <c r="R79">
        <v>42.628500581214396</v>
      </c>
      <c r="S79" s="1">
        <f>(Table2[[#This Row],[Close Price]]-Table2[[#This Row],[20D EMA]])/Table2[[#This Row],[20D EMA]]</f>
        <v>-7.1839080459770114E-3</v>
      </c>
      <c r="T79" s="1">
        <f>(Table2[[#This Row],[Close Price]]-Table2[[#This Row],[50D EMA]])/Table2[[#This Row],[50D EMA]]</f>
        <v>4.4756373347196773E-2</v>
      </c>
      <c r="U79" s="1">
        <f>(Table2[[#This Row],[Close Price]]-Table2[[#This Row],[200D EMA]])/Table2[[#This Row],[200D EMA]]</f>
        <v>0.29745331057829394</v>
      </c>
      <c r="V79">
        <v>0.55568981376168403</v>
      </c>
      <c r="W79">
        <v>1062</v>
      </c>
      <c r="X79">
        <v>1108</v>
      </c>
      <c r="Y79">
        <v>1054.5</v>
      </c>
      <c r="Z79">
        <v>1108</v>
      </c>
      <c r="AA79">
        <v>1054.5</v>
      </c>
      <c r="AB79">
        <v>1119.6500000000001</v>
      </c>
      <c r="AC79" s="1">
        <f>(Table2[[#This Row],[Close Price]]/Table2[[#This Row],[Day Low]])-1</f>
        <v>8.5216572504707155E-3</v>
      </c>
      <c r="AD79" s="1">
        <f>(Table2[[#This Row],[Day High]]/Table2[[#This Row],[Close Price]])-1</f>
        <v>3.4498856262546118E-2</v>
      </c>
      <c r="AE79" s="1">
        <f>(Table2[[#This Row],[Close Price]]/Table2[[#This Row],[Current Week Low]])-1</f>
        <v>1.5694642010431359E-2</v>
      </c>
      <c r="AF79" s="1">
        <f>(Table2[[#This Row],[Current Week High]]/Table2[[#This Row],[Close Price]])-1</f>
        <v>3.4498856262546118E-2</v>
      </c>
      <c r="AG79" s="1">
        <f>(Table2[[#This Row],[Close Price]]/Table2[[#This Row],[Current Month Low]])-1</f>
        <v>1.5694642010431359E-2</v>
      </c>
      <c r="AH79" s="1">
        <f>(Table2[[#This Row],[Current Month High]]/Table2[[#This Row],[Close Price]])-1</f>
        <v>4.5376032864945737E-2</v>
      </c>
      <c r="AI79">
        <v>13.440082162364</v>
      </c>
      <c r="AJ79">
        <v>119.680032817146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0.24</v>
      </c>
      <c r="AM79" t="s">
        <v>3220</v>
      </c>
      <c r="AN79">
        <v>-1.28</v>
      </c>
      <c r="AO79" t="s">
        <v>3221</v>
      </c>
      <c r="AP79">
        <v>0.127526602580608</v>
      </c>
      <c r="AQ79">
        <f>(Table2[[#This Row],[Sharpe Ratio]]-AVERAGE(Table2[Sharpe Ratio]))/_xlfn.STDEV.P(Table2[Sharpe Ratio])</f>
        <v>0.73491022770192049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3.0534379911860086</v>
      </c>
      <c r="AS79">
        <f>_xlfn.RANK.AVG(Table2[[#This Row],[1Y Return vs Nifty Z-Score]],Table2[1Y Return vs Nifty Z-Score])</f>
        <v>118</v>
      </c>
      <c r="AT79">
        <f>_xlfn.RANK.AVG(Table2[[#This Row],[6M Return vs Nifty Z-Score]],Table2[6M Return vs Nifty Z-Score])</f>
        <v>127</v>
      </c>
      <c r="AU79">
        <f>_xlfn.RANK.AVG(Table2[[#This Row],[Sharpe Ratio Z-Score]],Table2[Sharpe Ratio Z-Score])</f>
        <v>161</v>
      </c>
      <c r="AV79">
        <f>(Table2[[#This Row],[Rank 1Y]]+Table2[[#This Row],[Rank 6M]]+Table2[[#This Row],[Rank Sharpe]])/3</f>
        <v>135.33333333333334</v>
      </c>
    </row>
    <row r="80" spans="1:48" x14ac:dyDescent="0.3">
      <c r="A80" t="s">
        <v>374</v>
      </c>
      <c r="B80" t="s">
        <v>375</v>
      </c>
      <c r="C80" t="s">
        <v>3175</v>
      </c>
      <c r="D80" t="s">
        <v>376</v>
      </c>
      <c r="E80">
        <v>64619.842683509902</v>
      </c>
      <c r="F80">
        <v>998.65</v>
      </c>
      <c r="G80">
        <v>58.523814056069298</v>
      </c>
      <c r="H80">
        <f>(Table2[[#This Row],[1Y Return vs Nifty]]-AVERAGE(Table2[1Y Return vs Nifty]))/_xlfn.STDEV.P(Table2[1Y Return vs Nifty])</f>
        <v>0.62544968174310689</v>
      </c>
      <c r="I80">
        <v>-1.83711681772622</v>
      </c>
      <c r="J80">
        <f>(Table2[[#This Row],[1M Return vs Nifty]]-AVERAGE(Table2[1M Return vs Nifty]))/_xlfn.STDEV.P(Table2[1M Return vs Nifty])</f>
        <v>-0.24260153324272135</v>
      </c>
      <c r="K80">
        <v>34.665099004347098</v>
      </c>
      <c r="L80">
        <f>(Table2[[#This Row],[6M Return vs Nifty]]-AVERAGE(Table2[6M Return vs Nifty]))/_xlfn.STDEV.P(Table2[6M Return vs Nifty])</f>
        <v>0.63673293329731906</v>
      </c>
      <c r="M80">
        <v>-0.32242102077581097</v>
      </c>
      <c r="N80">
        <f>(Table2[[#This Row],[1W Return vs Nifty]]-AVERAGE(Table2[1W Return vs Nifty]))/_xlfn.STDEV.P(Table2[1W Return vs Nifty])</f>
        <v>-8.1203305087077085E-2</v>
      </c>
      <c r="O80">
        <v>983.27</v>
      </c>
      <c r="P80">
        <v>964.36548424880903</v>
      </c>
      <c r="Q80">
        <v>812.20204971282305</v>
      </c>
      <c r="R80">
        <v>57.293413738314101</v>
      </c>
      <c r="S80" s="1">
        <f>(Table2[[#This Row],[Close Price]]-Table2[[#This Row],[20D EMA]])/Table2[[#This Row],[20D EMA]]</f>
        <v>1.5641685396686561E-2</v>
      </c>
      <c r="T80" s="1">
        <f>(Table2[[#This Row],[Close Price]]-Table2[[#This Row],[50D EMA]])/Table2[[#This Row],[50D EMA]]</f>
        <v>3.555137166475511E-2</v>
      </c>
      <c r="U80" s="1">
        <f>(Table2[[#This Row],[Close Price]]-Table2[[#This Row],[200D EMA]])/Table2[[#This Row],[200D EMA]]</f>
        <v>0.22955858133219542</v>
      </c>
      <c r="V80">
        <v>0.28708747241062399</v>
      </c>
      <c r="W80">
        <v>977</v>
      </c>
      <c r="X80">
        <v>1008</v>
      </c>
      <c r="Y80">
        <v>946.8</v>
      </c>
      <c r="Z80">
        <v>1008</v>
      </c>
      <c r="AA80">
        <v>946.8</v>
      </c>
      <c r="AB80">
        <v>1035</v>
      </c>
      <c r="AC80" s="1">
        <f>(Table2[[#This Row],[Close Price]]/Table2[[#This Row],[Day Low]])-1</f>
        <v>2.2159672466734781E-2</v>
      </c>
      <c r="AD80" s="1">
        <f>(Table2[[#This Row],[Day High]]/Table2[[#This Row],[Close Price]])-1</f>
        <v>9.3626395634105464E-3</v>
      </c>
      <c r="AE80" s="1">
        <f>(Table2[[#This Row],[Close Price]]/Table2[[#This Row],[Current Week Low]])-1</f>
        <v>5.4763413603717837E-2</v>
      </c>
      <c r="AF80" s="1">
        <f>(Table2[[#This Row],[Current Week High]]/Table2[[#This Row],[Close Price]])-1</f>
        <v>9.3626395634105464E-3</v>
      </c>
      <c r="AG80" s="1">
        <f>(Table2[[#This Row],[Close Price]]/Table2[[#This Row],[Current Month Low]])-1</f>
        <v>5.4763413603717837E-2</v>
      </c>
      <c r="AH80" s="1">
        <f>(Table2[[#This Row],[Current Month High]]/Table2[[#This Row],[Close Price]])-1</f>
        <v>3.6399138837430511E-2</v>
      </c>
      <c r="AI80">
        <v>18.860461623191298</v>
      </c>
      <c r="AJ80">
        <v>107.403946002076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-0.14000000000000001</v>
      </c>
      <c r="AM80" t="s">
        <v>3221</v>
      </c>
      <c r="AN80">
        <v>0.5</v>
      </c>
      <c r="AO80" t="s">
        <v>3220</v>
      </c>
      <c r="AP80">
        <v>0.15355176589821701</v>
      </c>
      <c r="AQ80">
        <f>(Table2[[#This Row],[Sharpe Ratio]]-AVERAGE(Table2[Sharpe Ratio]))/_xlfn.STDEV.P(Table2[Sharpe Ratio])</f>
        <v>1.0391793030057053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1.9775570797163329</v>
      </c>
      <c r="AS80">
        <f>_xlfn.RANK.AVG(Table2[[#This Row],[1Y Return vs Nifty Z-Score]],Table2[1Y Return vs Nifty Z-Score])</f>
        <v>149</v>
      </c>
      <c r="AT80">
        <f>_xlfn.RANK.AVG(Table2[[#This Row],[6M Return vs Nifty Z-Score]],Table2[6M Return vs Nifty Z-Score])</f>
        <v>152</v>
      </c>
      <c r="AU80">
        <f>_xlfn.RANK.AVG(Table2[[#This Row],[Sharpe Ratio Z-Score]],Table2[Sharpe Ratio Z-Score])</f>
        <v>108</v>
      </c>
      <c r="AV80">
        <f>(Table2[[#This Row],[Rank 1Y]]+Table2[[#This Row],[Rank 6M]]+Table2[[#This Row],[Rank Sharpe]])/3</f>
        <v>136.33333333333334</v>
      </c>
    </row>
    <row r="81" spans="1:48" x14ac:dyDescent="0.3">
      <c r="A81" t="s">
        <v>82</v>
      </c>
      <c r="B81" t="s">
        <v>83</v>
      </c>
      <c r="C81" t="s">
        <v>3166</v>
      </c>
      <c r="D81" t="s">
        <v>57</v>
      </c>
      <c r="E81">
        <v>322323.43099199998</v>
      </c>
      <c r="F81">
        <v>2690</v>
      </c>
      <c r="G81">
        <v>43.684277090768397</v>
      </c>
      <c r="H81">
        <f>(Table2[[#This Row],[1Y Return vs Nifty]]-AVERAGE(Table2[1Y Return vs Nifty]))/_xlfn.STDEV.P(Table2[1Y Return vs Nifty])</f>
        <v>0.36403647352529789</v>
      </c>
      <c r="I81">
        <v>-3.8289834717550399</v>
      </c>
      <c r="J81">
        <f>(Table2[[#This Row],[1M Return vs Nifty]]-AVERAGE(Table2[1M Return vs Nifty]))/_xlfn.STDEV.P(Table2[1M Return vs Nifty])</f>
        <v>-0.44174522866911559</v>
      </c>
      <c r="K81">
        <v>30.675522994203099</v>
      </c>
      <c r="L81">
        <f>(Table2[[#This Row],[6M Return vs Nifty]]-AVERAGE(Table2[6M Return vs Nifty]))/_xlfn.STDEV.P(Table2[6M Return vs Nifty])</f>
        <v>0.51017590000063584</v>
      </c>
      <c r="M81">
        <v>-1.8736102431156501</v>
      </c>
      <c r="N81">
        <f>(Table2[[#This Row],[1W Return vs Nifty]]-AVERAGE(Table2[1W Return vs Nifty]))/_xlfn.STDEV.P(Table2[1W Return vs Nifty])</f>
        <v>-0.37946244009388719</v>
      </c>
      <c r="O81">
        <v>2749.89</v>
      </c>
      <c r="P81">
        <v>2737.16697421659</v>
      </c>
      <c r="Q81">
        <v>2311.8904323373299</v>
      </c>
      <c r="R81">
        <v>34.412800528321199</v>
      </c>
      <c r="S81" s="1">
        <f>(Table2[[#This Row],[Close Price]]-Table2[[#This Row],[20D EMA]])/Table2[[#This Row],[20D EMA]]</f>
        <v>-2.1779052980300986E-2</v>
      </c>
      <c r="T81" s="1">
        <f>(Table2[[#This Row],[Close Price]]-Table2[[#This Row],[50D EMA]])/Table2[[#This Row],[50D EMA]]</f>
        <v>-1.723204125319748E-2</v>
      </c>
      <c r="U81" s="1">
        <f>(Table2[[#This Row],[Close Price]]-Table2[[#This Row],[200D EMA]])/Table2[[#This Row],[200D EMA]]</f>
        <v>0.16354995131858385</v>
      </c>
      <c r="V81">
        <v>0.77081191844688202</v>
      </c>
      <c r="W81">
        <v>2677</v>
      </c>
      <c r="X81">
        <v>2715</v>
      </c>
      <c r="Y81">
        <v>2660.05</v>
      </c>
      <c r="Z81">
        <v>2715</v>
      </c>
      <c r="AA81">
        <v>2660.05</v>
      </c>
      <c r="AB81">
        <v>2848.8</v>
      </c>
      <c r="AC81" s="1">
        <f>(Table2[[#This Row],[Close Price]]/Table2[[#This Row],[Day Low]])-1</f>
        <v>4.8561822936121768E-3</v>
      </c>
      <c r="AD81" s="1">
        <f>(Table2[[#This Row],[Day High]]/Table2[[#This Row],[Close Price]])-1</f>
        <v>9.2936802973977439E-3</v>
      </c>
      <c r="AE81" s="1">
        <f>(Table2[[#This Row],[Close Price]]/Table2[[#This Row],[Current Week Low]])-1</f>
        <v>1.1259186857389913E-2</v>
      </c>
      <c r="AF81" s="1">
        <f>(Table2[[#This Row],[Current Week High]]/Table2[[#This Row],[Close Price]])-1</f>
        <v>9.2936802973977439E-3</v>
      </c>
      <c r="AG81" s="1">
        <f>(Table2[[#This Row],[Close Price]]/Table2[[#This Row],[Current Month Low]])-1</f>
        <v>1.1259186857389913E-2</v>
      </c>
      <c r="AH81" s="1">
        <f>(Table2[[#This Row],[Current Month High]]/Table2[[#This Row],[Close Price]])-1</f>
        <v>5.903345724907072E-2</v>
      </c>
      <c r="AI81">
        <v>12.026022304832701</v>
      </c>
      <c r="AJ81">
        <v>85.517241379310306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-7.0000000000000007E-2</v>
      </c>
      <c r="AM81" t="s">
        <v>3221</v>
      </c>
      <c r="AN81">
        <v>-2.5</v>
      </c>
      <c r="AO81" t="s">
        <v>3221</v>
      </c>
      <c r="AP81">
        <v>0.19848563515117301</v>
      </c>
      <c r="AQ81">
        <f>(Table2[[#This Row],[Sharpe Ratio]]-AVERAGE(Table2[Sharpe Ratio]))/_xlfn.STDEV.P(Table2[Sharpe Ratio])</f>
        <v>1.5645165191670896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1.6175212239300207</v>
      </c>
      <c r="AS81">
        <f>_xlfn.RANK.AVG(Table2[[#This Row],[1Y Return vs Nifty Z-Score]],Table2[1Y Return vs Nifty Z-Score])</f>
        <v>202</v>
      </c>
      <c r="AT81">
        <f>_xlfn.RANK.AVG(Table2[[#This Row],[6M Return vs Nifty Z-Score]],Table2[6M Return vs Nifty Z-Score])</f>
        <v>172</v>
      </c>
      <c r="AU81">
        <f>_xlfn.RANK.AVG(Table2[[#This Row],[Sharpe Ratio Z-Score]],Table2[Sharpe Ratio Z-Score])</f>
        <v>41</v>
      </c>
      <c r="AV81">
        <f>(Table2[[#This Row],[Rank 1Y]]+Table2[[#This Row],[Rank 6M]]+Table2[[#This Row],[Rank Sharpe]])/3</f>
        <v>138.33333333333334</v>
      </c>
    </row>
    <row r="82" spans="1:48" x14ac:dyDescent="0.3">
      <c r="A82" t="s">
        <v>1724</v>
      </c>
      <c r="B82" t="s">
        <v>1725</v>
      </c>
      <c r="C82" t="s">
        <v>3171</v>
      </c>
      <c r="D82" t="s">
        <v>887</v>
      </c>
      <c r="E82">
        <v>4854.5906908500001</v>
      </c>
      <c r="F82">
        <v>392.3</v>
      </c>
      <c r="G82">
        <v>105.993491273415</v>
      </c>
      <c r="H82">
        <f>(Table2[[#This Row],[1Y Return vs Nifty]]-AVERAGE(Table2[1Y Return vs Nifty]))/_xlfn.STDEV.P(Table2[1Y Return vs Nifty])</f>
        <v>1.4616752758075615</v>
      </c>
      <c r="I82">
        <v>-1.5928787460121201</v>
      </c>
      <c r="J82">
        <f>(Table2[[#This Row],[1M Return vs Nifty]]-AVERAGE(Table2[1M Return vs Nifty]))/_xlfn.STDEV.P(Table2[1M Return vs Nifty])</f>
        <v>-0.2181829949502184</v>
      </c>
      <c r="K82">
        <v>48.600929322165001</v>
      </c>
      <c r="L82">
        <f>(Table2[[#This Row],[6M Return vs Nifty]]-AVERAGE(Table2[6M Return vs Nifty]))/_xlfn.STDEV.P(Table2[6M Return vs Nifty])</f>
        <v>1.0788043055595937</v>
      </c>
      <c r="M82">
        <v>1.0366182473215699</v>
      </c>
      <c r="N82">
        <f>(Table2[[#This Row],[1W Return vs Nifty]]-AVERAGE(Table2[1W Return vs Nifty]))/_xlfn.STDEV.P(Table2[1W Return vs Nifty])</f>
        <v>0.18010967382311854</v>
      </c>
      <c r="O82">
        <v>381.68</v>
      </c>
      <c r="P82">
        <v>357.52779729830002</v>
      </c>
      <c r="Q82">
        <v>284.93296234649102</v>
      </c>
      <c r="R82">
        <v>58.130447241072403</v>
      </c>
      <c r="S82" s="1">
        <f>(Table2[[#This Row],[Close Price]]-Table2[[#This Row],[20D EMA]])/Table2[[#This Row],[20D EMA]]</f>
        <v>2.7824355481031241E-2</v>
      </c>
      <c r="T82" s="1">
        <f>(Table2[[#This Row],[Close Price]]-Table2[[#This Row],[50D EMA]])/Table2[[#This Row],[50D EMA]]</f>
        <v>9.7257340448659246E-2</v>
      </c>
      <c r="U82" s="1">
        <f>(Table2[[#This Row],[Close Price]]-Table2[[#This Row],[200D EMA]])/Table2[[#This Row],[200D EMA]]</f>
        <v>0.37681508228923666</v>
      </c>
      <c r="V82">
        <v>0.39818697406606302</v>
      </c>
      <c r="W82">
        <v>381.4</v>
      </c>
      <c r="X82">
        <v>395.3</v>
      </c>
      <c r="Y82">
        <v>373.55</v>
      </c>
      <c r="Z82">
        <v>395.3</v>
      </c>
      <c r="AA82">
        <v>370.6</v>
      </c>
      <c r="AB82">
        <v>399.4</v>
      </c>
      <c r="AC82" s="1">
        <f>(Table2[[#This Row],[Close Price]]/Table2[[#This Row],[Day Low]])-1</f>
        <v>2.8578919769271183E-2</v>
      </c>
      <c r="AD82" s="1">
        <f>(Table2[[#This Row],[Day High]]/Table2[[#This Row],[Close Price]])-1</f>
        <v>7.6472087687993184E-3</v>
      </c>
      <c r="AE82" s="1">
        <f>(Table2[[#This Row],[Close Price]]/Table2[[#This Row],[Current Week Low]])-1</f>
        <v>5.0194083790657151E-2</v>
      </c>
      <c r="AF82" s="1">
        <f>(Table2[[#This Row],[Current Week High]]/Table2[[#This Row],[Close Price]])-1</f>
        <v>7.6472087687993184E-3</v>
      </c>
      <c r="AG82" s="1">
        <f>(Table2[[#This Row],[Close Price]]/Table2[[#This Row],[Current Month Low]])-1</f>
        <v>5.8553696708040892E-2</v>
      </c>
      <c r="AH82" s="1">
        <f>(Table2[[#This Row],[Current Month High]]/Table2[[#This Row],[Close Price]])-1</f>
        <v>1.8098394086158542E-2</v>
      </c>
      <c r="AI82">
        <v>5.0089217435635902</v>
      </c>
      <c r="AJ82">
        <v>163.55391333557199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0.24</v>
      </c>
      <c r="AM82" t="s">
        <v>3220</v>
      </c>
      <c r="AN82">
        <v>-2.5499999999999998</v>
      </c>
      <c r="AO82" t="s">
        <v>3221</v>
      </c>
      <c r="AP82">
        <v>8.8989466141043999E-2</v>
      </c>
      <c r="AQ82">
        <f>(Table2[[#This Row],[Sharpe Ratio]]-AVERAGE(Table2[Sharpe Ratio]))/_xlfn.STDEV.P(Table2[Sharpe Ratio])</f>
        <v>0.28435940017308142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2.786765660413137</v>
      </c>
      <c r="AS82">
        <f>_xlfn.RANK.AVG(Table2[[#This Row],[1Y Return vs Nifty Z-Score]],Table2[1Y Return vs Nifty Z-Score])</f>
        <v>57</v>
      </c>
      <c r="AT82">
        <f>_xlfn.RANK.AVG(Table2[[#This Row],[6M Return vs Nifty Z-Score]],Table2[6M Return vs Nifty Z-Score])</f>
        <v>97</v>
      </c>
      <c r="AU82">
        <f>_xlfn.RANK.AVG(Table2[[#This Row],[Sharpe Ratio Z-Score]],Table2[Sharpe Ratio Z-Score])</f>
        <v>267</v>
      </c>
      <c r="AV82">
        <f>(Table2[[#This Row],[Rank 1Y]]+Table2[[#This Row],[Rank 6M]]+Table2[[#This Row],[Rank Sharpe]])/3</f>
        <v>140.33333333333334</v>
      </c>
    </row>
    <row r="83" spans="1:48" x14ac:dyDescent="0.3">
      <c r="A83" t="s">
        <v>700</v>
      </c>
      <c r="B83" t="s">
        <v>701</v>
      </c>
      <c r="C83" t="s">
        <v>3167</v>
      </c>
      <c r="D83" t="s">
        <v>60</v>
      </c>
      <c r="E83">
        <v>26358.968000550001</v>
      </c>
      <c r="F83">
        <v>198.85</v>
      </c>
      <c r="G83">
        <v>89.915934349058901</v>
      </c>
      <c r="H83">
        <f>(Table2[[#This Row],[1Y Return vs Nifty]]-AVERAGE(Table2[1Y Return vs Nifty]))/_xlfn.STDEV.P(Table2[1Y Return vs Nifty])</f>
        <v>1.1784531142449781</v>
      </c>
      <c r="I83">
        <v>6.1748824385390799</v>
      </c>
      <c r="J83">
        <f>(Table2[[#This Row],[1M Return vs Nifty]]-AVERAGE(Table2[1M Return vs Nifty]))/_xlfn.STDEV.P(Table2[1M Return vs Nifty])</f>
        <v>0.55842555178779496</v>
      </c>
      <c r="K83">
        <v>52.4716729430952</v>
      </c>
      <c r="L83">
        <f>(Table2[[#This Row],[6M Return vs Nifty]]-AVERAGE(Table2[6M Return vs Nifty]))/_xlfn.STDEV.P(Table2[6M Return vs Nifty])</f>
        <v>1.2015917466489305</v>
      </c>
      <c r="M83">
        <v>-2.3685490270763898</v>
      </c>
      <c r="N83">
        <f>(Table2[[#This Row],[1W Return vs Nifty]]-AVERAGE(Table2[1W Return vs Nifty]))/_xlfn.STDEV.P(Table2[1W Return vs Nifty])</f>
        <v>-0.47462814358090616</v>
      </c>
      <c r="O83">
        <v>189.92</v>
      </c>
      <c r="P83">
        <v>179.426488147741</v>
      </c>
      <c r="Q83">
        <v>147.00085028650099</v>
      </c>
      <c r="R83">
        <v>61.368908930687802</v>
      </c>
      <c r="S83" s="1">
        <f>(Table2[[#This Row],[Close Price]]-Table2[[#This Row],[20D EMA]])/Table2[[#This Row],[20D EMA]]</f>
        <v>4.701979780960408E-2</v>
      </c>
      <c r="T83" s="1">
        <f>(Table2[[#This Row],[Close Price]]-Table2[[#This Row],[50D EMA]])/Table2[[#This Row],[50D EMA]]</f>
        <v>0.10825331339186411</v>
      </c>
      <c r="U83" s="1">
        <f>(Table2[[#This Row],[Close Price]]-Table2[[#This Row],[200D EMA]])/Table2[[#This Row],[200D EMA]]</f>
        <v>0.35271326398756403</v>
      </c>
      <c r="V83">
        <v>1.3201495981920801</v>
      </c>
      <c r="W83">
        <v>189.88</v>
      </c>
      <c r="X83">
        <v>199.5</v>
      </c>
      <c r="Y83">
        <v>182.1</v>
      </c>
      <c r="Z83">
        <v>199.5</v>
      </c>
      <c r="AA83">
        <v>182.1</v>
      </c>
      <c r="AB83">
        <v>202.5</v>
      </c>
      <c r="AC83" s="1">
        <f>(Table2[[#This Row],[Close Price]]/Table2[[#This Row],[Day Low]])-1</f>
        <v>4.7240362334105779E-2</v>
      </c>
      <c r="AD83" s="1">
        <f>(Table2[[#This Row],[Day High]]/Table2[[#This Row],[Close Price]])-1</f>
        <v>3.2687955745536179E-3</v>
      </c>
      <c r="AE83" s="1">
        <f>(Table2[[#This Row],[Close Price]]/Table2[[#This Row],[Current Week Low]])-1</f>
        <v>9.1982427237781383E-2</v>
      </c>
      <c r="AF83" s="1">
        <f>(Table2[[#This Row],[Current Week High]]/Table2[[#This Row],[Close Price]])-1</f>
        <v>3.2687955745536179E-3</v>
      </c>
      <c r="AG83" s="1">
        <f>(Table2[[#This Row],[Close Price]]/Table2[[#This Row],[Current Month Low]])-1</f>
        <v>9.1982427237781383E-2</v>
      </c>
      <c r="AH83" s="1">
        <f>(Table2[[#This Row],[Current Month High]]/Table2[[#This Row],[Close Price]])-1</f>
        <v>1.8355544380186162E-2</v>
      </c>
      <c r="AI83">
        <v>5.6072416394266904</v>
      </c>
      <c r="AJ83">
        <v>141.61603888213801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0.26</v>
      </c>
      <c r="AM83" t="s">
        <v>3220</v>
      </c>
      <c r="AN83">
        <v>4.55</v>
      </c>
      <c r="AO83" t="s">
        <v>3220</v>
      </c>
      <c r="AP83">
        <v>9.0559616740940999E-2</v>
      </c>
      <c r="AQ83">
        <f>(Table2[[#This Row],[Sharpe Ratio]]-AVERAGE(Table2[Sharpe Ratio]))/_xlfn.STDEV.P(Table2[Sharpe Ratio])</f>
        <v>0.3027165672458848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2.7665588363466824</v>
      </c>
      <c r="AS83">
        <f>_xlfn.RANK.AVG(Table2[[#This Row],[1Y Return vs Nifty Z-Score]],Table2[1Y Return vs Nifty Z-Score])</f>
        <v>80</v>
      </c>
      <c r="AT83">
        <f>_xlfn.RANK.AVG(Table2[[#This Row],[6M Return vs Nifty Z-Score]],Table2[6M Return vs Nifty Z-Score])</f>
        <v>82</v>
      </c>
      <c r="AU83">
        <f>_xlfn.RANK.AVG(Table2[[#This Row],[Sharpe Ratio Z-Score]],Table2[Sharpe Ratio Z-Score])</f>
        <v>260</v>
      </c>
      <c r="AV83">
        <f>(Table2[[#This Row],[Rank 1Y]]+Table2[[#This Row],[Rank 6M]]+Table2[[#This Row],[Rank Sharpe]])/3</f>
        <v>140.66666666666666</v>
      </c>
    </row>
    <row r="84" spans="1:48" x14ac:dyDescent="0.3">
      <c r="A84" t="s">
        <v>1100</v>
      </c>
      <c r="B84" t="s">
        <v>1101</v>
      </c>
      <c r="C84" t="s">
        <v>3173</v>
      </c>
      <c r="D84" t="s">
        <v>258</v>
      </c>
      <c r="E84">
        <v>11929.813715599999</v>
      </c>
      <c r="F84">
        <v>1793</v>
      </c>
      <c r="G84">
        <v>56.0208083585743</v>
      </c>
      <c r="H84">
        <f>(Table2[[#This Row],[1Y Return vs Nifty]]-AVERAGE(Table2[1Y Return vs Nifty]))/_xlfn.STDEV.P(Table2[1Y Return vs Nifty])</f>
        <v>0.58135674602013876</v>
      </c>
      <c r="I84">
        <v>-6.8854479215661604</v>
      </c>
      <c r="J84">
        <f>(Table2[[#This Row],[1M Return vs Nifty]]-AVERAGE(Table2[1M Return vs Nifty]))/_xlfn.STDEV.P(Table2[1M Return vs Nifty])</f>
        <v>-0.74732573740631358</v>
      </c>
      <c r="K84">
        <v>45.220342820845303</v>
      </c>
      <c r="L84">
        <f>(Table2[[#This Row],[6M Return vs Nifty]]-AVERAGE(Table2[6M Return vs Nifty]))/_xlfn.STDEV.P(Table2[6M Return vs Nifty])</f>
        <v>0.97156559214192595</v>
      </c>
      <c r="M84">
        <v>1.92470443923239</v>
      </c>
      <c r="N84">
        <f>(Table2[[#This Row],[1W Return vs Nifty]]-AVERAGE(Table2[1W Return vs Nifty]))/_xlfn.STDEV.P(Table2[1W Return vs Nifty])</f>
        <v>0.35086886657412547</v>
      </c>
      <c r="O84">
        <v>1722.53</v>
      </c>
      <c r="P84">
        <v>1708.7241429199501</v>
      </c>
      <c r="Q84">
        <v>1450.1613033587801</v>
      </c>
      <c r="R84">
        <v>75.223942146099304</v>
      </c>
      <c r="S84" s="1">
        <f>(Table2[[#This Row],[Close Price]]-Table2[[#This Row],[20D EMA]])/Table2[[#This Row],[20D EMA]]</f>
        <v>4.0910753368591568E-2</v>
      </c>
      <c r="T84" s="1">
        <f>(Table2[[#This Row],[Close Price]]-Table2[[#This Row],[50D EMA]])/Table2[[#This Row],[50D EMA]]</f>
        <v>4.9320926042535636E-2</v>
      </c>
      <c r="U84" s="1">
        <f>(Table2[[#This Row],[Close Price]]-Table2[[#This Row],[200D EMA]])/Table2[[#This Row],[200D EMA]]</f>
        <v>0.236414180855024</v>
      </c>
      <c r="V84">
        <v>0.54308082585001005</v>
      </c>
      <c r="W84">
        <v>1719.8</v>
      </c>
      <c r="X84">
        <v>1810.8</v>
      </c>
      <c r="Y84">
        <v>1686.2</v>
      </c>
      <c r="Z84">
        <v>1810.8</v>
      </c>
      <c r="AA84">
        <v>1683.1</v>
      </c>
      <c r="AB84">
        <v>1810.8</v>
      </c>
      <c r="AC84" s="1">
        <f>(Table2[[#This Row],[Close Price]]/Table2[[#This Row],[Day Low]])-1</f>
        <v>4.2563088731247811E-2</v>
      </c>
      <c r="AD84" s="1">
        <f>(Table2[[#This Row],[Day High]]/Table2[[#This Row],[Close Price]])-1</f>
        <v>9.9274958170663119E-3</v>
      </c>
      <c r="AE84" s="1">
        <f>(Table2[[#This Row],[Close Price]]/Table2[[#This Row],[Current Week Low]])-1</f>
        <v>6.333768236270898E-2</v>
      </c>
      <c r="AF84" s="1">
        <f>(Table2[[#This Row],[Current Week High]]/Table2[[#This Row],[Close Price]])-1</f>
        <v>9.9274958170663119E-3</v>
      </c>
      <c r="AG84" s="1">
        <f>(Table2[[#This Row],[Close Price]]/Table2[[#This Row],[Current Month Low]])-1</f>
        <v>6.5296179668469012E-2</v>
      </c>
      <c r="AH84" s="1">
        <f>(Table2[[#This Row],[Current Month High]]/Table2[[#This Row],[Close Price]])-1</f>
        <v>9.9274958170663119E-3</v>
      </c>
      <c r="AI84">
        <v>9.8828778583379897</v>
      </c>
      <c r="AJ84">
        <v>113.021266484495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0.06</v>
      </c>
      <c r="AM84" t="s">
        <v>3220</v>
      </c>
      <c r="AN84">
        <v>4.62</v>
      </c>
      <c r="AO84" t="s">
        <v>3220</v>
      </c>
      <c r="AP84">
        <v>0.12960640302093901</v>
      </c>
      <c r="AQ84">
        <f>(Table2[[#This Row],[Sharpe Ratio]]-AVERAGE(Table2[Sharpe Ratio]))/_xlfn.STDEV.P(Table2[Sharpe Ratio])</f>
        <v>0.75922588517054235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1.9156913525004189</v>
      </c>
      <c r="AS84">
        <f>_xlfn.RANK.AVG(Table2[[#This Row],[1Y Return vs Nifty Z-Score]],Table2[1Y Return vs Nifty Z-Score])</f>
        <v>159</v>
      </c>
      <c r="AT84">
        <f>_xlfn.RANK.AVG(Table2[[#This Row],[6M Return vs Nifty Z-Score]],Table2[6M Return vs Nifty Z-Score])</f>
        <v>107</v>
      </c>
      <c r="AU84">
        <f>_xlfn.RANK.AVG(Table2[[#This Row],[Sharpe Ratio Z-Score]],Table2[Sharpe Ratio Z-Score])</f>
        <v>158</v>
      </c>
      <c r="AV84">
        <f>(Table2[[#This Row],[Rank 1Y]]+Table2[[#This Row],[Rank 6M]]+Table2[[#This Row],[Rank Sharpe]])/3</f>
        <v>141.33333333333334</v>
      </c>
    </row>
    <row r="85" spans="1:48" x14ac:dyDescent="0.3">
      <c r="A85" t="s">
        <v>502</v>
      </c>
      <c r="B85" t="s">
        <v>503</v>
      </c>
      <c r="C85" t="s">
        <v>3165</v>
      </c>
      <c r="D85" t="s">
        <v>54</v>
      </c>
      <c r="E85">
        <v>42801.130722349997</v>
      </c>
      <c r="F85">
        <v>3426.5</v>
      </c>
      <c r="G85">
        <v>71.898296786866297</v>
      </c>
      <c r="H85">
        <f>(Table2[[#This Row],[1Y Return vs Nifty]]-AVERAGE(Table2[1Y Return vs Nifty]))/_xlfn.STDEV.P(Table2[1Y Return vs Nifty])</f>
        <v>0.86105450196671651</v>
      </c>
      <c r="I85">
        <v>7.5050647534223804</v>
      </c>
      <c r="J85">
        <f>(Table2[[#This Row],[1M Return vs Nifty]]-AVERAGE(Table2[1M Return vs Nifty]))/_xlfn.STDEV.P(Table2[1M Return vs Nifty])</f>
        <v>0.69141508762891413</v>
      </c>
      <c r="K85">
        <v>51.681849115747198</v>
      </c>
      <c r="L85">
        <f>(Table2[[#This Row],[6M Return vs Nifty]]-AVERAGE(Table2[6M Return vs Nifty]))/_xlfn.STDEV.P(Table2[6M Return vs Nifty])</f>
        <v>1.1765370139750726</v>
      </c>
      <c r="M85">
        <v>4.2743661744872696</v>
      </c>
      <c r="N85">
        <f>(Table2[[#This Row],[1W Return vs Nifty]]-AVERAGE(Table2[1W Return vs Nifty]))/_xlfn.STDEV.P(Table2[1W Return vs Nifty])</f>
        <v>0.80265647998895473</v>
      </c>
      <c r="O85">
        <v>3137.08</v>
      </c>
      <c r="P85">
        <v>2864.0871111444299</v>
      </c>
      <c r="Q85">
        <v>2362.6951734437198</v>
      </c>
      <c r="R85">
        <v>74.453608847569996</v>
      </c>
      <c r="S85" s="1">
        <f>(Table2[[#This Row],[Close Price]]-Table2[[#This Row],[20D EMA]])/Table2[[#This Row],[20D EMA]]</f>
        <v>9.225776837058669E-2</v>
      </c>
      <c r="T85" s="1">
        <f>(Table2[[#This Row],[Close Price]]-Table2[[#This Row],[50D EMA]])/Table2[[#This Row],[50D EMA]]</f>
        <v>0.19636724269564609</v>
      </c>
      <c r="U85" s="1">
        <f>(Table2[[#This Row],[Close Price]]-Table2[[#This Row],[200D EMA]])/Table2[[#This Row],[200D EMA]]</f>
        <v>0.45025056067886382</v>
      </c>
      <c r="V85">
        <v>1.12014448858722</v>
      </c>
      <c r="W85">
        <v>3299</v>
      </c>
      <c r="X85">
        <v>3473.7</v>
      </c>
      <c r="Y85">
        <v>3231.75</v>
      </c>
      <c r="Z85">
        <v>3473.7</v>
      </c>
      <c r="AA85">
        <v>3145.05</v>
      </c>
      <c r="AB85">
        <v>3473.7</v>
      </c>
      <c r="AC85" s="1">
        <f>(Table2[[#This Row],[Close Price]]/Table2[[#This Row],[Day Low]])-1</f>
        <v>3.8648075174295249E-2</v>
      </c>
      <c r="AD85" s="1">
        <f>(Table2[[#This Row],[Day High]]/Table2[[#This Row],[Close Price]])-1</f>
        <v>1.377498905588781E-2</v>
      </c>
      <c r="AE85" s="1">
        <f>(Table2[[#This Row],[Close Price]]/Table2[[#This Row],[Current Week Low]])-1</f>
        <v>6.0261468244759087E-2</v>
      </c>
      <c r="AF85" s="1">
        <f>(Table2[[#This Row],[Current Week High]]/Table2[[#This Row],[Close Price]])-1</f>
        <v>1.377498905588781E-2</v>
      </c>
      <c r="AG85" s="1">
        <f>(Table2[[#This Row],[Close Price]]/Table2[[#This Row],[Current Month Low]])-1</f>
        <v>8.9489833229996263E-2</v>
      </c>
      <c r="AH85" s="1">
        <f>(Table2[[#This Row],[Current Month High]]/Table2[[#This Row],[Close Price]])-1</f>
        <v>1.377498905588781E-2</v>
      </c>
      <c r="AI85">
        <v>1.3774989055887801</v>
      </c>
      <c r="AJ85">
        <v>107.660373928062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0.23</v>
      </c>
      <c r="AM85" t="s">
        <v>3220</v>
      </c>
      <c r="AN85">
        <v>10.41</v>
      </c>
      <c r="AO85" t="s">
        <v>3220</v>
      </c>
      <c r="AP85">
        <v>0.10121742226974299</v>
      </c>
      <c r="AQ85">
        <f>(Table2[[#This Row],[Sharpe Ratio]]-AVERAGE(Table2[Sharpe Ratio]))/_xlfn.STDEV.P(Table2[Sharpe Ratio])</f>
        <v>0.42732061270146104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3.9589836962611185</v>
      </c>
      <c r="AS85">
        <f>_xlfn.RANK.AVG(Table2[[#This Row],[1Y Return vs Nifty Z-Score]],Table2[1Y Return vs Nifty Z-Score])</f>
        <v>112</v>
      </c>
      <c r="AT85">
        <f>_xlfn.RANK.AVG(Table2[[#This Row],[6M Return vs Nifty Z-Score]],Table2[6M Return vs Nifty Z-Score])</f>
        <v>86</v>
      </c>
      <c r="AU85">
        <f>_xlfn.RANK.AVG(Table2[[#This Row],[Sharpe Ratio Z-Score]],Table2[Sharpe Ratio Z-Score])</f>
        <v>228</v>
      </c>
      <c r="AV85">
        <f>(Table2[[#This Row],[Rank 1Y]]+Table2[[#This Row],[Rank 6M]]+Table2[[#This Row],[Rank Sharpe]])/3</f>
        <v>142</v>
      </c>
    </row>
    <row r="86" spans="1:48" x14ac:dyDescent="0.3">
      <c r="A86" t="s">
        <v>122</v>
      </c>
      <c r="B86" t="s">
        <v>123</v>
      </c>
      <c r="C86" t="s">
        <v>3168</v>
      </c>
      <c r="D86" t="s">
        <v>124</v>
      </c>
      <c r="E86">
        <v>233065.55919219999</v>
      </c>
      <c r="F86">
        <v>267.7</v>
      </c>
      <c r="G86">
        <v>130.14451785723401</v>
      </c>
      <c r="H86">
        <f>(Table2[[#This Row],[1Y Return vs Nifty]]-AVERAGE(Table2[1Y Return vs Nifty]))/_xlfn.STDEV.P(Table2[1Y Return vs Nifty])</f>
        <v>1.8871196381075614</v>
      </c>
      <c r="I86">
        <v>-3.1051177525200502</v>
      </c>
      <c r="J86">
        <f>(Table2[[#This Row],[1M Return vs Nifty]]-AVERAGE(Table2[1M Return vs Nifty]))/_xlfn.STDEV.P(Table2[1M Return vs Nifty])</f>
        <v>-0.36937427249623572</v>
      </c>
      <c r="K86">
        <v>61.5512865778025</v>
      </c>
      <c r="L86">
        <f>(Table2[[#This Row],[6M Return vs Nifty]]-AVERAGE(Table2[6M Return vs Nifty]))/_xlfn.STDEV.P(Table2[6M Return vs Nifty])</f>
        <v>1.4896145746805229</v>
      </c>
      <c r="M86">
        <v>7.5247074809474404</v>
      </c>
      <c r="N86">
        <f>(Table2[[#This Row],[1W Return vs Nifty]]-AVERAGE(Table2[1W Return vs Nifty]))/_xlfn.STDEV.P(Table2[1W Return vs Nifty])</f>
        <v>1.4276247124779546</v>
      </c>
      <c r="O86">
        <v>254.42</v>
      </c>
      <c r="P86">
        <v>240.244228972857</v>
      </c>
      <c r="Q86">
        <v>187.36884544458499</v>
      </c>
      <c r="R86">
        <v>69.174403695980601</v>
      </c>
      <c r="S86" s="1">
        <f>(Table2[[#This Row],[Close Price]]-Table2[[#This Row],[20D EMA]])/Table2[[#This Row],[20D EMA]]</f>
        <v>5.2197154311767947E-2</v>
      </c>
      <c r="T86" s="1">
        <f>(Table2[[#This Row],[Close Price]]-Table2[[#This Row],[50D EMA]])/Table2[[#This Row],[50D EMA]]</f>
        <v>0.11428274945262042</v>
      </c>
      <c r="U86" s="1">
        <f>(Table2[[#This Row],[Close Price]]-Table2[[#This Row],[200D EMA]])/Table2[[#This Row],[200D EMA]]</f>
        <v>0.42873271895766268</v>
      </c>
      <c r="V86">
        <v>0.98196717368133501</v>
      </c>
      <c r="W86">
        <v>259.55</v>
      </c>
      <c r="X86">
        <v>270.3</v>
      </c>
      <c r="Y86">
        <v>256.3</v>
      </c>
      <c r="Z86">
        <v>270.3</v>
      </c>
      <c r="AA86">
        <v>240.4</v>
      </c>
      <c r="AB86">
        <v>270.3</v>
      </c>
      <c r="AC86" s="1">
        <f>(Table2[[#This Row],[Close Price]]/Table2[[#This Row],[Day Low]])-1</f>
        <v>3.1400500866884951E-2</v>
      </c>
      <c r="AD86" s="1">
        <f>(Table2[[#This Row],[Day High]]/Table2[[#This Row],[Close Price]])-1</f>
        <v>9.7123645872245756E-3</v>
      </c>
      <c r="AE86" s="1">
        <f>(Table2[[#This Row],[Close Price]]/Table2[[#This Row],[Current Week Low]])-1</f>
        <v>4.4479126024190352E-2</v>
      </c>
      <c r="AF86" s="1">
        <f>(Table2[[#This Row],[Current Week High]]/Table2[[#This Row],[Close Price]])-1</f>
        <v>9.7123645872245756E-3</v>
      </c>
      <c r="AG86" s="1">
        <f>(Table2[[#This Row],[Close Price]]/Table2[[#This Row],[Current Month Low]])-1</f>
        <v>0.11356073211314466</v>
      </c>
      <c r="AH86" s="1">
        <f>(Table2[[#This Row],[Current Month High]]/Table2[[#This Row],[Close Price]])-1</f>
        <v>9.7123645872245756E-3</v>
      </c>
      <c r="AI86">
        <v>4.9308927904370501</v>
      </c>
      <c r="AJ86">
        <v>177.40932642486999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0.14000000000000001</v>
      </c>
      <c r="AM86" t="s">
        <v>3220</v>
      </c>
      <c r="AN86">
        <v>1.92</v>
      </c>
      <c r="AO86" t="s">
        <v>3220</v>
      </c>
      <c r="AP86">
        <v>6.8206816742017007E-2</v>
      </c>
      <c r="AQ86">
        <f>(Table2[[#This Row],[Sharpe Ratio]]-AVERAGE(Table2[Sharpe Ratio]))/_xlfn.STDEV.P(Table2[Sharpe Ratio])</f>
        <v>4.1382346087656487E-2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4.4763669988574595</v>
      </c>
      <c r="AS86">
        <f>_xlfn.RANK.AVG(Table2[[#This Row],[1Y Return vs Nifty Z-Score]],Table2[1Y Return vs Nifty Z-Score])</f>
        <v>39</v>
      </c>
      <c r="AT86">
        <f>_xlfn.RANK.AVG(Table2[[#This Row],[6M Return vs Nifty Z-Score]],Table2[6M Return vs Nifty Z-Score])</f>
        <v>57</v>
      </c>
      <c r="AU86">
        <f>_xlfn.RANK.AVG(Table2[[#This Row],[Sharpe Ratio Z-Score]],Table2[Sharpe Ratio Z-Score])</f>
        <v>339</v>
      </c>
      <c r="AV86">
        <f>(Table2[[#This Row],[Rank 1Y]]+Table2[[#This Row],[Rank 6M]]+Table2[[#This Row],[Rank Sharpe]])/3</f>
        <v>145</v>
      </c>
    </row>
    <row r="87" spans="1:48" x14ac:dyDescent="0.3">
      <c r="A87" t="s">
        <v>1657</v>
      </c>
      <c r="B87" t="s">
        <v>1658</v>
      </c>
      <c r="C87" t="s">
        <v>3163</v>
      </c>
      <c r="D87" t="s">
        <v>118</v>
      </c>
      <c r="E87">
        <v>5322.7785599999997</v>
      </c>
      <c r="F87">
        <v>573.6</v>
      </c>
      <c r="G87">
        <v>100.197382385159</v>
      </c>
      <c r="H87">
        <f>(Table2[[#This Row],[1Y Return vs Nifty]]-AVERAGE(Table2[1Y Return vs Nifty]))/_xlfn.STDEV.P(Table2[1Y Return vs Nifty])</f>
        <v>1.3595710509114827</v>
      </c>
      <c r="I87">
        <v>2.8958344438317601E-2</v>
      </c>
      <c r="J87">
        <f>(Table2[[#This Row],[1M Return vs Nifty]]-AVERAGE(Table2[1M Return vs Nifty]))/_xlfn.STDEV.P(Table2[1M Return vs Nifty])</f>
        <v>-5.6034273338446204E-2</v>
      </c>
      <c r="K87">
        <v>59.261669452223501</v>
      </c>
      <c r="L87">
        <f>(Table2[[#This Row],[6M Return vs Nifty]]-AVERAGE(Table2[6M Return vs Nifty]))/_xlfn.STDEV.P(Table2[6M Return vs Nifty])</f>
        <v>1.4169835106121136</v>
      </c>
      <c r="M87">
        <v>0.94442807216023805</v>
      </c>
      <c r="N87">
        <f>(Table2[[#This Row],[1W Return vs Nifty]]-AVERAGE(Table2[1W Return vs Nifty]))/_xlfn.STDEV.P(Table2[1W Return vs Nifty])</f>
        <v>0.16238355665846413</v>
      </c>
      <c r="O87">
        <v>558.07000000000005</v>
      </c>
      <c r="P87">
        <v>544.44682647724403</v>
      </c>
      <c r="Q87">
        <v>427.22422401507498</v>
      </c>
      <c r="R87">
        <v>60.215849395393803</v>
      </c>
      <c r="S87" s="1">
        <f>(Table2[[#This Row],[Close Price]]-Table2[[#This Row],[20D EMA]])/Table2[[#This Row],[20D EMA]]</f>
        <v>2.7828050244592922E-2</v>
      </c>
      <c r="T87" s="1">
        <f>(Table2[[#This Row],[Close Price]]-Table2[[#This Row],[50D EMA]])/Table2[[#This Row],[50D EMA]]</f>
        <v>5.3546410971640576E-2</v>
      </c>
      <c r="U87" s="1">
        <f>(Table2[[#This Row],[Close Price]]-Table2[[#This Row],[200D EMA]])/Table2[[#This Row],[200D EMA]]</f>
        <v>0.34262049705252678</v>
      </c>
      <c r="V87">
        <v>0.31555885541204298</v>
      </c>
      <c r="W87">
        <v>555.20000000000005</v>
      </c>
      <c r="X87">
        <v>579.6</v>
      </c>
      <c r="Y87">
        <v>544.04999999999995</v>
      </c>
      <c r="Z87">
        <v>579.6</v>
      </c>
      <c r="AA87">
        <v>544.04999999999995</v>
      </c>
      <c r="AB87">
        <v>590</v>
      </c>
      <c r="AC87" s="1">
        <f>(Table2[[#This Row],[Close Price]]/Table2[[#This Row],[Day Low]])-1</f>
        <v>3.3141210374639796E-2</v>
      </c>
      <c r="AD87" s="1">
        <f>(Table2[[#This Row],[Day High]]/Table2[[#This Row],[Close Price]])-1</f>
        <v>1.0460251046024993E-2</v>
      </c>
      <c r="AE87" s="1">
        <f>(Table2[[#This Row],[Close Price]]/Table2[[#This Row],[Current Week Low]])-1</f>
        <v>5.4314860766473849E-2</v>
      </c>
      <c r="AF87" s="1">
        <f>(Table2[[#This Row],[Current Week High]]/Table2[[#This Row],[Close Price]])-1</f>
        <v>1.0460251046024993E-2</v>
      </c>
      <c r="AG87" s="1">
        <f>(Table2[[#This Row],[Close Price]]/Table2[[#This Row],[Current Month Low]])-1</f>
        <v>5.4314860766473849E-2</v>
      </c>
      <c r="AH87" s="1">
        <f>(Table2[[#This Row],[Current Month High]]/Table2[[#This Row],[Close Price]])-1</f>
        <v>2.8591352859135277E-2</v>
      </c>
      <c r="AI87">
        <v>26.804393305439302</v>
      </c>
      <c r="AJ87">
        <v>174.056378404204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-0.12</v>
      </c>
      <c r="AM87" t="s">
        <v>3221</v>
      </c>
      <c r="AN87">
        <v>4.7</v>
      </c>
      <c r="AO87" t="s">
        <v>3220</v>
      </c>
      <c r="AP87">
        <v>7.8874696983093004E-2</v>
      </c>
      <c r="AQ87">
        <f>(Table2[[#This Row],[Sharpe Ratio]]-AVERAGE(Table2[Sharpe Ratio]))/_xlfn.STDEV.P(Table2[Sharpe Ratio])</f>
        <v>0.1661041784462447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3.0490080232898586</v>
      </c>
      <c r="AS87">
        <f>_xlfn.RANK.AVG(Table2[[#This Row],[1Y Return vs Nifty Z-Score]],Table2[1Y Return vs Nifty Z-Score])</f>
        <v>68</v>
      </c>
      <c r="AT87">
        <f>_xlfn.RANK.AVG(Table2[[#This Row],[6M Return vs Nifty Z-Score]],Table2[6M Return vs Nifty Z-Score])</f>
        <v>62</v>
      </c>
      <c r="AU87">
        <f>_xlfn.RANK.AVG(Table2[[#This Row],[Sharpe Ratio Z-Score]],Table2[Sharpe Ratio Z-Score])</f>
        <v>305</v>
      </c>
      <c r="AV87">
        <f>(Table2[[#This Row],[Rank 1Y]]+Table2[[#This Row],[Rank 6M]]+Table2[[#This Row],[Rank Sharpe]])/3</f>
        <v>145</v>
      </c>
    </row>
    <row r="88" spans="1:48" x14ac:dyDescent="0.3">
      <c r="A88" t="s">
        <v>853</v>
      </c>
      <c r="B88" t="s">
        <v>854</v>
      </c>
      <c r="C88" t="s">
        <v>3163</v>
      </c>
      <c r="D88" t="s">
        <v>221</v>
      </c>
      <c r="E88">
        <v>18958.769527500001</v>
      </c>
      <c r="F88">
        <v>2717.25</v>
      </c>
      <c r="G88">
        <v>92.147026863469307</v>
      </c>
      <c r="H88">
        <f>(Table2[[#This Row],[1Y Return vs Nifty]]-AVERAGE(Table2[1Y Return vs Nifty]))/_xlfn.STDEV.P(Table2[1Y Return vs Nifty])</f>
        <v>1.217756028708316</v>
      </c>
      <c r="I88">
        <v>10.492809985475199</v>
      </c>
      <c r="J88">
        <f>(Table2[[#This Row],[1M Return vs Nifty]]-AVERAGE(Table2[1M Return vs Nifty]))/_xlfn.STDEV.P(Table2[1M Return vs Nifty])</f>
        <v>0.99012515705054882</v>
      </c>
      <c r="K88">
        <v>49.634531586450898</v>
      </c>
      <c r="L88">
        <f>(Table2[[#This Row],[6M Return vs Nifty]]-AVERAGE(Table2[6M Return vs Nifty]))/_xlfn.STDEV.P(Table2[6M Return vs Nifty])</f>
        <v>1.1115921596684408</v>
      </c>
      <c r="M88">
        <v>8.19457949554001</v>
      </c>
      <c r="N88">
        <f>(Table2[[#This Row],[1W Return vs Nifty]]-AVERAGE(Table2[1W Return vs Nifty]))/_xlfn.STDEV.P(Table2[1W Return vs Nifty])</f>
        <v>1.5564261796105552</v>
      </c>
      <c r="O88">
        <v>2537.63</v>
      </c>
      <c r="P88">
        <v>2325.4734133859802</v>
      </c>
      <c r="Q88">
        <v>1835.98451688573</v>
      </c>
      <c r="R88">
        <v>66.369656157821197</v>
      </c>
      <c r="S88" s="1">
        <f>(Table2[[#This Row],[Close Price]]-Table2[[#This Row],[20D EMA]])/Table2[[#This Row],[20D EMA]]</f>
        <v>7.0782580596856076E-2</v>
      </c>
      <c r="T88" s="1">
        <f>(Table2[[#This Row],[Close Price]]-Table2[[#This Row],[50D EMA]])/Table2[[#This Row],[50D EMA]]</f>
        <v>0.16847175476565773</v>
      </c>
      <c r="U88" s="1">
        <f>(Table2[[#This Row],[Close Price]]-Table2[[#This Row],[200D EMA]])/Table2[[#This Row],[200D EMA]]</f>
        <v>0.4799961410399623</v>
      </c>
      <c r="V88">
        <v>0.90815546005981496</v>
      </c>
      <c r="W88">
        <v>2633.05</v>
      </c>
      <c r="X88">
        <v>2749.7</v>
      </c>
      <c r="Y88">
        <v>2560</v>
      </c>
      <c r="Z88">
        <v>2749.7</v>
      </c>
      <c r="AA88">
        <v>2444.0500000000002</v>
      </c>
      <c r="AB88">
        <v>2774</v>
      </c>
      <c r="AC88" s="1">
        <f>(Table2[[#This Row],[Close Price]]/Table2[[#This Row],[Day Low]])-1</f>
        <v>3.1978124228556171E-2</v>
      </c>
      <c r="AD88" s="1">
        <f>(Table2[[#This Row],[Day High]]/Table2[[#This Row],[Close Price]])-1</f>
        <v>1.1942220995491803E-2</v>
      </c>
      <c r="AE88" s="1">
        <f>(Table2[[#This Row],[Close Price]]/Table2[[#This Row],[Current Week Low]])-1</f>
        <v>6.1425781250000089E-2</v>
      </c>
      <c r="AF88" s="1">
        <f>(Table2[[#This Row],[Current Week High]]/Table2[[#This Row],[Close Price]])-1</f>
        <v>1.1942220995491803E-2</v>
      </c>
      <c r="AG88" s="1">
        <f>(Table2[[#This Row],[Close Price]]/Table2[[#This Row],[Current Month Low]])-1</f>
        <v>0.11178167386100935</v>
      </c>
      <c r="AH88" s="1">
        <f>(Table2[[#This Row],[Current Month High]]/Table2[[#This Row],[Close Price]])-1</f>
        <v>2.0885086024473365E-2</v>
      </c>
      <c r="AI88">
        <v>2.0885086024473298</v>
      </c>
      <c r="AJ88">
        <v>136.29288229923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0.4</v>
      </c>
      <c r="AM88" t="s">
        <v>3220</v>
      </c>
      <c r="AN88">
        <v>7.52</v>
      </c>
      <c r="AO88" t="s">
        <v>3220</v>
      </c>
      <c r="AP88">
        <v>8.9631834448974004E-2</v>
      </c>
      <c r="AQ88">
        <f>(Table2[[#This Row],[Sharpe Ratio]]-AVERAGE(Table2[Sharpe Ratio]))/_xlfn.STDEV.P(Table2[Sharpe Ratio])</f>
        <v>0.291869547512909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5.1677690725507697</v>
      </c>
      <c r="AS88">
        <f>_xlfn.RANK.AVG(Table2[[#This Row],[1Y Return vs Nifty Z-Score]],Table2[1Y Return vs Nifty Z-Score])</f>
        <v>79</v>
      </c>
      <c r="AT88">
        <f>_xlfn.RANK.AVG(Table2[[#This Row],[6M Return vs Nifty Z-Score]],Table2[6M Return vs Nifty Z-Score])</f>
        <v>94</v>
      </c>
      <c r="AU88">
        <f>_xlfn.RANK.AVG(Table2[[#This Row],[Sharpe Ratio Z-Score]],Table2[Sharpe Ratio Z-Score])</f>
        <v>264</v>
      </c>
      <c r="AV88">
        <f>(Table2[[#This Row],[Rank 1Y]]+Table2[[#This Row],[Rank 6M]]+Table2[[#This Row],[Rank Sharpe]])/3</f>
        <v>145.66666666666666</v>
      </c>
    </row>
    <row r="89" spans="1:48" x14ac:dyDescent="0.3">
      <c r="A89" t="s">
        <v>546</v>
      </c>
      <c r="B89" t="s">
        <v>547</v>
      </c>
      <c r="C89" t="s">
        <v>3161</v>
      </c>
      <c r="D89" t="s">
        <v>548</v>
      </c>
      <c r="E89">
        <v>38591.738660130002</v>
      </c>
      <c r="F89">
        <v>2850.7</v>
      </c>
      <c r="G89">
        <v>81.866571055682201</v>
      </c>
      <c r="H89">
        <f>(Table2[[#This Row],[1Y Return vs Nifty]]-AVERAGE(Table2[1Y Return vs Nifty]))/_xlfn.STDEV.P(Table2[1Y Return vs Nifty])</f>
        <v>1.036655571130761</v>
      </c>
      <c r="I89">
        <v>6.0717822711778497</v>
      </c>
      <c r="J89">
        <f>(Table2[[#This Row],[1M Return vs Nifty]]-AVERAGE(Table2[1M Return vs Nifty]))/_xlfn.STDEV.P(Table2[1M Return vs Nifty])</f>
        <v>0.54811775920244954</v>
      </c>
      <c r="K89">
        <v>18.010545870267698</v>
      </c>
      <c r="L89">
        <f>(Table2[[#This Row],[6M Return vs Nifty]]-AVERAGE(Table2[6M Return vs Nifty]))/_xlfn.STDEV.P(Table2[6M Return vs Nifty])</f>
        <v>0.10841843818008222</v>
      </c>
      <c r="M89">
        <v>3.6508517524616799</v>
      </c>
      <c r="N89">
        <f>(Table2[[#This Row],[1W Return vs Nifty]]-AVERAGE(Table2[1W Return vs Nifty]))/_xlfn.STDEV.P(Table2[1W Return vs Nifty])</f>
        <v>0.68276854530030018</v>
      </c>
      <c r="O89">
        <v>2739.61</v>
      </c>
      <c r="P89">
        <v>2643.50041136038</v>
      </c>
      <c r="Q89">
        <v>2360.6847051528898</v>
      </c>
      <c r="R89">
        <v>62.868192551183597</v>
      </c>
      <c r="S89" s="1">
        <f>(Table2[[#This Row],[Close Price]]-Table2[[#This Row],[20D EMA]])/Table2[[#This Row],[20D EMA]]</f>
        <v>4.0549567274173949E-2</v>
      </c>
      <c r="T89" s="1">
        <f>(Table2[[#This Row],[Close Price]]-Table2[[#This Row],[50D EMA]])/Table2[[#This Row],[50D EMA]]</f>
        <v>7.838076655830449E-2</v>
      </c>
      <c r="U89" s="1">
        <f>(Table2[[#This Row],[Close Price]]-Table2[[#This Row],[200D EMA]])/Table2[[#This Row],[200D EMA]]</f>
        <v>0.20757337639266576</v>
      </c>
      <c r="V89">
        <v>0.84570999447629702</v>
      </c>
      <c r="W89">
        <v>2813.15</v>
      </c>
      <c r="X89">
        <v>2870</v>
      </c>
      <c r="Y89">
        <v>2741.3</v>
      </c>
      <c r="Z89">
        <v>2870</v>
      </c>
      <c r="AA89">
        <v>2700.1</v>
      </c>
      <c r="AB89">
        <v>2932.45</v>
      </c>
      <c r="AC89" s="1">
        <f>(Table2[[#This Row],[Close Price]]/Table2[[#This Row],[Day Low]])-1</f>
        <v>1.3348026233936938E-2</v>
      </c>
      <c r="AD89" s="1">
        <f>(Table2[[#This Row],[Day High]]/Table2[[#This Row],[Close Price]])-1</f>
        <v>6.7702669519766889E-3</v>
      </c>
      <c r="AE89" s="1">
        <f>(Table2[[#This Row],[Close Price]]/Table2[[#This Row],[Current Week Low]])-1</f>
        <v>3.9908072812169237E-2</v>
      </c>
      <c r="AF89" s="1">
        <f>(Table2[[#This Row],[Current Week High]]/Table2[[#This Row],[Close Price]])-1</f>
        <v>6.7702669519766889E-3</v>
      </c>
      <c r="AG89" s="1">
        <f>(Table2[[#This Row],[Close Price]]/Table2[[#This Row],[Current Month Low]])-1</f>
        <v>5.5775712010666334E-2</v>
      </c>
      <c r="AH89" s="1">
        <f>(Table2[[#This Row],[Current Month High]]/Table2[[#This Row],[Close Price]])-1</f>
        <v>2.8677167011611271E-2</v>
      </c>
      <c r="AI89">
        <v>14.5227487985407</v>
      </c>
      <c r="AJ89">
        <v>146.85659854520199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0.08</v>
      </c>
      <c r="AM89" t="s">
        <v>3220</v>
      </c>
      <c r="AN89">
        <v>3.98</v>
      </c>
      <c r="AO89" t="s">
        <v>3220</v>
      </c>
      <c r="AP89">
        <v>0.18879661749069801</v>
      </c>
      <c r="AQ89">
        <f>(Table2[[#This Row],[Sharpe Ratio]]-AVERAGE(Table2[Sharpe Ratio]))/_xlfn.STDEV.P(Table2[Sharpe Ratio])</f>
        <v>1.4512389036464191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3.8271992174600125</v>
      </c>
      <c r="AS89">
        <f>_xlfn.RANK.AVG(Table2[[#This Row],[1Y Return vs Nifty Z-Score]],Table2[1Y Return vs Nifty Z-Score])</f>
        <v>91</v>
      </c>
      <c r="AT89">
        <f>_xlfn.RANK.AVG(Table2[[#This Row],[6M Return vs Nifty Z-Score]],Table2[6M Return vs Nifty Z-Score])</f>
        <v>290</v>
      </c>
      <c r="AU89">
        <f>_xlfn.RANK.AVG(Table2[[#This Row],[Sharpe Ratio Z-Score]],Table2[Sharpe Ratio Z-Score])</f>
        <v>57</v>
      </c>
      <c r="AV89">
        <f>(Table2[[#This Row],[Rank 1Y]]+Table2[[#This Row],[Rank 6M]]+Table2[[#This Row],[Rank Sharpe]])/3</f>
        <v>146</v>
      </c>
    </row>
    <row r="90" spans="1:48" x14ac:dyDescent="0.3">
      <c r="A90" t="s">
        <v>711</v>
      </c>
      <c r="B90" t="s">
        <v>712</v>
      </c>
      <c r="C90" t="s">
        <v>3165</v>
      </c>
      <c r="D90" t="s">
        <v>713</v>
      </c>
      <c r="E90">
        <v>25741.477736274999</v>
      </c>
      <c r="F90">
        <v>2541.35</v>
      </c>
      <c r="G90">
        <v>58.033344986917001</v>
      </c>
      <c r="H90">
        <f>(Table2[[#This Row],[1Y Return vs Nifty]]-AVERAGE(Table2[1Y Return vs Nifty]))/_xlfn.STDEV.P(Table2[1Y Return vs Nifty])</f>
        <v>0.61680958109855799</v>
      </c>
      <c r="I90">
        <v>30.091975293020798</v>
      </c>
      <c r="J90">
        <f>(Table2[[#This Row],[1M Return vs Nifty]]-AVERAGE(Table2[1M Return vs Nifty]))/_xlfn.STDEV.P(Table2[1M Return vs Nifty])</f>
        <v>2.9496188805500432</v>
      </c>
      <c r="K90">
        <v>55.994979101362503</v>
      </c>
      <c r="L90">
        <f>(Table2[[#This Row],[6M Return vs Nifty]]-AVERAGE(Table2[6M Return vs Nifty]))/_xlfn.STDEV.P(Table2[6M Return vs Nifty])</f>
        <v>1.313357802403349</v>
      </c>
      <c r="M90">
        <v>6.0560823095899901</v>
      </c>
      <c r="N90">
        <f>(Table2[[#This Row],[1W Return vs Nifty]]-AVERAGE(Table2[1W Return vs Nifty]))/_xlfn.STDEV.P(Table2[1W Return vs Nifty])</f>
        <v>1.1452408053762999</v>
      </c>
      <c r="O90">
        <v>2328.6</v>
      </c>
      <c r="P90">
        <v>2145.7430519079699</v>
      </c>
      <c r="Q90">
        <v>1783.67148921433</v>
      </c>
      <c r="R90">
        <v>75.022083943051499</v>
      </c>
      <c r="S90" s="1">
        <f>(Table2[[#This Row],[Close Price]]-Table2[[#This Row],[20D EMA]])/Table2[[#This Row],[20D EMA]]</f>
        <v>9.1363909645280433E-2</v>
      </c>
      <c r="T90" s="1">
        <f>(Table2[[#This Row],[Close Price]]-Table2[[#This Row],[50D EMA]])/Table2[[#This Row],[50D EMA]]</f>
        <v>0.18436827640674913</v>
      </c>
      <c r="U90" s="1">
        <f>(Table2[[#This Row],[Close Price]]-Table2[[#This Row],[200D EMA]])/Table2[[#This Row],[200D EMA]]</f>
        <v>0.4247859066914903</v>
      </c>
      <c r="V90">
        <v>1.1614816279298099</v>
      </c>
      <c r="W90">
        <v>2501.6</v>
      </c>
      <c r="X90">
        <v>2550.1</v>
      </c>
      <c r="Y90">
        <v>2484.6999999999998</v>
      </c>
      <c r="Z90">
        <v>2555.1</v>
      </c>
      <c r="AA90">
        <v>2345.0500000000002</v>
      </c>
      <c r="AB90">
        <v>2686.6</v>
      </c>
      <c r="AC90" s="1">
        <f>(Table2[[#This Row],[Close Price]]/Table2[[#This Row],[Day Low]])-1</f>
        <v>1.5889830508474478E-2</v>
      </c>
      <c r="AD90" s="1">
        <f>(Table2[[#This Row],[Day High]]/Table2[[#This Row],[Close Price]])-1</f>
        <v>3.4430519212229616E-3</v>
      </c>
      <c r="AE90" s="1">
        <f>(Table2[[#This Row],[Close Price]]/Table2[[#This Row],[Current Week Low]])-1</f>
        <v>2.2799533142834116E-2</v>
      </c>
      <c r="AF90" s="1">
        <f>(Table2[[#This Row],[Current Week High]]/Table2[[#This Row],[Close Price]])-1</f>
        <v>5.4105101619217333E-3</v>
      </c>
      <c r="AG90" s="1">
        <f>(Table2[[#This Row],[Close Price]]/Table2[[#This Row],[Current Month Low]])-1</f>
        <v>8.3708236498155619E-2</v>
      </c>
      <c r="AH90" s="1">
        <f>(Table2[[#This Row],[Current Month High]]/Table2[[#This Row],[Close Price]])-1</f>
        <v>5.7154661892301339E-2</v>
      </c>
      <c r="AI90">
        <v>5.7154661892301304</v>
      </c>
      <c r="AJ90">
        <v>103.29173666106701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0.03</v>
      </c>
      <c r="AM90" t="s">
        <v>3220</v>
      </c>
      <c r="AN90">
        <v>14.83</v>
      </c>
      <c r="AO90" t="s">
        <v>3220</v>
      </c>
      <c r="AP90">
        <v>0.10529159008151601</v>
      </c>
      <c r="AQ90">
        <f>(Table2[[#This Row],[Sharpe Ratio]]-AVERAGE(Table2[Sharpe Ratio]))/_xlfn.STDEV.P(Table2[Sharpe Ratio])</f>
        <v>0.474953100443886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6.4999801698721367</v>
      </c>
      <c r="AS90">
        <f>_xlfn.RANK.AVG(Table2[[#This Row],[1Y Return vs Nifty Z-Score]],Table2[1Y Return vs Nifty Z-Score])</f>
        <v>152</v>
      </c>
      <c r="AT90">
        <f>_xlfn.RANK.AVG(Table2[[#This Row],[6M Return vs Nifty Z-Score]],Table2[6M Return vs Nifty Z-Score])</f>
        <v>73</v>
      </c>
      <c r="AU90">
        <f>_xlfn.RANK.AVG(Table2[[#This Row],[Sharpe Ratio Z-Score]],Table2[Sharpe Ratio Z-Score])</f>
        <v>220</v>
      </c>
      <c r="AV90">
        <f>(Table2[[#This Row],[Rank 1Y]]+Table2[[#This Row],[Rank 6M]]+Table2[[#This Row],[Rank Sharpe]])/3</f>
        <v>148.33333333333334</v>
      </c>
    </row>
    <row r="91" spans="1:48" x14ac:dyDescent="0.3">
      <c r="A91" t="s">
        <v>922</v>
      </c>
      <c r="B91" t="s">
        <v>923</v>
      </c>
      <c r="C91" t="s">
        <v>3165</v>
      </c>
      <c r="D91" t="s">
        <v>54</v>
      </c>
      <c r="E91">
        <v>16824.024421139999</v>
      </c>
      <c r="F91">
        <v>694.15</v>
      </c>
      <c r="G91">
        <v>94.759184344447405</v>
      </c>
      <c r="H91">
        <f>(Table2[[#This Row],[1Y Return vs Nifty]]-AVERAGE(Table2[1Y Return vs Nifty]))/_xlfn.STDEV.P(Table2[1Y Return vs Nifty])</f>
        <v>1.263771781697735</v>
      </c>
      <c r="I91">
        <v>-1.5731389589077001</v>
      </c>
      <c r="J91">
        <f>(Table2[[#This Row],[1M Return vs Nifty]]-AVERAGE(Table2[1M Return vs Nifty]))/_xlfn.STDEV.P(Table2[1M Return vs Nifty])</f>
        <v>-0.2162094420806257</v>
      </c>
      <c r="K91">
        <v>46.149354229478803</v>
      </c>
      <c r="L91">
        <f>(Table2[[#This Row],[6M Return vs Nifty]]-AVERAGE(Table2[6M Return vs Nifty]))/_xlfn.STDEV.P(Table2[6M Return vs Nifty])</f>
        <v>1.0010356229112318</v>
      </c>
      <c r="M91">
        <v>-2.0874172092124499</v>
      </c>
      <c r="N91">
        <f>(Table2[[#This Row],[1W Return vs Nifty]]-AVERAGE(Table2[1W Return vs Nifty]))/_xlfn.STDEV.P(Table2[1W Return vs Nifty])</f>
        <v>-0.42057275716421233</v>
      </c>
      <c r="O91">
        <v>677.19</v>
      </c>
      <c r="P91">
        <v>622.35113081582097</v>
      </c>
      <c r="Q91">
        <v>492.32452647168799</v>
      </c>
      <c r="R91">
        <v>54.449844738547398</v>
      </c>
      <c r="S91" s="1">
        <f>(Table2[[#This Row],[Close Price]]-Table2[[#This Row],[20D EMA]])/Table2[[#This Row],[20D EMA]]</f>
        <v>2.5044669885851713E-2</v>
      </c>
      <c r="T91" s="1">
        <f>(Table2[[#This Row],[Close Price]]-Table2[[#This Row],[50D EMA]])/Table2[[#This Row],[50D EMA]]</f>
        <v>0.1153671386280926</v>
      </c>
      <c r="U91" s="1">
        <f>(Table2[[#This Row],[Close Price]]-Table2[[#This Row],[200D EMA]])/Table2[[#This Row],[200D EMA]]</f>
        <v>0.40994397531791121</v>
      </c>
      <c r="V91">
        <v>1.3690908548531899</v>
      </c>
      <c r="W91">
        <v>668.2</v>
      </c>
      <c r="X91">
        <v>696.65</v>
      </c>
      <c r="Y91">
        <v>656</v>
      </c>
      <c r="Z91">
        <v>696.65</v>
      </c>
      <c r="AA91">
        <v>656</v>
      </c>
      <c r="AB91">
        <v>719.9</v>
      </c>
      <c r="AC91" s="1">
        <f>(Table2[[#This Row],[Close Price]]/Table2[[#This Row],[Day Low]])-1</f>
        <v>3.8835677940736169E-2</v>
      </c>
      <c r="AD91" s="1">
        <f>(Table2[[#This Row],[Day High]]/Table2[[#This Row],[Close Price]])-1</f>
        <v>3.6015270474680783E-3</v>
      </c>
      <c r="AE91" s="1">
        <f>(Table2[[#This Row],[Close Price]]/Table2[[#This Row],[Current Week Low]])-1</f>
        <v>5.8155487804878003E-2</v>
      </c>
      <c r="AF91" s="1">
        <f>(Table2[[#This Row],[Current Week High]]/Table2[[#This Row],[Close Price]])-1</f>
        <v>3.6015270474680783E-3</v>
      </c>
      <c r="AG91" s="1">
        <f>(Table2[[#This Row],[Close Price]]/Table2[[#This Row],[Current Month Low]])-1</f>
        <v>5.8155487804878003E-2</v>
      </c>
      <c r="AH91" s="1">
        <f>(Table2[[#This Row],[Current Month High]]/Table2[[#This Row],[Close Price]])-1</f>
        <v>3.7095728588921739E-2</v>
      </c>
      <c r="AI91">
        <v>3.86804004898078</v>
      </c>
      <c r="AJ91">
        <v>126.920562275253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0.19</v>
      </c>
      <c r="AM91" t="s">
        <v>3220</v>
      </c>
      <c r="AN91">
        <v>1.54</v>
      </c>
      <c r="AO91" t="s">
        <v>3220</v>
      </c>
      <c r="AP91">
        <v>8.8556139716007995E-2</v>
      </c>
      <c r="AQ91">
        <f>(Table2[[#This Row],[Sharpe Ratio]]-AVERAGE(Table2[Sharpe Ratio]))/_xlfn.STDEV.P(Table2[Sharpe Ratio])</f>
        <v>0.27929323290099406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1.9073184382651227</v>
      </c>
      <c r="AS91">
        <f>_xlfn.RANK.AVG(Table2[[#This Row],[1Y Return vs Nifty Z-Score]],Table2[1Y Return vs Nifty Z-Score])</f>
        <v>72</v>
      </c>
      <c r="AT91">
        <f>_xlfn.RANK.AVG(Table2[[#This Row],[6M Return vs Nifty Z-Score]],Table2[6M Return vs Nifty Z-Score])</f>
        <v>105</v>
      </c>
      <c r="AU91">
        <f>_xlfn.RANK.AVG(Table2[[#This Row],[Sharpe Ratio Z-Score]],Table2[Sharpe Ratio Z-Score])</f>
        <v>270</v>
      </c>
      <c r="AV91">
        <f>(Table2[[#This Row],[Rank 1Y]]+Table2[[#This Row],[Rank 6M]]+Table2[[#This Row],[Rank Sharpe]])/3</f>
        <v>149</v>
      </c>
    </row>
    <row r="92" spans="1:48" x14ac:dyDescent="0.3">
      <c r="A92" t="s">
        <v>1185</v>
      </c>
      <c r="B92" t="s">
        <v>1186</v>
      </c>
      <c r="C92" t="s">
        <v>3161</v>
      </c>
      <c r="D92" t="s">
        <v>419</v>
      </c>
      <c r="E92">
        <v>10376.122933413</v>
      </c>
      <c r="F92">
        <v>115.41</v>
      </c>
      <c r="G92">
        <v>75.776187341957495</v>
      </c>
      <c r="H92">
        <f>(Table2[[#This Row],[1Y Return vs Nifty]]-AVERAGE(Table2[1Y Return vs Nifty]))/_xlfn.STDEV.P(Table2[1Y Return vs Nifty])</f>
        <v>0.92936740239577476</v>
      </c>
      <c r="I92">
        <v>39.851376720937502</v>
      </c>
      <c r="J92">
        <f>(Table2[[#This Row],[1M Return vs Nifty]]-AVERAGE(Table2[1M Return vs Nifty]))/_xlfn.STDEV.P(Table2[1M Return vs Nifty])</f>
        <v>3.9253484865324122</v>
      </c>
      <c r="K92">
        <v>41.737969334881498</v>
      </c>
      <c r="L92">
        <f>(Table2[[#This Row],[6M Return vs Nifty]]-AVERAGE(Table2[6M Return vs Nifty]))/_xlfn.STDEV.P(Table2[6M Return vs Nifty])</f>
        <v>0.86109799957218291</v>
      </c>
      <c r="M92">
        <v>3.81924612165077</v>
      </c>
      <c r="N92">
        <f>(Table2[[#This Row],[1W Return vs Nifty]]-AVERAGE(Table2[1W Return vs Nifty]))/_xlfn.STDEV.P(Table2[1W Return vs Nifty])</f>
        <v>0.71514703154235582</v>
      </c>
      <c r="O92">
        <v>104.63</v>
      </c>
      <c r="P92">
        <v>89.963347442408505</v>
      </c>
      <c r="Q92">
        <v>74.513825231194403</v>
      </c>
      <c r="R92">
        <v>61.7051018656583</v>
      </c>
      <c r="S92" s="1">
        <f>(Table2[[#This Row],[Close Price]]-Table2[[#This Row],[20D EMA]])/Table2[[#This Row],[20D EMA]]</f>
        <v>0.10302972378858838</v>
      </c>
      <c r="T92" s="1">
        <f>(Table2[[#This Row],[Close Price]]-Table2[[#This Row],[50D EMA]])/Table2[[#This Row],[50D EMA]]</f>
        <v>0.28285577716949206</v>
      </c>
      <c r="U92" s="1">
        <f>(Table2[[#This Row],[Close Price]]-Table2[[#This Row],[200D EMA]])/Table2[[#This Row],[200D EMA]]</f>
        <v>0.54884009298833925</v>
      </c>
      <c r="V92">
        <v>0.99901856572654302</v>
      </c>
      <c r="W92">
        <v>113.51</v>
      </c>
      <c r="X92">
        <v>117.8</v>
      </c>
      <c r="Y92">
        <v>109</v>
      </c>
      <c r="Z92">
        <v>119.22</v>
      </c>
      <c r="AA92">
        <v>105.6</v>
      </c>
      <c r="AB92">
        <v>124.8</v>
      </c>
      <c r="AC92" s="1">
        <f>(Table2[[#This Row],[Close Price]]/Table2[[#This Row],[Day Low]])-1</f>
        <v>1.6738613338031838E-2</v>
      </c>
      <c r="AD92" s="1">
        <f>(Table2[[#This Row],[Day High]]/Table2[[#This Row],[Close Price]])-1</f>
        <v>2.0708777402304923E-2</v>
      </c>
      <c r="AE92" s="1">
        <f>(Table2[[#This Row],[Close Price]]/Table2[[#This Row],[Current Week Low]])-1</f>
        <v>5.8807339449541196E-2</v>
      </c>
      <c r="AF92" s="1">
        <f>(Table2[[#This Row],[Current Week High]]/Table2[[#This Row],[Close Price]])-1</f>
        <v>3.3012737197816611E-2</v>
      </c>
      <c r="AG92" s="1">
        <f>(Table2[[#This Row],[Close Price]]/Table2[[#This Row],[Current Month Low]])-1</f>
        <v>9.2897727272727382E-2</v>
      </c>
      <c r="AH92" s="1">
        <f>(Table2[[#This Row],[Current Month High]]/Table2[[#This Row],[Close Price]])-1</f>
        <v>8.136210033792568E-2</v>
      </c>
      <c r="AI92">
        <v>8.13621003379256</v>
      </c>
      <c r="AJ92">
        <v>121.942307692307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0.62</v>
      </c>
      <c r="AM92" t="s">
        <v>3220</v>
      </c>
      <c r="AN92">
        <v>9.51</v>
      </c>
      <c r="AO92" t="s">
        <v>3220</v>
      </c>
      <c r="AP92">
        <v>9.6201135051400002E-2</v>
      </c>
      <c r="AQ92">
        <f>(Table2[[#This Row],[Sharpe Ratio]]-AVERAGE(Table2[Sharpe Ratio]))/_xlfn.STDEV.P(Table2[Sharpe Ratio])</f>
        <v>0.36867348512125875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6.7996344051639852</v>
      </c>
      <c r="AS92">
        <f>_xlfn.RANK.AVG(Table2[[#This Row],[1Y Return vs Nifty Z-Score]],Table2[1Y Return vs Nifty Z-Score])</f>
        <v>102</v>
      </c>
      <c r="AT92">
        <f>_xlfn.RANK.AVG(Table2[[#This Row],[6M Return vs Nifty Z-Score]],Table2[6M Return vs Nifty Z-Score])</f>
        <v>120</v>
      </c>
      <c r="AU92">
        <f>_xlfn.RANK.AVG(Table2[[#This Row],[Sharpe Ratio Z-Score]],Table2[Sharpe Ratio Z-Score])</f>
        <v>243</v>
      </c>
      <c r="AV92">
        <f>(Table2[[#This Row],[Rank 1Y]]+Table2[[#This Row],[Rank 6M]]+Table2[[#This Row],[Rank Sharpe]])/3</f>
        <v>155</v>
      </c>
    </row>
    <row r="93" spans="1:48" x14ac:dyDescent="0.3">
      <c r="A93" t="s">
        <v>96</v>
      </c>
      <c r="B93" t="s">
        <v>97</v>
      </c>
      <c r="C93" t="s">
        <v>3166</v>
      </c>
      <c r="D93" t="s">
        <v>98</v>
      </c>
      <c r="E93">
        <v>306841.2782302</v>
      </c>
      <c r="F93">
        <v>10987.75</v>
      </c>
      <c r="G93">
        <v>102.263747492346</v>
      </c>
      <c r="H93">
        <f>(Table2[[#This Row],[1Y Return vs Nifty]]-AVERAGE(Table2[1Y Return vs Nifty]))/_xlfn.STDEV.P(Table2[1Y Return vs Nifty])</f>
        <v>1.3959721282013047</v>
      </c>
      <c r="I93">
        <v>8.6078972254582293</v>
      </c>
      <c r="J93">
        <f>(Table2[[#This Row],[1M Return vs Nifty]]-AVERAGE(Table2[1M Return vs Nifty]))/_xlfn.STDEV.P(Table2[1M Return vs Nifty])</f>
        <v>0.80167454373920599</v>
      </c>
      <c r="K93">
        <v>15.562430436290301</v>
      </c>
      <c r="L93">
        <f>(Table2[[#This Row],[6M Return vs Nifty]]-AVERAGE(Table2[6M Return vs Nifty]))/_xlfn.STDEV.P(Table2[6M Return vs Nifty])</f>
        <v>3.0759502567819275E-2</v>
      </c>
      <c r="M93">
        <v>-1.01412330479084</v>
      </c>
      <c r="N93">
        <f>(Table2[[#This Row],[1W Return vs Nifty]]-AVERAGE(Table2[1W Return vs Nifty]))/_xlfn.STDEV.P(Table2[1W Return vs Nifty])</f>
        <v>-0.21420224676445757</v>
      </c>
      <c r="O93">
        <v>10535.94</v>
      </c>
      <c r="P93">
        <v>10062.7396498936</v>
      </c>
      <c r="Q93">
        <v>8597.1193518686196</v>
      </c>
      <c r="R93">
        <v>72.595329898124902</v>
      </c>
      <c r="S93" s="1">
        <f>(Table2[[#This Row],[Close Price]]-Table2[[#This Row],[20D EMA]])/Table2[[#This Row],[20D EMA]]</f>
        <v>4.2882742308707096E-2</v>
      </c>
      <c r="T93" s="1">
        <f>(Table2[[#This Row],[Close Price]]-Table2[[#This Row],[50D EMA]])/Table2[[#This Row],[50D EMA]]</f>
        <v>9.1924305138529672E-2</v>
      </c>
      <c r="U93" s="1">
        <f>(Table2[[#This Row],[Close Price]]-Table2[[#This Row],[200D EMA]])/Table2[[#This Row],[200D EMA]]</f>
        <v>0.27807345115102616</v>
      </c>
      <c r="V93">
        <v>1.1120999922272301</v>
      </c>
      <c r="W93">
        <v>10780.05</v>
      </c>
      <c r="X93">
        <v>11035.7</v>
      </c>
      <c r="Y93">
        <v>10780</v>
      </c>
      <c r="Z93">
        <v>11035.7</v>
      </c>
      <c r="AA93">
        <v>10780</v>
      </c>
      <c r="AB93">
        <v>11154.1</v>
      </c>
      <c r="AC93" s="1">
        <f>(Table2[[#This Row],[Close Price]]/Table2[[#This Row],[Day Low]])-1</f>
        <v>1.9267072045120459E-2</v>
      </c>
      <c r="AD93" s="1">
        <f>(Table2[[#This Row],[Day High]]/Table2[[#This Row],[Close Price]])-1</f>
        <v>4.3639507633501662E-3</v>
      </c>
      <c r="AE93" s="1">
        <f>(Table2[[#This Row],[Close Price]]/Table2[[#This Row],[Current Week Low]])-1</f>
        <v>1.9271799628942432E-2</v>
      </c>
      <c r="AF93" s="1">
        <f>(Table2[[#This Row],[Current Week High]]/Table2[[#This Row],[Close Price]])-1</f>
        <v>4.3639507633501662E-3</v>
      </c>
      <c r="AG93" s="1">
        <f>(Table2[[#This Row],[Close Price]]/Table2[[#This Row],[Current Month Low]])-1</f>
        <v>1.9271799628942432E-2</v>
      </c>
      <c r="AH93" s="1">
        <f>(Table2[[#This Row],[Current Month High]]/Table2[[#This Row],[Close Price]])-1</f>
        <v>1.5139587267638976E-2</v>
      </c>
      <c r="AI93">
        <v>1.5139587267638901</v>
      </c>
      <c r="AJ93">
        <v>130.709066476294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0.12</v>
      </c>
      <c r="AM93" t="s">
        <v>3220</v>
      </c>
      <c r="AN93">
        <v>5.59</v>
      </c>
      <c r="AO93" t="s">
        <v>3220</v>
      </c>
      <c r="AP93">
        <v>0.1671003621163</v>
      </c>
      <c r="AQ93">
        <f>(Table2[[#This Row],[Sharpe Ratio]]-AVERAGE(Table2[Sharpe Ratio]))/_xlfn.STDEV.P(Table2[Sharpe Ratio])</f>
        <v>1.1975805699883866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3.2117844977322587</v>
      </c>
      <c r="AS93">
        <f>_xlfn.RANK.AVG(Table2[[#This Row],[1Y Return vs Nifty Z-Score]],Table2[1Y Return vs Nifty Z-Score])</f>
        <v>65</v>
      </c>
      <c r="AT93">
        <f>_xlfn.RANK.AVG(Table2[[#This Row],[6M Return vs Nifty Z-Score]],Table2[6M Return vs Nifty Z-Score])</f>
        <v>314</v>
      </c>
      <c r="AU93">
        <f>_xlfn.RANK.AVG(Table2[[#This Row],[Sharpe Ratio Z-Score]],Table2[Sharpe Ratio Z-Score])</f>
        <v>91</v>
      </c>
      <c r="AV93">
        <f>(Table2[[#This Row],[Rank 1Y]]+Table2[[#This Row],[Rank 6M]]+Table2[[#This Row],[Rank Sharpe]])/3</f>
        <v>156.66666666666666</v>
      </c>
    </row>
    <row r="94" spans="1:48" x14ac:dyDescent="0.3">
      <c r="A94" t="s">
        <v>379</v>
      </c>
      <c r="B94" t="s">
        <v>380</v>
      </c>
      <c r="C94" t="s">
        <v>3174</v>
      </c>
      <c r="D94" t="s">
        <v>141</v>
      </c>
      <c r="E94">
        <v>63737.383240534997</v>
      </c>
      <c r="F94">
        <v>3565.85</v>
      </c>
      <c r="G94">
        <v>64.747904809353898</v>
      </c>
      <c r="H94">
        <f>(Table2[[#This Row],[1Y Return vs Nifty]]-AVERAGE(Table2[1Y Return vs Nifty]))/_xlfn.STDEV.P(Table2[1Y Return vs Nifty])</f>
        <v>0.73509323301155005</v>
      </c>
      <c r="I94">
        <v>1.96648445997529</v>
      </c>
      <c r="J94">
        <f>(Table2[[#This Row],[1M Return vs Nifty]]-AVERAGE(Table2[1M Return vs Nifty]))/_xlfn.STDEV.P(Table2[1M Return vs Nifty])</f>
        <v>0.13767654051184516</v>
      </c>
      <c r="K94">
        <v>17.549584436596</v>
      </c>
      <c r="L94">
        <f>(Table2[[#This Row],[6M Return vs Nifty]]-AVERAGE(Table2[6M Return vs Nifty]))/_xlfn.STDEV.P(Table2[6M Return vs Nifty])</f>
        <v>9.3795853885073291E-2</v>
      </c>
      <c r="M94">
        <v>-4.5191592736146902</v>
      </c>
      <c r="N94">
        <f>(Table2[[#This Row],[1W Return vs Nifty]]-AVERAGE(Table2[1W Return vs Nifty]))/_xlfn.STDEV.P(Table2[1W Return vs Nifty])</f>
        <v>-0.88814258955013414</v>
      </c>
      <c r="O94">
        <v>3587.77</v>
      </c>
      <c r="P94">
        <v>3551.8884240375601</v>
      </c>
      <c r="Q94">
        <v>3038.7874394157202</v>
      </c>
      <c r="R94">
        <v>46.695970815380498</v>
      </c>
      <c r="S94" s="1">
        <f>(Table2[[#This Row],[Close Price]]-Table2[[#This Row],[20D EMA]])/Table2[[#This Row],[20D EMA]]</f>
        <v>-6.1096447096664706E-3</v>
      </c>
      <c r="T94" s="1">
        <f>(Table2[[#This Row],[Close Price]]-Table2[[#This Row],[50D EMA]])/Table2[[#This Row],[50D EMA]]</f>
        <v>3.9307473365306923E-3</v>
      </c>
      <c r="U94" s="1">
        <f>(Table2[[#This Row],[Close Price]]-Table2[[#This Row],[200D EMA]])/Table2[[#This Row],[200D EMA]]</f>
        <v>0.17344502407368781</v>
      </c>
      <c r="V94">
        <v>0.97095180896081801</v>
      </c>
      <c r="W94">
        <v>3524.05</v>
      </c>
      <c r="X94">
        <v>3612</v>
      </c>
      <c r="Y94">
        <v>3462.6</v>
      </c>
      <c r="Z94">
        <v>3674.45</v>
      </c>
      <c r="AA94">
        <v>3462.6</v>
      </c>
      <c r="AB94">
        <v>3814.15</v>
      </c>
      <c r="AC94" s="1">
        <f>(Table2[[#This Row],[Close Price]]/Table2[[#This Row],[Day Low]])-1</f>
        <v>1.1861352704984229E-2</v>
      </c>
      <c r="AD94" s="1">
        <f>(Table2[[#This Row],[Day High]]/Table2[[#This Row],[Close Price]])-1</f>
        <v>1.2942215740987528E-2</v>
      </c>
      <c r="AE94" s="1">
        <f>(Table2[[#This Row],[Close Price]]/Table2[[#This Row],[Current Week Low]])-1</f>
        <v>2.9818633396869298E-2</v>
      </c>
      <c r="AF94" s="1">
        <f>(Table2[[#This Row],[Current Week High]]/Table2[[#This Row],[Close Price]])-1</f>
        <v>3.0455571602843623E-2</v>
      </c>
      <c r="AG94" s="1">
        <f>(Table2[[#This Row],[Close Price]]/Table2[[#This Row],[Current Month Low]])-1</f>
        <v>2.9818633396869298E-2</v>
      </c>
      <c r="AH94" s="1">
        <f>(Table2[[#This Row],[Current Month High]]/Table2[[#This Row],[Close Price]])-1</f>
        <v>6.9632766381087396E-2</v>
      </c>
      <c r="AI94">
        <v>16.017218895915398</v>
      </c>
      <c r="AJ94">
        <v>106.3510893782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0.08</v>
      </c>
      <c r="AM94" t="s">
        <v>3220</v>
      </c>
      <c r="AN94">
        <v>7.0000000000000007E-2</v>
      </c>
      <c r="AO94" t="s">
        <v>3220</v>
      </c>
      <c r="AP94">
        <v>0.19527719081278599</v>
      </c>
      <c r="AQ94">
        <f>(Table2[[#This Row],[Sharpe Ratio]]-AVERAGE(Table2[Sharpe Ratio]))/_xlfn.STDEV.P(Table2[Sharpe Ratio])</f>
        <v>1.527005500308501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1.605428538166835</v>
      </c>
      <c r="AS94">
        <f>_xlfn.RANK.AVG(Table2[[#This Row],[1Y Return vs Nifty Z-Score]],Table2[1Y Return vs Nifty Z-Score])</f>
        <v>134</v>
      </c>
      <c r="AT94">
        <f>_xlfn.RANK.AVG(Table2[[#This Row],[6M Return vs Nifty Z-Score]],Table2[6M Return vs Nifty Z-Score])</f>
        <v>294</v>
      </c>
      <c r="AU94">
        <f>_xlfn.RANK.AVG(Table2[[#This Row],[Sharpe Ratio Z-Score]],Table2[Sharpe Ratio Z-Score])</f>
        <v>43</v>
      </c>
      <c r="AV94">
        <f>(Table2[[#This Row],[Rank 1Y]]+Table2[[#This Row],[Rank 6M]]+Table2[[#This Row],[Rank Sharpe]])/3</f>
        <v>157</v>
      </c>
    </row>
    <row r="95" spans="1:48" x14ac:dyDescent="0.3">
      <c r="A95" t="s">
        <v>584</v>
      </c>
      <c r="B95" t="s">
        <v>585</v>
      </c>
      <c r="C95" t="s">
        <v>3161</v>
      </c>
      <c r="D95" t="s">
        <v>419</v>
      </c>
      <c r="E95">
        <v>34367.031095240003</v>
      </c>
      <c r="F95">
        <v>1830.2</v>
      </c>
      <c r="G95">
        <v>40.220621869163402</v>
      </c>
      <c r="H95">
        <f>(Table2[[#This Row],[1Y Return vs Nifty]]-AVERAGE(Table2[1Y Return vs Nifty]))/_xlfn.STDEV.P(Table2[1Y Return vs Nifty])</f>
        <v>0.30302074063839457</v>
      </c>
      <c r="I95">
        <v>14.9711559719733</v>
      </c>
      <c r="J95">
        <f>(Table2[[#This Row],[1M Return vs Nifty]]-AVERAGE(Table2[1M Return vs Nifty]))/_xlfn.STDEV.P(Table2[1M Return vs Nifty])</f>
        <v>1.4378631456078335</v>
      </c>
      <c r="K95">
        <v>55.716703782814697</v>
      </c>
      <c r="L95">
        <f>(Table2[[#This Row],[6M Return vs Nifty]]-AVERAGE(Table2[6M Return vs Nifty]))/_xlfn.STDEV.P(Table2[6M Return vs Nifty])</f>
        <v>1.3045303734571265</v>
      </c>
      <c r="M95">
        <v>8.8581185483507099</v>
      </c>
      <c r="N95">
        <f>(Table2[[#This Row],[1W Return vs Nifty]]-AVERAGE(Table2[1W Return vs Nifty]))/_xlfn.STDEV.P(Table2[1W Return vs Nifty])</f>
        <v>1.6840099592580389</v>
      </c>
      <c r="O95">
        <v>1685.24</v>
      </c>
      <c r="P95">
        <v>1561.1899233638301</v>
      </c>
      <c r="Q95">
        <v>1273.1741833323099</v>
      </c>
      <c r="R95">
        <v>77.450859335198302</v>
      </c>
      <c r="S95" s="1">
        <f>(Table2[[#This Row],[Close Price]]-Table2[[#This Row],[20D EMA]])/Table2[[#This Row],[20D EMA]]</f>
        <v>8.6017421850893658E-2</v>
      </c>
      <c r="T95" s="1">
        <f>(Table2[[#This Row],[Close Price]]-Table2[[#This Row],[50D EMA]])/Table2[[#This Row],[50D EMA]]</f>
        <v>0.1723109229763316</v>
      </c>
      <c r="U95" s="1">
        <f>(Table2[[#This Row],[Close Price]]-Table2[[#This Row],[200D EMA]])/Table2[[#This Row],[200D EMA]]</f>
        <v>0.43750951280662387</v>
      </c>
      <c r="V95">
        <v>0.88536512447376203</v>
      </c>
      <c r="W95">
        <v>1800.05</v>
      </c>
      <c r="X95">
        <v>1853.95</v>
      </c>
      <c r="Y95">
        <v>1773.35</v>
      </c>
      <c r="Z95">
        <v>1853.95</v>
      </c>
      <c r="AA95">
        <v>1612</v>
      </c>
      <c r="AB95">
        <v>1889</v>
      </c>
      <c r="AC95" s="1">
        <f>(Table2[[#This Row],[Close Price]]/Table2[[#This Row],[Day Low]])-1</f>
        <v>1.6749534735146288E-2</v>
      </c>
      <c r="AD95" s="1">
        <f>(Table2[[#This Row],[Day High]]/Table2[[#This Row],[Close Price]])-1</f>
        <v>1.2976723855316452E-2</v>
      </c>
      <c r="AE95" s="1">
        <f>(Table2[[#This Row],[Close Price]]/Table2[[#This Row],[Current Week Low]])-1</f>
        <v>3.2057969379987172E-2</v>
      </c>
      <c r="AF95" s="1">
        <f>(Table2[[#This Row],[Current Week High]]/Table2[[#This Row],[Close Price]])-1</f>
        <v>1.2976723855316452E-2</v>
      </c>
      <c r="AG95" s="1">
        <f>(Table2[[#This Row],[Close Price]]/Table2[[#This Row],[Current Month Low]])-1</f>
        <v>0.13535980148883375</v>
      </c>
      <c r="AH95" s="1">
        <f>(Table2[[#This Row],[Current Month High]]/Table2[[#This Row],[Close Price]])-1</f>
        <v>3.2127636323898923E-2</v>
      </c>
      <c r="AI95">
        <v>3.21276363238989</v>
      </c>
      <c r="AJ95">
        <v>90.427635001560702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0.39</v>
      </c>
      <c r="AM95" t="s">
        <v>3220</v>
      </c>
      <c r="AN95">
        <v>7.78</v>
      </c>
      <c r="AO95" t="s">
        <v>3220</v>
      </c>
      <c r="AP95">
        <v>0.12041638420610599</v>
      </c>
      <c r="AQ95">
        <f>(Table2[[#This Row],[Sharpe Ratio]]-AVERAGE(Table2[Sharpe Ratio]))/_xlfn.STDEV.P(Table2[Sharpe Ratio])</f>
        <v>0.65178223562688509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5.3812064545882787</v>
      </c>
      <c r="AS95">
        <f>_xlfn.RANK.AVG(Table2[[#This Row],[1Y Return vs Nifty Z-Score]],Table2[1Y Return vs Nifty Z-Score])</f>
        <v>215</v>
      </c>
      <c r="AT95">
        <f>_xlfn.RANK.AVG(Table2[[#This Row],[6M Return vs Nifty Z-Score]],Table2[6M Return vs Nifty Z-Score])</f>
        <v>74</v>
      </c>
      <c r="AU95">
        <f>_xlfn.RANK.AVG(Table2[[#This Row],[Sharpe Ratio Z-Score]],Table2[Sharpe Ratio Z-Score])</f>
        <v>183</v>
      </c>
      <c r="AV95">
        <f>(Table2[[#This Row],[Rank 1Y]]+Table2[[#This Row],[Rank 6M]]+Table2[[#This Row],[Rank Sharpe]])/3</f>
        <v>157.33333333333334</v>
      </c>
    </row>
    <row r="96" spans="1:48" x14ac:dyDescent="0.3">
      <c r="A96" t="s">
        <v>1483</v>
      </c>
      <c r="B96" t="s">
        <v>1484</v>
      </c>
      <c r="C96" t="s">
        <v>3160</v>
      </c>
      <c r="D96" t="s">
        <v>21</v>
      </c>
      <c r="E96">
        <v>7249.3368307800001</v>
      </c>
      <c r="F96">
        <v>875.4</v>
      </c>
      <c r="G96">
        <v>51.331139023548999</v>
      </c>
      <c r="H96">
        <f>(Table2[[#This Row],[1Y Return vs Nifty]]-AVERAGE(Table2[1Y Return vs Nifty]))/_xlfn.STDEV.P(Table2[1Y Return vs Nifty])</f>
        <v>0.49874355470451714</v>
      </c>
      <c r="I96">
        <v>-5.73176838427164</v>
      </c>
      <c r="J96">
        <f>(Table2[[#This Row],[1M Return vs Nifty]]-AVERAGE(Table2[1M Return vs Nifty]))/_xlfn.STDEV.P(Table2[1M Return vs Nifty])</f>
        <v>-0.6319826716795256</v>
      </c>
      <c r="K96">
        <v>33.692117190071102</v>
      </c>
      <c r="L96">
        <f>(Table2[[#This Row],[6M Return vs Nifty]]-AVERAGE(Table2[6M Return vs Nifty]))/_xlfn.STDEV.P(Table2[6M Return vs Nifty])</f>
        <v>0.6058680765924207</v>
      </c>
      <c r="M96">
        <v>0.49888351770479</v>
      </c>
      <c r="N96">
        <f>(Table2[[#This Row],[1W Return vs Nifty]]-AVERAGE(Table2[1W Return vs Nifty]))/_xlfn.STDEV.P(Table2[1W Return vs Nifty])</f>
        <v>7.6715263258109956E-2</v>
      </c>
      <c r="O96">
        <v>818.23</v>
      </c>
      <c r="P96">
        <v>822.79822019146104</v>
      </c>
      <c r="Q96">
        <v>705.87719291628002</v>
      </c>
      <c r="R96">
        <v>75.691526390415802</v>
      </c>
      <c r="S96" s="1">
        <f>(Table2[[#This Row],[Close Price]]-Table2[[#This Row],[20D EMA]])/Table2[[#This Row],[20D EMA]]</f>
        <v>6.9870329858352731E-2</v>
      </c>
      <c r="T96" s="1">
        <f>(Table2[[#This Row],[Close Price]]-Table2[[#This Row],[50D EMA]])/Table2[[#This Row],[50D EMA]]</f>
        <v>6.3930351959559137E-2</v>
      </c>
      <c r="U96" s="1">
        <f>(Table2[[#This Row],[Close Price]]-Table2[[#This Row],[200D EMA]])/Table2[[#This Row],[200D EMA]]</f>
        <v>0.24015906560650993</v>
      </c>
      <c r="V96">
        <v>0.64282400759798597</v>
      </c>
      <c r="W96">
        <v>804</v>
      </c>
      <c r="X96">
        <v>890</v>
      </c>
      <c r="Y96">
        <v>793</v>
      </c>
      <c r="Z96">
        <v>890</v>
      </c>
      <c r="AA96">
        <v>787</v>
      </c>
      <c r="AB96">
        <v>890</v>
      </c>
      <c r="AC96" s="1">
        <f>(Table2[[#This Row],[Close Price]]/Table2[[#This Row],[Day Low]])-1</f>
        <v>8.8805970149253621E-2</v>
      </c>
      <c r="AD96" s="1">
        <f>(Table2[[#This Row],[Day High]]/Table2[[#This Row],[Close Price]])-1</f>
        <v>1.667809001599263E-2</v>
      </c>
      <c r="AE96" s="1">
        <f>(Table2[[#This Row],[Close Price]]/Table2[[#This Row],[Current Week Low]])-1</f>
        <v>0.10390920554854977</v>
      </c>
      <c r="AF96" s="1">
        <f>(Table2[[#This Row],[Current Week High]]/Table2[[#This Row],[Close Price]])-1</f>
        <v>1.667809001599263E-2</v>
      </c>
      <c r="AG96" s="1">
        <f>(Table2[[#This Row],[Close Price]]/Table2[[#This Row],[Current Month Low]])-1</f>
        <v>0.11232528589580681</v>
      </c>
      <c r="AH96" s="1">
        <f>(Table2[[#This Row],[Current Month High]]/Table2[[#This Row],[Close Price]])-1</f>
        <v>1.667809001599263E-2</v>
      </c>
      <c r="AI96">
        <v>5.9744116975097104</v>
      </c>
      <c r="AJ96">
        <v>110.939759036144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-0.16</v>
      </c>
      <c r="AM96" t="s">
        <v>3221</v>
      </c>
      <c r="AN96">
        <v>8.44</v>
      </c>
      <c r="AO96" t="s">
        <v>3220</v>
      </c>
      <c r="AP96">
        <v>0.13148550150268901</v>
      </c>
      <c r="AQ96">
        <f>(Table2[[#This Row],[Sharpe Ratio]]-AVERAGE(Table2[Sharpe Ratio]))/_xlfn.STDEV.P(Table2[Sharpe Ratio])</f>
        <v>0.78119506747572931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169</v>
      </c>
      <c r="AT96">
        <f>_xlfn.RANK.AVG(Table2[[#This Row],[6M Return vs Nifty Z-Score]],Table2[6M Return vs Nifty Z-Score])</f>
        <v>156</v>
      </c>
      <c r="AU96">
        <f>_xlfn.RANK.AVG(Table2[[#This Row],[Sharpe Ratio Z-Score]],Table2[Sharpe Ratio Z-Score])</f>
        <v>153</v>
      </c>
      <c r="AV96">
        <f>(Table2[[#This Row],[Rank 1Y]]+Table2[[#This Row],[Rank 6M]]+Table2[[#This Row],[Rank Sharpe]])/3</f>
        <v>159.33333333333334</v>
      </c>
    </row>
    <row r="97" spans="1:48" x14ac:dyDescent="0.3">
      <c r="A97" t="s">
        <v>1517</v>
      </c>
      <c r="B97" t="s">
        <v>1518</v>
      </c>
      <c r="C97" t="s">
        <v>3159</v>
      </c>
      <c r="D97" t="s">
        <v>281</v>
      </c>
      <c r="E97">
        <v>6821.8205705399996</v>
      </c>
      <c r="F97">
        <v>1385.4</v>
      </c>
      <c r="G97">
        <v>118.94746629692401</v>
      </c>
      <c r="H97">
        <f>(Table2[[#This Row],[1Y Return vs Nifty]]-AVERAGE(Table2[1Y Return vs Nifty]))/_xlfn.STDEV.P(Table2[1Y Return vs Nifty])</f>
        <v>1.6898724343838092</v>
      </c>
      <c r="I97">
        <v>5.6708455850468296</v>
      </c>
      <c r="J97">
        <f>(Table2[[#This Row],[1M Return vs Nifty]]-AVERAGE(Table2[1M Return vs Nifty]))/_xlfn.STDEV.P(Table2[1M Return vs Nifty])</f>
        <v>0.5080327398831852</v>
      </c>
      <c r="K97">
        <v>32.582068284040602</v>
      </c>
      <c r="L97">
        <f>(Table2[[#This Row],[6M Return vs Nifty]]-AVERAGE(Table2[6M Return vs Nifty]))/_xlfn.STDEV.P(Table2[6M Return vs Nifty])</f>
        <v>0.5706551878031737</v>
      </c>
      <c r="M97">
        <v>-8.0394607980425707</v>
      </c>
      <c r="N97">
        <f>(Table2[[#This Row],[1W Return vs Nifty]]-AVERAGE(Table2[1W Return vs Nifty]))/_xlfn.STDEV.P(Table2[1W Return vs Nifty])</f>
        <v>-1.5650181586410763</v>
      </c>
      <c r="O97">
        <v>1369.86</v>
      </c>
      <c r="P97">
        <v>1281.6049782352</v>
      </c>
      <c r="Q97">
        <v>1020.38312208551</v>
      </c>
      <c r="R97">
        <v>49.4159289849934</v>
      </c>
      <c r="S97" s="1">
        <f>(Table2[[#This Row],[Close Price]]-Table2[[#This Row],[20D EMA]])/Table2[[#This Row],[20D EMA]]</f>
        <v>1.1344224957295047E-2</v>
      </c>
      <c r="T97" s="1">
        <f>(Table2[[#This Row],[Close Price]]-Table2[[#This Row],[50D EMA]])/Table2[[#This Row],[50D EMA]]</f>
        <v>8.0988310382289805E-2</v>
      </c>
      <c r="U97" s="1">
        <f>(Table2[[#This Row],[Close Price]]-Table2[[#This Row],[200D EMA]])/Table2[[#This Row],[200D EMA]]</f>
        <v>0.35772531906295196</v>
      </c>
      <c r="V97">
        <v>0.82007892949522398</v>
      </c>
      <c r="W97">
        <v>1344.2</v>
      </c>
      <c r="X97">
        <v>1392.75</v>
      </c>
      <c r="Y97">
        <v>1344.2</v>
      </c>
      <c r="Z97">
        <v>1397</v>
      </c>
      <c r="AA97">
        <v>1344.2</v>
      </c>
      <c r="AB97">
        <v>1513.55</v>
      </c>
      <c r="AC97" s="1">
        <f>(Table2[[#This Row],[Close Price]]/Table2[[#This Row],[Day Low]])-1</f>
        <v>3.065020086296677E-2</v>
      </c>
      <c r="AD97" s="1">
        <f>(Table2[[#This Row],[Day High]]/Table2[[#This Row],[Close Price]])-1</f>
        <v>5.3053269813772008E-3</v>
      </c>
      <c r="AE97" s="1">
        <f>(Table2[[#This Row],[Close Price]]/Table2[[#This Row],[Current Week Low]])-1</f>
        <v>3.065020086296677E-2</v>
      </c>
      <c r="AF97" s="1">
        <f>(Table2[[#This Row],[Current Week High]]/Table2[[#This Row],[Close Price]])-1</f>
        <v>8.3730330590443547E-3</v>
      </c>
      <c r="AG97" s="1">
        <f>(Table2[[#This Row],[Close Price]]/Table2[[#This Row],[Current Month Low]])-1</f>
        <v>3.065020086296677E-2</v>
      </c>
      <c r="AH97" s="1">
        <f>(Table2[[#This Row],[Current Month High]]/Table2[[#This Row],[Close Price]])-1</f>
        <v>9.2500360906597301E-2</v>
      </c>
      <c r="AI97">
        <v>9.2500360906597301</v>
      </c>
      <c r="AJ97">
        <v>165.37687960923199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0.34</v>
      </c>
      <c r="AM97" t="s">
        <v>3220</v>
      </c>
      <c r="AN97">
        <v>-1.59</v>
      </c>
      <c r="AO97" t="s">
        <v>3221</v>
      </c>
      <c r="AP97">
        <v>8.8506164027924994E-2</v>
      </c>
      <c r="AQ97">
        <f>(Table2[[#This Row],[Sharpe Ratio]]-AVERAGE(Table2[Sharpe Ratio]))/_xlfn.STDEV.P(Table2[Sharpe Ratio])</f>
        <v>0.27870895005845769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1.4822511534875493</v>
      </c>
      <c r="AS97">
        <f>_xlfn.RANK.AVG(Table2[[#This Row],[1Y Return vs Nifty Z-Score]],Table2[1Y Return vs Nifty Z-Score])</f>
        <v>47</v>
      </c>
      <c r="AT97">
        <f>_xlfn.RANK.AVG(Table2[[#This Row],[6M Return vs Nifty Z-Score]],Table2[6M Return vs Nifty Z-Score])</f>
        <v>161</v>
      </c>
      <c r="AU97">
        <f>_xlfn.RANK.AVG(Table2[[#This Row],[Sharpe Ratio Z-Score]],Table2[Sharpe Ratio Z-Score])</f>
        <v>271</v>
      </c>
      <c r="AV97">
        <f>(Table2[[#This Row],[Rank 1Y]]+Table2[[#This Row],[Rank 6M]]+Table2[[#This Row],[Rank Sharpe]])/3</f>
        <v>159.66666666666666</v>
      </c>
    </row>
    <row r="98" spans="1:48" x14ac:dyDescent="0.3">
      <c r="A98" t="s">
        <v>973</v>
      </c>
      <c r="B98" t="s">
        <v>974</v>
      </c>
      <c r="C98" t="s">
        <v>3165</v>
      </c>
      <c r="D98" t="s">
        <v>54</v>
      </c>
      <c r="E98">
        <v>15311.41598376</v>
      </c>
      <c r="F98">
        <v>2014.35</v>
      </c>
      <c r="G98">
        <v>67.886198401018405</v>
      </c>
      <c r="H98">
        <f>(Table2[[#This Row],[1Y Return vs Nifty]]-AVERAGE(Table2[1Y Return vs Nifty]))/_xlfn.STDEV.P(Table2[1Y Return vs Nifty])</f>
        <v>0.79037739706900823</v>
      </c>
      <c r="I98">
        <v>30.169538412384199</v>
      </c>
      <c r="J98">
        <f>(Table2[[#This Row],[1M Return vs Nifty]]-AVERAGE(Table2[1M Return vs Nifty]))/_xlfn.STDEV.P(Table2[1M Return vs Nifty])</f>
        <v>2.9573735192391264</v>
      </c>
      <c r="K98">
        <v>38.6575559442825</v>
      </c>
      <c r="L98">
        <f>(Table2[[#This Row],[6M Return vs Nifty]]-AVERAGE(Table2[6M Return vs Nifty]))/_xlfn.STDEV.P(Table2[6M Return vs Nifty])</f>
        <v>0.76338135523445161</v>
      </c>
      <c r="M98">
        <v>7.90255777761526</v>
      </c>
      <c r="N98">
        <f>(Table2[[#This Row],[1W Return vs Nifty]]-AVERAGE(Table2[1W Return vs Nifty]))/_xlfn.STDEV.P(Table2[1W Return vs Nifty])</f>
        <v>1.5002769079826501</v>
      </c>
      <c r="O98">
        <v>1863.3</v>
      </c>
      <c r="P98">
        <v>1696.3731294865299</v>
      </c>
      <c r="Q98">
        <v>1424.56666232264</v>
      </c>
      <c r="R98">
        <v>62.749612984804997</v>
      </c>
      <c r="S98" s="1">
        <f>(Table2[[#This Row],[Close Price]]-Table2[[#This Row],[20D EMA]])/Table2[[#This Row],[20D EMA]]</f>
        <v>8.1065850909676357E-2</v>
      </c>
      <c r="T98" s="1">
        <f>(Table2[[#This Row],[Close Price]]-Table2[[#This Row],[50D EMA]])/Table2[[#This Row],[50D EMA]]</f>
        <v>0.187445123355448</v>
      </c>
      <c r="U98" s="1">
        <f>(Table2[[#This Row],[Close Price]]-Table2[[#This Row],[200D EMA]])/Table2[[#This Row],[200D EMA]]</f>
        <v>0.41400894270245392</v>
      </c>
      <c r="V98">
        <v>1.6374458224002799</v>
      </c>
      <c r="W98">
        <v>1997.45</v>
      </c>
      <c r="X98">
        <v>2050</v>
      </c>
      <c r="Y98">
        <v>1954.85</v>
      </c>
      <c r="Z98">
        <v>2050</v>
      </c>
      <c r="AA98">
        <v>1870</v>
      </c>
      <c r="AB98">
        <v>2158.8000000000002</v>
      </c>
      <c r="AC98" s="1">
        <f>(Table2[[#This Row],[Close Price]]/Table2[[#This Row],[Day Low]])-1</f>
        <v>8.4607875040676461E-3</v>
      </c>
      <c r="AD98" s="1">
        <f>(Table2[[#This Row],[Day High]]/Table2[[#This Row],[Close Price]])-1</f>
        <v>1.7698016729962518E-2</v>
      </c>
      <c r="AE98" s="1">
        <f>(Table2[[#This Row],[Close Price]]/Table2[[#This Row],[Current Week Low]])-1</f>
        <v>3.0437117937437641E-2</v>
      </c>
      <c r="AF98" s="1">
        <f>(Table2[[#This Row],[Current Week High]]/Table2[[#This Row],[Close Price]])-1</f>
        <v>1.7698016729962518E-2</v>
      </c>
      <c r="AG98" s="1">
        <f>(Table2[[#This Row],[Close Price]]/Table2[[#This Row],[Current Month Low]])-1</f>
        <v>7.7192513368983917E-2</v>
      </c>
      <c r="AH98" s="1">
        <f>(Table2[[#This Row],[Current Month High]]/Table2[[#This Row],[Close Price]])-1</f>
        <v>7.1710477325191979E-2</v>
      </c>
      <c r="AI98">
        <v>7.1710477325191899</v>
      </c>
      <c r="AJ98">
        <v>111.14779874213799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0.19</v>
      </c>
      <c r="AM98" t="s">
        <v>3220</v>
      </c>
      <c r="AN98">
        <v>15.19</v>
      </c>
      <c r="AO98" t="s">
        <v>3220</v>
      </c>
      <c r="AP98">
        <v>9.9562486996031999E-2</v>
      </c>
      <c r="AQ98">
        <f>(Table2[[#This Row],[Sharpe Ratio]]-AVERAGE(Table2[Sharpe Ratio]))/_xlfn.STDEV.P(Table2[Sharpe Ratio])</f>
        <v>0.40797219904217175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6.4193813785674081</v>
      </c>
      <c r="AS98">
        <f>_xlfn.RANK.AVG(Table2[[#This Row],[1Y Return vs Nifty Z-Score]],Table2[1Y Return vs Nifty Z-Score])</f>
        <v>120</v>
      </c>
      <c r="AT98">
        <f>_xlfn.RANK.AVG(Table2[[#This Row],[6M Return vs Nifty Z-Score]],Table2[6M Return vs Nifty Z-Score])</f>
        <v>133</v>
      </c>
      <c r="AU98">
        <f>_xlfn.RANK.AVG(Table2[[#This Row],[Sharpe Ratio Z-Score]],Table2[Sharpe Ratio Z-Score])</f>
        <v>233</v>
      </c>
      <c r="AV98">
        <f>(Table2[[#This Row],[Rank 1Y]]+Table2[[#This Row],[Rank 6M]]+Table2[[#This Row],[Rank Sharpe]])/3</f>
        <v>162</v>
      </c>
    </row>
    <row r="99" spans="1:48" x14ac:dyDescent="0.3">
      <c r="A99" t="s">
        <v>519</v>
      </c>
      <c r="B99" t="s">
        <v>520</v>
      </c>
      <c r="C99" t="s">
        <v>3166</v>
      </c>
      <c r="D99" t="s">
        <v>521</v>
      </c>
      <c r="E99">
        <v>40698</v>
      </c>
      <c r="F99">
        <v>478.8</v>
      </c>
      <c r="G99">
        <v>46.228732553713698</v>
      </c>
      <c r="H99">
        <f>(Table2[[#This Row],[1Y Return vs Nifty]]-AVERAGE(Table2[1Y Return vs Nifty]))/_xlfn.STDEV.P(Table2[1Y Return vs Nifty])</f>
        <v>0.40885958810705225</v>
      </c>
      <c r="I99">
        <v>-5.8963516196665999</v>
      </c>
      <c r="J99">
        <f>(Table2[[#This Row],[1M Return vs Nifty]]-AVERAGE(Table2[1M Return vs Nifty]))/_xlfn.STDEV.P(Table2[1M Return vs Nifty])</f>
        <v>-0.64843744471139053</v>
      </c>
      <c r="K99">
        <v>36.886659886680398</v>
      </c>
      <c r="L99">
        <f>(Table2[[#This Row],[6M Return vs Nifty]]-AVERAGE(Table2[6M Return vs Nifty]))/_xlfn.STDEV.P(Table2[6M Return vs Nifty])</f>
        <v>0.70720512228211219</v>
      </c>
      <c r="M99">
        <v>-2.42418580937853</v>
      </c>
      <c r="N99">
        <f>(Table2[[#This Row],[1W Return vs Nifty]]-AVERAGE(Table2[1W Return vs Nifty]))/_xlfn.STDEV.P(Table2[1W Return vs Nifty])</f>
        <v>-0.48532585751871166</v>
      </c>
      <c r="O99">
        <v>493.31</v>
      </c>
      <c r="P99">
        <v>503.96807958503501</v>
      </c>
      <c r="Q99">
        <v>430.22489761301603</v>
      </c>
      <c r="R99">
        <v>37.135775451933497</v>
      </c>
      <c r="S99" s="1">
        <f>(Table2[[#This Row],[Close Price]]-Table2[[#This Row],[20D EMA]])/Table2[[#This Row],[20D EMA]]</f>
        <v>-2.9413553343739213E-2</v>
      </c>
      <c r="T99" s="1">
        <f>(Table2[[#This Row],[Close Price]]-Table2[[#This Row],[50D EMA]])/Table2[[#This Row],[50D EMA]]</f>
        <v>-4.9939828740261254E-2</v>
      </c>
      <c r="U99" s="1">
        <f>(Table2[[#This Row],[Close Price]]-Table2[[#This Row],[200D EMA]])/Table2[[#This Row],[200D EMA]]</f>
        <v>0.1129063023932123</v>
      </c>
      <c r="V99">
        <v>0.58952776048529498</v>
      </c>
      <c r="W99">
        <v>475.85</v>
      </c>
      <c r="X99">
        <v>483.7</v>
      </c>
      <c r="Y99">
        <v>466.5</v>
      </c>
      <c r="Z99">
        <v>483.75</v>
      </c>
      <c r="AA99">
        <v>466.5</v>
      </c>
      <c r="AB99">
        <v>499.7</v>
      </c>
      <c r="AC99" s="1">
        <f>(Table2[[#This Row],[Close Price]]/Table2[[#This Row],[Day Low]])-1</f>
        <v>6.1994325943048878E-3</v>
      </c>
      <c r="AD99" s="1">
        <f>(Table2[[#This Row],[Day High]]/Table2[[#This Row],[Close Price]])-1</f>
        <v>1.0233918128654818E-2</v>
      </c>
      <c r="AE99" s="1">
        <f>(Table2[[#This Row],[Close Price]]/Table2[[#This Row],[Current Week Low]])-1</f>
        <v>2.6366559485530461E-2</v>
      </c>
      <c r="AF99" s="1">
        <f>(Table2[[#This Row],[Current Week High]]/Table2[[#This Row],[Close Price]])-1</f>
        <v>1.0338345864661536E-2</v>
      </c>
      <c r="AG99" s="1">
        <f>(Table2[[#This Row],[Close Price]]/Table2[[#This Row],[Current Month Low]])-1</f>
        <v>2.6366559485530461E-2</v>
      </c>
      <c r="AH99" s="1">
        <f>(Table2[[#This Row],[Current Month High]]/Table2[[#This Row],[Close Price]])-1</f>
        <v>4.3650793650793496E-2</v>
      </c>
      <c r="AI99">
        <v>29.563492063491999</v>
      </c>
      <c r="AJ99">
        <v>98.096814232519606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-0.17</v>
      </c>
      <c r="AM99" t="s">
        <v>3221</v>
      </c>
      <c r="AN99">
        <v>-4.12</v>
      </c>
      <c r="AO99" t="s">
        <v>3221</v>
      </c>
      <c r="AP99">
        <v>0.130852258764245</v>
      </c>
      <c r="AQ99">
        <f>(Table2[[#This Row],[Sharpe Ratio]]-AVERAGE(Table2[Sharpe Ratio]))/_xlfn.STDEV.P(Table2[Sharpe Ratio])</f>
        <v>0.77379161028632415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189</v>
      </c>
      <c r="AT99">
        <f>_xlfn.RANK.AVG(Table2[[#This Row],[6M Return vs Nifty Z-Score]],Table2[6M Return vs Nifty Z-Score])</f>
        <v>142</v>
      </c>
      <c r="AU99">
        <f>_xlfn.RANK.AVG(Table2[[#This Row],[Sharpe Ratio Z-Score]],Table2[Sharpe Ratio Z-Score])</f>
        <v>156</v>
      </c>
      <c r="AV99">
        <f>(Table2[[#This Row],[Rank 1Y]]+Table2[[#This Row],[Rank 6M]]+Table2[[#This Row],[Rank Sharpe]])/3</f>
        <v>162.33333333333334</v>
      </c>
    </row>
    <row r="100" spans="1:48" x14ac:dyDescent="0.3">
      <c r="A100" t="s">
        <v>706</v>
      </c>
      <c r="B100" t="s">
        <v>707</v>
      </c>
      <c r="C100" t="s">
        <v>3166</v>
      </c>
      <c r="D100" t="s">
        <v>521</v>
      </c>
      <c r="E100">
        <v>26068.302594519999</v>
      </c>
      <c r="F100">
        <v>1424.3</v>
      </c>
      <c r="G100">
        <v>89.460128328000096</v>
      </c>
      <c r="H100">
        <f>(Table2[[#This Row],[1Y Return vs Nifty]]-AVERAGE(Table2[1Y Return vs Nifty]))/_xlfn.STDEV.P(Table2[1Y Return vs Nifty])</f>
        <v>1.1704236376805415</v>
      </c>
      <c r="I100">
        <v>-10.804211348230799</v>
      </c>
      <c r="J100">
        <f>(Table2[[#This Row],[1M Return vs Nifty]]-AVERAGE(Table2[1M Return vs Nifty]))/_xlfn.STDEV.P(Table2[1M Return vs Nifty])</f>
        <v>-1.1391175416966945</v>
      </c>
      <c r="K100">
        <v>50.214515276844999</v>
      </c>
      <c r="L100">
        <f>(Table2[[#This Row],[6M Return vs Nifty]]-AVERAGE(Table2[6M Return vs Nifty]))/_xlfn.STDEV.P(Table2[6M Return vs Nifty])</f>
        <v>1.1299903591337745</v>
      </c>
      <c r="M100">
        <v>-5.43636322555475</v>
      </c>
      <c r="N100">
        <f>(Table2[[#This Row],[1W Return vs Nifty]]-AVERAGE(Table2[1W Return vs Nifty]))/_xlfn.STDEV.P(Table2[1W Return vs Nifty])</f>
        <v>-1.0645004789621177</v>
      </c>
      <c r="O100">
        <v>1497.9</v>
      </c>
      <c r="P100">
        <v>1496.4100556497699</v>
      </c>
      <c r="Q100">
        <v>1186.74566306625</v>
      </c>
      <c r="R100">
        <v>28.142417506153599</v>
      </c>
      <c r="S100" s="1">
        <f>(Table2[[#This Row],[Close Price]]-Table2[[#This Row],[20D EMA]])/Table2[[#This Row],[20D EMA]]</f>
        <v>-4.913545630549445E-2</v>
      </c>
      <c r="T100" s="1">
        <f>(Table2[[#This Row],[Close Price]]-Table2[[#This Row],[50D EMA]])/Table2[[#This Row],[50D EMA]]</f>
        <v>-4.8188700268028059E-2</v>
      </c>
      <c r="U100" s="1">
        <f>(Table2[[#This Row],[Close Price]]-Table2[[#This Row],[200D EMA]])/Table2[[#This Row],[200D EMA]]</f>
        <v>0.20017291347833516</v>
      </c>
      <c r="V100">
        <v>0.33321143660925001</v>
      </c>
      <c r="W100">
        <v>1417</v>
      </c>
      <c r="X100">
        <v>1453</v>
      </c>
      <c r="Y100">
        <v>1383.25</v>
      </c>
      <c r="Z100">
        <v>1453</v>
      </c>
      <c r="AA100">
        <v>1383.25</v>
      </c>
      <c r="AB100">
        <v>1530</v>
      </c>
      <c r="AC100" s="1">
        <f>(Table2[[#This Row],[Close Price]]/Table2[[#This Row],[Day Low]])-1</f>
        <v>5.1517290049398756E-3</v>
      </c>
      <c r="AD100" s="1">
        <f>(Table2[[#This Row],[Day High]]/Table2[[#This Row],[Close Price]])-1</f>
        <v>2.0150249245243224E-2</v>
      </c>
      <c r="AE100" s="1">
        <f>(Table2[[#This Row],[Close Price]]/Table2[[#This Row],[Current Week Low]])-1</f>
        <v>2.9676486535333391E-2</v>
      </c>
      <c r="AF100" s="1">
        <f>(Table2[[#This Row],[Current Week High]]/Table2[[#This Row],[Close Price]])-1</f>
        <v>2.0150249245243224E-2</v>
      </c>
      <c r="AG100" s="1">
        <f>(Table2[[#This Row],[Close Price]]/Table2[[#This Row],[Current Month Low]])-1</f>
        <v>2.9676486535333391E-2</v>
      </c>
      <c r="AH100" s="1">
        <f>(Table2[[#This Row],[Current Month High]]/Table2[[#This Row],[Close Price]])-1</f>
        <v>7.4211893561749731E-2</v>
      </c>
      <c r="AI100">
        <v>24.689321069999298</v>
      </c>
      <c r="AJ100">
        <v>137.77963272120201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-0.01</v>
      </c>
      <c r="AM100" t="s">
        <v>3221</v>
      </c>
      <c r="AN100">
        <v>-6.75</v>
      </c>
      <c r="AO100" t="s">
        <v>3221</v>
      </c>
      <c r="AP100">
        <v>7.5550730167145003E-2</v>
      </c>
      <c r="AQ100">
        <f>(Table2[[#This Row],[Sharpe Ratio]]-AVERAGE(Table2[Sharpe Ratio]))/_xlfn.STDEV.P(Table2[Sharpe Ratio])</f>
        <v>0.12724254683663058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0.22403852299213423</v>
      </c>
      <c r="AS100">
        <f>_xlfn.RANK.AVG(Table2[[#This Row],[1Y Return vs Nifty Z-Score]],Table2[1Y Return vs Nifty Z-Score])</f>
        <v>81</v>
      </c>
      <c r="AT100">
        <f>_xlfn.RANK.AVG(Table2[[#This Row],[6M Return vs Nifty Z-Score]],Table2[6M Return vs Nifty Z-Score])</f>
        <v>92</v>
      </c>
      <c r="AU100">
        <f>_xlfn.RANK.AVG(Table2[[#This Row],[Sharpe Ratio Z-Score]],Table2[Sharpe Ratio Z-Score])</f>
        <v>316</v>
      </c>
      <c r="AV100">
        <f>(Table2[[#This Row],[Rank 1Y]]+Table2[[#This Row],[Rank 6M]]+Table2[[#This Row],[Rank Sharpe]])/3</f>
        <v>163</v>
      </c>
    </row>
    <row r="101" spans="1:48" x14ac:dyDescent="0.3">
      <c r="A101" t="s">
        <v>1598</v>
      </c>
      <c r="B101" t="s">
        <v>1599</v>
      </c>
      <c r="C101" t="s">
        <v>3163</v>
      </c>
      <c r="D101" t="s">
        <v>1600</v>
      </c>
      <c r="E101">
        <v>6011.4330757799999</v>
      </c>
      <c r="F101">
        <v>1175.55</v>
      </c>
      <c r="G101">
        <v>76.3556065170811</v>
      </c>
      <c r="H101">
        <f>(Table2[[#This Row],[1Y Return vs Nifty]]-AVERAGE(Table2[1Y Return vs Nifty]))/_xlfn.STDEV.P(Table2[1Y Return vs Nifty])</f>
        <v>0.93957444765777676</v>
      </c>
      <c r="I101">
        <v>3.9766169943567302</v>
      </c>
      <c r="J101">
        <f>(Table2[[#This Row],[1M Return vs Nifty]]-AVERAGE(Table2[1M Return vs Nifty]))/_xlfn.STDEV.P(Table2[1M Return vs Nifty])</f>
        <v>0.33864642992882593</v>
      </c>
      <c r="K101">
        <v>63.075317684666302</v>
      </c>
      <c r="L101">
        <f>(Table2[[#This Row],[6M Return vs Nifty]]-AVERAGE(Table2[6M Return vs Nifty]))/_xlfn.STDEV.P(Table2[6M Return vs Nifty])</f>
        <v>1.5379597760367896</v>
      </c>
      <c r="M101">
        <v>12.531197007922399</v>
      </c>
      <c r="N101">
        <f>(Table2[[#This Row],[1W Return vs Nifty]]-AVERAGE(Table2[1W Return vs Nifty]))/_xlfn.STDEV.P(Table2[1W Return vs Nifty])</f>
        <v>2.3902611298995446</v>
      </c>
      <c r="O101">
        <v>1095.48</v>
      </c>
      <c r="P101">
        <v>1047.8205329929301</v>
      </c>
      <c r="Q101">
        <v>855.02829462909096</v>
      </c>
      <c r="R101">
        <v>75.390476611581505</v>
      </c>
      <c r="S101" s="1">
        <f>(Table2[[#This Row],[Close Price]]-Table2[[#This Row],[20D EMA]])/Table2[[#This Row],[20D EMA]]</f>
        <v>7.3091247672253196E-2</v>
      </c>
      <c r="T101" s="1">
        <f>(Table2[[#This Row],[Close Price]]-Table2[[#This Row],[50D EMA]])/Table2[[#This Row],[50D EMA]]</f>
        <v>0.12190013746173808</v>
      </c>
      <c r="U101" s="1">
        <f>(Table2[[#This Row],[Close Price]]-Table2[[#This Row],[200D EMA]])/Table2[[#This Row],[200D EMA]]</f>
        <v>0.37486678205187407</v>
      </c>
      <c r="V101">
        <v>0.66000019424032497</v>
      </c>
      <c r="W101">
        <v>1158.25</v>
      </c>
      <c r="X101">
        <v>1201</v>
      </c>
      <c r="Y101">
        <v>1095.4000000000001</v>
      </c>
      <c r="Z101">
        <v>1201</v>
      </c>
      <c r="AA101">
        <v>1030.05</v>
      </c>
      <c r="AB101">
        <v>1201</v>
      </c>
      <c r="AC101" s="1">
        <f>(Table2[[#This Row],[Close Price]]/Table2[[#This Row],[Day Low]])-1</f>
        <v>1.4936326354413998E-2</v>
      </c>
      <c r="AD101" s="1">
        <f>(Table2[[#This Row],[Day High]]/Table2[[#This Row],[Close Price]])-1</f>
        <v>2.1649440687337984E-2</v>
      </c>
      <c r="AE101" s="1">
        <f>(Table2[[#This Row],[Close Price]]/Table2[[#This Row],[Current Week Low]])-1</f>
        <v>7.3169618404235859E-2</v>
      </c>
      <c r="AF101" s="1">
        <f>(Table2[[#This Row],[Current Week High]]/Table2[[#This Row],[Close Price]])-1</f>
        <v>2.1649440687337984E-2</v>
      </c>
      <c r="AG101" s="1">
        <f>(Table2[[#This Row],[Close Price]]/Table2[[#This Row],[Current Month Low]])-1</f>
        <v>0.1412552788699577</v>
      </c>
      <c r="AH101" s="1">
        <f>(Table2[[#This Row],[Current Month High]]/Table2[[#This Row],[Close Price]])-1</f>
        <v>2.1649440687337984E-2</v>
      </c>
      <c r="AI101">
        <v>2.16494406873379</v>
      </c>
      <c r="AJ101">
        <v>112.384823848238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0.06</v>
      </c>
      <c r="AM101" t="s">
        <v>3220</v>
      </c>
      <c r="AN101">
        <v>6.93</v>
      </c>
      <c r="AO101" t="s">
        <v>3220</v>
      </c>
      <c r="AP101">
        <v>7.0213328203899E-2</v>
      </c>
      <c r="AQ101">
        <f>(Table2[[#This Row],[Sharpe Ratio]]-AVERAGE(Table2[Sharpe Ratio]))/_xlfn.STDEV.P(Table2[Sharpe Ratio])</f>
        <v>6.4841157071570399E-2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5.2712829405945065</v>
      </c>
      <c r="AS101">
        <f>_xlfn.RANK.AVG(Table2[[#This Row],[1Y Return vs Nifty Z-Score]],Table2[1Y Return vs Nifty Z-Score])</f>
        <v>101</v>
      </c>
      <c r="AT101">
        <f>_xlfn.RANK.AVG(Table2[[#This Row],[6M Return vs Nifty Z-Score]],Table2[6M Return vs Nifty Z-Score])</f>
        <v>55</v>
      </c>
      <c r="AU101">
        <f>_xlfn.RANK.AVG(Table2[[#This Row],[Sharpe Ratio Z-Score]],Table2[Sharpe Ratio Z-Score])</f>
        <v>334</v>
      </c>
      <c r="AV101">
        <f>(Table2[[#This Row],[Rank 1Y]]+Table2[[#This Row],[Rank 6M]]+Table2[[#This Row],[Rank Sharpe]])/3</f>
        <v>163.33333333333334</v>
      </c>
    </row>
    <row r="102" spans="1:48" x14ac:dyDescent="0.3">
      <c r="A102" t="s">
        <v>404</v>
      </c>
      <c r="B102" t="s">
        <v>405</v>
      </c>
      <c r="C102" t="s">
        <v>3166</v>
      </c>
      <c r="D102" t="s">
        <v>204</v>
      </c>
      <c r="E102">
        <v>59489.115980449998</v>
      </c>
      <c r="F102">
        <v>1036.0999999999999</v>
      </c>
      <c r="G102">
        <v>38.785793538556497</v>
      </c>
      <c r="H102">
        <f>(Table2[[#This Row],[1Y Return vs Nifty]]-AVERAGE(Table2[1Y Return vs Nifty]))/_xlfn.STDEV.P(Table2[1Y Return vs Nifty])</f>
        <v>0.27774481201455636</v>
      </c>
      <c r="I102">
        <v>4.3356622550528403</v>
      </c>
      <c r="J102">
        <f>(Table2[[#This Row],[1M Return vs Nifty]]-AVERAGE(Table2[1M Return vs Nifty]))/_xlfn.STDEV.P(Table2[1M Return vs Nifty])</f>
        <v>0.37454321041648292</v>
      </c>
      <c r="K102">
        <v>49.384716799106201</v>
      </c>
      <c r="L102">
        <f>(Table2[[#This Row],[6M Return vs Nifty]]-AVERAGE(Table2[6M Return vs Nifty]))/_xlfn.STDEV.P(Table2[6M Return vs Nifty])</f>
        <v>1.1036675535750615</v>
      </c>
      <c r="M102">
        <v>-7.9802711072266401</v>
      </c>
      <c r="N102">
        <f>(Table2[[#This Row],[1W Return vs Nifty]]-AVERAGE(Table2[1W Return vs Nifty]))/_xlfn.STDEV.P(Table2[1W Return vs Nifty])</f>
        <v>-1.55363729953644</v>
      </c>
      <c r="O102">
        <v>1107.31</v>
      </c>
      <c r="P102">
        <v>1063.3044375161801</v>
      </c>
      <c r="Q102">
        <v>863.17897905382097</v>
      </c>
      <c r="R102">
        <v>25.274393396583399</v>
      </c>
      <c r="S102" s="1">
        <f>(Table2[[#This Row],[Close Price]]-Table2[[#This Row],[20D EMA]])/Table2[[#This Row],[20D EMA]]</f>
        <v>-6.4309001092738294E-2</v>
      </c>
      <c r="T102" s="1">
        <f>(Table2[[#This Row],[Close Price]]-Table2[[#This Row],[50D EMA]])/Table2[[#This Row],[50D EMA]]</f>
        <v>-2.5584805777476325E-2</v>
      </c>
      <c r="U102" s="1">
        <f>(Table2[[#This Row],[Close Price]]-Table2[[#This Row],[200D EMA]])/Table2[[#This Row],[200D EMA]]</f>
        <v>0.20033043568290715</v>
      </c>
      <c r="V102">
        <v>1.05596399471851</v>
      </c>
      <c r="W102">
        <v>1026.5999999999999</v>
      </c>
      <c r="X102">
        <v>1089.6500000000001</v>
      </c>
      <c r="Y102">
        <v>1026.5999999999999</v>
      </c>
      <c r="Z102">
        <v>1100.55</v>
      </c>
      <c r="AA102">
        <v>1026.5999999999999</v>
      </c>
      <c r="AB102">
        <v>1255</v>
      </c>
      <c r="AC102" s="1">
        <f>(Table2[[#This Row],[Close Price]]/Table2[[#This Row],[Day Low]])-1</f>
        <v>9.2538476524448576E-3</v>
      </c>
      <c r="AD102" s="1">
        <f>(Table2[[#This Row],[Day High]]/Table2[[#This Row],[Close Price]])-1</f>
        <v>5.1684200366760136E-2</v>
      </c>
      <c r="AE102" s="1">
        <f>(Table2[[#This Row],[Close Price]]/Table2[[#This Row],[Current Week Low]])-1</f>
        <v>9.2538476524448576E-3</v>
      </c>
      <c r="AF102" s="1">
        <f>(Table2[[#This Row],[Current Week High]]/Table2[[#This Row],[Close Price]])-1</f>
        <v>6.2204420422739215E-2</v>
      </c>
      <c r="AG102" s="1">
        <f>(Table2[[#This Row],[Close Price]]/Table2[[#This Row],[Current Month Low]])-1</f>
        <v>9.2538476524448576E-3</v>
      </c>
      <c r="AH102" s="1">
        <f>(Table2[[#This Row],[Current Month High]]/Table2[[#This Row],[Close Price]])-1</f>
        <v>0.21127304314255402</v>
      </c>
      <c r="AI102">
        <v>21.127304314255401</v>
      </c>
      <c r="AJ102">
        <v>88.862559241706094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-0.06</v>
      </c>
      <c r="AM102" t="s">
        <v>3221</v>
      </c>
      <c r="AN102">
        <v>-7.15</v>
      </c>
      <c r="AO102" t="s">
        <v>3221</v>
      </c>
      <c r="AP102">
        <v>0.123551736153601</v>
      </c>
      <c r="AQ102">
        <f>(Table2[[#This Row],[Sharpe Ratio]]-AVERAGE(Table2[Sharpe Ratio]))/_xlfn.STDEV.P(Table2[Sharpe Ratio])</f>
        <v>0.68843870637305493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0.89075698284271554</v>
      </c>
      <c r="AS102">
        <f>_xlfn.RANK.AVG(Table2[[#This Row],[1Y Return vs Nifty Z-Score]],Table2[1Y Return vs Nifty Z-Score])</f>
        <v>220</v>
      </c>
      <c r="AT102">
        <f>_xlfn.RANK.AVG(Table2[[#This Row],[6M Return vs Nifty Z-Score]],Table2[6M Return vs Nifty Z-Score])</f>
        <v>95</v>
      </c>
      <c r="AU102">
        <f>_xlfn.RANK.AVG(Table2[[#This Row],[Sharpe Ratio Z-Score]],Table2[Sharpe Ratio Z-Score])</f>
        <v>177</v>
      </c>
      <c r="AV102">
        <f>(Table2[[#This Row],[Rank 1Y]]+Table2[[#This Row],[Rank 6M]]+Table2[[#This Row],[Rank Sharpe]])/3</f>
        <v>164</v>
      </c>
    </row>
    <row r="103" spans="1:48" x14ac:dyDescent="0.3">
      <c r="A103" t="s">
        <v>147</v>
      </c>
      <c r="B103" t="s">
        <v>148</v>
      </c>
      <c r="C103" t="s">
        <v>3172</v>
      </c>
      <c r="D103" t="s">
        <v>149</v>
      </c>
      <c r="E103">
        <v>186635.62227066499</v>
      </c>
      <c r="F103">
        <v>4831.8500000000004</v>
      </c>
      <c r="G103">
        <v>66.865407199850296</v>
      </c>
      <c r="H103">
        <f>(Table2[[#This Row],[1Y Return vs Nifty]]-AVERAGE(Table2[1Y Return vs Nifty]))/_xlfn.STDEV.P(Table2[1Y Return vs Nifty])</f>
        <v>0.77239514442582713</v>
      </c>
      <c r="I103">
        <v>9.9789213406331392</v>
      </c>
      <c r="J103">
        <f>(Table2[[#This Row],[1M Return vs Nifty]]-AVERAGE(Table2[1M Return vs Nifty]))/_xlfn.STDEV.P(Table2[1M Return vs Nifty])</f>
        <v>0.93874737854086909</v>
      </c>
      <c r="K103">
        <v>38.799365171606702</v>
      </c>
      <c r="L103">
        <f>(Table2[[#This Row],[6M Return vs Nifty]]-AVERAGE(Table2[6M Return vs Nifty]))/_xlfn.STDEV.P(Table2[6M Return vs Nifty])</f>
        <v>0.76787981699044106</v>
      </c>
      <c r="M103">
        <v>1.37153305226695</v>
      </c>
      <c r="N103">
        <f>(Table2[[#This Row],[1W Return vs Nifty]]-AVERAGE(Table2[1W Return vs Nifty]))/_xlfn.STDEV.P(Table2[1W Return vs Nifty])</f>
        <v>0.24450633064961824</v>
      </c>
      <c r="O103">
        <v>4668.82</v>
      </c>
      <c r="P103">
        <v>4484.48371862555</v>
      </c>
      <c r="Q103">
        <v>3806.0494057003798</v>
      </c>
      <c r="R103">
        <v>68.478378809445601</v>
      </c>
      <c r="S103" s="1">
        <f>(Table2[[#This Row],[Close Price]]-Table2[[#This Row],[20D EMA]])/Table2[[#This Row],[20D EMA]]</f>
        <v>3.4918887427658522E-2</v>
      </c>
      <c r="T103" s="1">
        <f>(Table2[[#This Row],[Close Price]]-Table2[[#This Row],[50D EMA]])/Table2[[#This Row],[50D EMA]]</f>
        <v>7.7459592490373624E-2</v>
      </c>
      <c r="U103" s="1">
        <f>(Table2[[#This Row],[Close Price]]-Table2[[#This Row],[200D EMA]])/Table2[[#This Row],[200D EMA]]</f>
        <v>0.26951846519996903</v>
      </c>
      <c r="V103">
        <v>1.3940494659415801</v>
      </c>
      <c r="W103">
        <v>4760.3</v>
      </c>
      <c r="X103">
        <v>4844.95</v>
      </c>
      <c r="Y103">
        <v>4718.3999999999996</v>
      </c>
      <c r="Z103">
        <v>4844.95</v>
      </c>
      <c r="AA103">
        <v>4718.3999999999996</v>
      </c>
      <c r="AB103">
        <v>4908.45</v>
      </c>
      <c r="AC103" s="1">
        <f>(Table2[[#This Row],[Close Price]]/Table2[[#This Row],[Day Low]])-1</f>
        <v>1.5030565300506282E-2</v>
      </c>
      <c r="AD103" s="1">
        <f>(Table2[[#This Row],[Day High]]/Table2[[#This Row],[Close Price]])-1</f>
        <v>2.711176878421151E-3</v>
      </c>
      <c r="AE103" s="1">
        <f>(Table2[[#This Row],[Close Price]]/Table2[[#This Row],[Current Week Low]])-1</f>
        <v>2.4044167514411852E-2</v>
      </c>
      <c r="AF103" s="1">
        <f>(Table2[[#This Row],[Current Week High]]/Table2[[#This Row],[Close Price]])-1</f>
        <v>2.711176878421151E-3</v>
      </c>
      <c r="AG103" s="1">
        <f>(Table2[[#This Row],[Close Price]]/Table2[[#This Row],[Current Month Low]])-1</f>
        <v>2.4044167514411852E-2</v>
      </c>
      <c r="AH103" s="1">
        <f>(Table2[[#This Row],[Current Month High]]/Table2[[#This Row],[Close Price]])-1</f>
        <v>1.5853141136417559E-2</v>
      </c>
      <c r="AI103">
        <v>2.3169179506813999</v>
      </c>
      <c r="AJ103">
        <v>107.077806587095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0.08</v>
      </c>
      <c r="AM103" t="s">
        <v>3220</v>
      </c>
      <c r="AN103">
        <v>2.58</v>
      </c>
      <c r="AO103" t="s">
        <v>3220</v>
      </c>
      <c r="AP103">
        <v>9.7719230042562E-2</v>
      </c>
      <c r="AQ103">
        <f>(Table2[[#This Row],[Sharpe Ratio]]-AVERAGE(Table2[Sharpe Ratio]))/_xlfn.STDEV.P(Table2[Sharpe Ratio])</f>
        <v>0.38642205228862148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3.1099507228953769</v>
      </c>
      <c r="AS103">
        <f>_xlfn.RANK.AVG(Table2[[#This Row],[1Y Return vs Nifty Z-Score]],Table2[1Y Return vs Nifty Z-Score])</f>
        <v>124</v>
      </c>
      <c r="AT103">
        <f>_xlfn.RANK.AVG(Table2[[#This Row],[6M Return vs Nifty Z-Score]],Table2[6M Return vs Nifty Z-Score])</f>
        <v>131</v>
      </c>
      <c r="AU103">
        <f>_xlfn.RANK.AVG(Table2[[#This Row],[Sharpe Ratio Z-Score]],Table2[Sharpe Ratio Z-Score])</f>
        <v>238</v>
      </c>
      <c r="AV103">
        <f>(Table2[[#This Row],[Rank 1Y]]+Table2[[#This Row],[Rank 6M]]+Table2[[#This Row],[Rank Sharpe]])/3</f>
        <v>164.33333333333334</v>
      </c>
    </row>
    <row r="104" spans="1:48" x14ac:dyDescent="0.3">
      <c r="A104" t="s">
        <v>284</v>
      </c>
      <c r="B104" t="s">
        <v>285</v>
      </c>
      <c r="C104" t="s">
        <v>3160</v>
      </c>
      <c r="D104" t="s">
        <v>286</v>
      </c>
      <c r="E104">
        <v>97637.535952930004</v>
      </c>
      <c r="F104">
        <v>11257.3</v>
      </c>
      <c r="G104">
        <v>129.70559059300601</v>
      </c>
      <c r="H104">
        <f>(Table2[[#This Row],[1Y Return vs Nifty]]-AVERAGE(Table2[1Y Return vs Nifty]))/_xlfn.STDEV.P(Table2[1Y Return vs Nifty])</f>
        <v>1.8793874976381921</v>
      </c>
      <c r="I104">
        <v>0.63745640047304997</v>
      </c>
      <c r="J104">
        <f>(Table2[[#This Row],[1M Return vs Nifty]]-AVERAGE(Table2[1M Return vs Nifty]))/_xlfn.STDEV.P(Table2[1M Return vs Nifty])</f>
        <v>4.8024053084068184E-3</v>
      </c>
      <c r="K104">
        <v>27.594151640440099</v>
      </c>
      <c r="L104">
        <f>(Table2[[#This Row],[6M Return vs Nifty]]-AVERAGE(Table2[6M Return vs Nifty]))/_xlfn.STDEV.P(Table2[6M Return vs Nifty])</f>
        <v>0.41242886722670591</v>
      </c>
      <c r="M104">
        <v>0.67665997390574295</v>
      </c>
      <c r="N104">
        <f>(Table2[[#This Row],[1W Return vs Nifty]]-AVERAGE(Table2[1W Return vs Nifty]))/_xlfn.STDEV.P(Table2[1W Return vs Nifty])</f>
        <v>0.1108977158483174</v>
      </c>
      <c r="O104">
        <v>10976.57</v>
      </c>
      <c r="P104">
        <v>10549.437972363599</v>
      </c>
      <c r="Q104">
        <v>8326.7108411213394</v>
      </c>
      <c r="R104">
        <v>58.414882532482899</v>
      </c>
      <c r="S104" s="1">
        <f>(Table2[[#This Row],[Close Price]]-Table2[[#This Row],[20D EMA]])/Table2[[#This Row],[20D EMA]]</f>
        <v>2.5575384660235352E-2</v>
      </c>
      <c r="T104" s="1">
        <f>(Table2[[#This Row],[Close Price]]-Table2[[#This Row],[50D EMA]])/Table2[[#This Row],[50D EMA]]</f>
        <v>6.7099501365929501E-2</v>
      </c>
      <c r="U104" s="1">
        <f>(Table2[[#This Row],[Close Price]]-Table2[[#This Row],[200D EMA]])/Table2[[#This Row],[200D EMA]]</f>
        <v>0.35195039371440501</v>
      </c>
      <c r="V104">
        <v>1.28536315243416</v>
      </c>
      <c r="W104">
        <v>11030</v>
      </c>
      <c r="X104">
        <v>11449.8</v>
      </c>
      <c r="Y104">
        <v>10759.4</v>
      </c>
      <c r="Z104">
        <v>11449.8</v>
      </c>
      <c r="AA104">
        <v>10720.75</v>
      </c>
      <c r="AB104">
        <v>11575</v>
      </c>
      <c r="AC104" s="1">
        <f>(Table2[[#This Row],[Close Price]]/Table2[[#This Row],[Day Low]])-1</f>
        <v>2.0607434270172087E-2</v>
      </c>
      <c r="AD104" s="1">
        <f>(Table2[[#This Row],[Day High]]/Table2[[#This Row],[Close Price]])-1</f>
        <v>1.7100015101312094E-2</v>
      </c>
      <c r="AE104" s="1">
        <f>(Table2[[#This Row],[Close Price]]/Table2[[#This Row],[Current Week Low]])-1</f>
        <v>4.6275814636503876E-2</v>
      </c>
      <c r="AF104" s="1">
        <f>(Table2[[#This Row],[Current Week High]]/Table2[[#This Row],[Close Price]])-1</f>
        <v>1.7100015101312094E-2</v>
      </c>
      <c r="AG104" s="1">
        <f>(Table2[[#This Row],[Close Price]]/Table2[[#This Row],[Current Month Low]])-1</f>
        <v>5.0047804491290204E-2</v>
      </c>
      <c r="AH104" s="1">
        <f>(Table2[[#This Row],[Current Month High]]/Table2[[#This Row],[Close Price]])-1</f>
        <v>2.8221687260710837E-2</v>
      </c>
      <c r="AI104">
        <v>2.8221687260710802</v>
      </c>
      <c r="AJ104">
        <v>190.976530190239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-0.05</v>
      </c>
      <c r="AM104" t="s">
        <v>3221</v>
      </c>
      <c r="AN104">
        <v>2.98</v>
      </c>
      <c r="AO104" t="s">
        <v>3220</v>
      </c>
      <c r="AP104">
        <v>9.1160707298282004E-2</v>
      </c>
      <c r="AQ104">
        <f>(Table2[[#This Row],[Sharpe Ratio]]-AVERAGE(Table2[Sharpe Ratio]))/_xlfn.STDEV.P(Table2[Sharpe Ratio])</f>
        <v>0.30974412230188847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2.7172606083235111</v>
      </c>
      <c r="AS104">
        <f>_xlfn.RANK.AVG(Table2[[#This Row],[1Y Return vs Nifty Z-Score]],Table2[1Y Return vs Nifty Z-Score])</f>
        <v>40</v>
      </c>
      <c r="AT104">
        <f>_xlfn.RANK.AVG(Table2[[#This Row],[6M Return vs Nifty Z-Score]],Table2[6M Return vs Nifty Z-Score])</f>
        <v>198</v>
      </c>
      <c r="AU104">
        <f>_xlfn.RANK.AVG(Table2[[#This Row],[Sharpe Ratio Z-Score]],Table2[Sharpe Ratio Z-Score])</f>
        <v>256</v>
      </c>
      <c r="AV104">
        <f>(Table2[[#This Row],[Rank 1Y]]+Table2[[#This Row],[Rank 6M]]+Table2[[#This Row],[Rank Sharpe]])/3</f>
        <v>164.66666666666666</v>
      </c>
    </row>
    <row r="105" spans="1:48" x14ac:dyDescent="0.3">
      <c r="A105" t="s">
        <v>525</v>
      </c>
      <c r="B105" t="s">
        <v>526</v>
      </c>
      <c r="C105" t="s">
        <v>3177</v>
      </c>
      <c r="D105" t="s">
        <v>163</v>
      </c>
      <c r="E105">
        <v>40634.1908191849</v>
      </c>
      <c r="F105">
        <v>1206.6500000000001</v>
      </c>
      <c r="G105">
        <v>84.352051752925107</v>
      </c>
      <c r="H105">
        <f>(Table2[[#This Row],[1Y Return vs Nifty]]-AVERAGE(Table2[1Y Return vs Nifty]))/_xlfn.STDEV.P(Table2[1Y Return vs Nifty])</f>
        <v>1.080439786537817</v>
      </c>
      <c r="I105">
        <v>34.461278910404701</v>
      </c>
      <c r="J105">
        <f>(Table2[[#This Row],[1M Return vs Nifty]]-AVERAGE(Table2[1M Return vs Nifty]))/_xlfn.STDEV.P(Table2[1M Return vs Nifty])</f>
        <v>3.3864549845361251</v>
      </c>
      <c r="K105">
        <v>37.303981826572503</v>
      </c>
      <c r="L105">
        <f>(Table2[[#This Row],[6M Return vs Nifty]]-AVERAGE(Table2[6M Return vs Nifty]))/_xlfn.STDEV.P(Table2[6M Return vs Nifty])</f>
        <v>0.72044337780301781</v>
      </c>
      <c r="M105">
        <v>14.5982562044814</v>
      </c>
      <c r="N105">
        <f>(Table2[[#This Row],[1W Return vs Nifty]]-AVERAGE(Table2[1W Return vs Nifty]))/_xlfn.STDEV.P(Table2[1W Return vs Nifty])</f>
        <v>2.7877105700417291</v>
      </c>
      <c r="O105">
        <v>1070.24</v>
      </c>
      <c r="P105">
        <v>976.31353277280004</v>
      </c>
      <c r="Q105">
        <v>832.89601278370606</v>
      </c>
      <c r="R105">
        <v>88.282632672382704</v>
      </c>
      <c r="S105" s="1">
        <f>(Table2[[#This Row],[Close Price]]-Table2[[#This Row],[20D EMA]])/Table2[[#This Row],[20D EMA]]</f>
        <v>0.12745739273434004</v>
      </c>
      <c r="T105" s="1">
        <f>(Table2[[#This Row],[Close Price]]-Table2[[#This Row],[50D EMA]])/Table2[[#This Row],[50D EMA]]</f>
        <v>0.23592468965684421</v>
      </c>
      <c r="U105" s="1">
        <f>(Table2[[#This Row],[Close Price]]-Table2[[#This Row],[200D EMA]])/Table2[[#This Row],[200D EMA]]</f>
        <v>0.44874027667287419</v>
      </c>
      <c r="V105">
        <v>2.66357314093707</v>
      </c>
      <c r="W105">
        <v>1192</v>
      </c>
      <c r="X105">
        <v>1229.25</v>
      </c>
      <c r="Y105">
        <v>1192</v>
      </c>
      <c r="Z105">
        <v>1232</v>
      </c>
      <c r="AA105">
        <v>1015</v>
      </c>
      <c r="AB105">
        <v>1314</v>
      </c>
      <c r="AC105" s="1">
        <f>(Table2[[#This Row],[Close Price]]/Table2[[#This Row],[Day Low]])-1</f>
        <v>1.229026845637593E-2</v>
      </c>
      <c r="AD105" s="1">
        <f>(Table2[[#This Row],[Day High]]/Table2[[#This Row],[Close Price]])-1</f>
        <v>1.8729540463265915E-2</v>
      </c>
      <c r="AE105" s="1">
        <f>(Table2[[#This Row],[Close Price]]/Table2[[#This Row],[Current Week Low]])-1</f>
        <v>1.229026845637593E-2</v>
      </c>
      <c r="AF105" s="1">
        <f>(Table2[[#This Row],[Current Week High]]/Table2[[#This Row],[Close Price]])-1</f>
        <v>2.1008577466539613E-2</v>
      </c>
      <c r="AG105" s="1">
        <f>(Table2[[#This Row],[Close Price]]/Table2[[#This Row],[Current Month Low]])-1</f>
        <v>0.18881773399014778</v>
      </c>
      <c r="AH105" s="1">
        <f>(Table2[[#This Row],[Current Month High]]/Table2[[#This Row],[Close Price]])-1</f>
        <v>8.8965317200513816E-2</v>
      </c>
      <c r="AI105">
        <v>8.8965317200513798</v>
      </c>
      <c r="AJ105">
        <v>122.505992992808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0.48</v>
      </c>
      <c r="AM105" t="s">
        <v>3220</v>
      </c>
      <c r="AN105">
        <v>28.37</v>
      </c>
      <c r="AO105" t="s">
        <v>3220</v>
      </c>
      <c r="AP105">
        <v>8.8586647904779006E-2</v>
      </c>
      <c r="AQ105">
        <f>(Table2[[#This Row],[Sharpe Ratio]]-AVERAGE(Table2[Sharpe Ratio]))/_xlfn.STDEV.P(Table2[Sharpe Ratio])</f>
        <v>0.27964991455840627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8.2546986334770942</v>
      </c>
      <c r="AS105">
        <f>_xlfn.RANK.AVG(Table2[[#This Row],[1Y Return vs Nifty Z-Score]],Table2[1Y Return vs Nifty Z-Score])</f>
        <v>86</v>
      </c>
      <c r="AT105">
        <f>_xlfn.RANK.AVG(Table2[[#This Row],[6M Return vs Nifty Z-Score]],Table2[6M Return vs Nifty Z-Score])</f>
        <v>140</v>
      </c>
      <c r="AU105">
        <f>_xlfn.RANK.AVG(Table2[[#This Row],[Sharpe Ratio Z-Score]],Table2[Sharpe Ratio Z-Score])</f>
        <v>269</v>
      </c>
      <c r="AV105">
        <f>(Table2[[#This Row],[Rank 1Y]]+Table2[[#This Row],[Rank 6M]]+Table2[[#This Row],[Rank Sharpe]])/3</f>
        <v>165</v>
      </c>
    </row>
    <row r="106" spans="1:48" x14ac:dyDescent="0.3">
      <c r="A106" t="s">
        <v>534</v>
      </c>
      <c r="B106" t="s">
        <v>535</v>
      </c>
      <c r="C106" t="s">
        <v>3173</v>
      </c>
      <c r="D106" t="s">
        <v>536</v>
      </c>
      <c r="E106">
        <v>39731.50032264</v>
      </c>
      <c r="F106">
        <v>4402.8</v>
      </c>
      <c r="G106">
        <v>43.4494275211229</v>
      </c>
      <c r="H106">
        <f>(Table2[[#This Row],[1Y Return vs Nifty]]-AVERAGE(Table2[1Y Return vs Nifty]))/_xlfn.STDEV.P(Table2[1Y Return vs Nifty])</f>
        <v>0.35989936469278144</v>
      </c>
      <c r="I106">
        <v>2.91763068989713</v>
      </c>
      <c r="J106">
        <f>(Table2[[#This Row],[1M Return vs Nifty]]-AVERAGE(Table2[1M Return vs Nifty]))/_xlfn.STDEV.P(Table2[1M Return vs Nifty])</f>
        <v>0.23277064469517536</v>
      </c>
      <c r="K106">
        <v>19.991416946189599</v>
      </c>
      <c r="L106">
        <f>(Table2[[#This Row],[6M Return vs Nifty]]-AVERAGE(Table2[6M Return vs Nifty]))/_xlfn.STDEV.P(Table2[6M Return vs Nifty])</f>
        <v>0.17125548303759736</v>
      </c>
      <c r="M106">
        <v>-2.1718940506413502</v>
      </c>
      <c r="N106">
        <f>(Table2[[#This Row],[1W Return vs Nifty]]-AVERAGE(Table2[1W Return vs Nifty]))/_xlfn.STDEV.P(Table2[1W Return vs Nifty])</f>
        <v>-0.43681577206518313</v>
      </c>
      <c r="O106">
        <v>4453.7700000000004</v>
      </c>
      <c r="P106">
        <v>4392.2925247488802</v>
      </c>
      <c r="Q106">
        <v>3805.36808144423</v>
      </c>
      <c r="R106">
        <v>41.462449354655902</v>
      </c>
      <c r="S106" s="1">
        <f>(Table2[[#This Row],[Close Price]]-Table2[[#This Row],[20D EMA]])/Table2[[#This Row],[20D EMA]]</f>
        <v>-1.1444237129443202E-2</v>
      </c>
      <c r="T106" s="1">
        <f>(Table2[[#This Row],[Close Price]]-Table2[[#This Row],[50D EMA]])/Table2[[#This Row],[50D EMA]]</f>
        <v>2.3922530641833232E-3</v>
      </c>
      <c r="U106" s="1">
        <f>(Table2[[#This Row],[Close Price]]-Table2[[#This Row],[200D EMA]])/Table2[[#This Row],[200D EMA]]</f>
        <v>0.15699714344821808</v>
      </c>
      <c r="V106">
        <v>0.53107343562229503</v>
      </c>
      <c r="W106">
        <v>4350.55</v>
      </c>
      <c r="X106">
        <v>4499.95</v>
      </c>
      <c r="Y106">
        <v>4311.5</v>
      </c>
      <c r="Z106">
        <v>4499.95</v>
      </c>
      <c r="AA106">
        <v>4311.5</v>
      </c>
      <c r="AB106">
        <v>4647.5</v>
      </c>
      <c r="AC106" s="1">
        <f>(Table2[[#This Row],[Close Price]]/Table2[[#This Row],[Day Low]])-1</f>
        <v>1.2009975750192581E-2</v>
      </c>
      <c r="AD106" s="1">
        <f>(Table2[[#This Row],[Day High]]/Table2[[#This Row],[Close Price]])-1</f>
        <v>2.2065503770327899E-2</v>
      </c>
      <c r="AE106" s="1">
        <f>(Table2[[#This Row],[Close Price]]/Table2[[#This Row],[Current Week Low]])-1</f>
        <v>2.1175924852139705E-2</v>
      </c>
      <c r="AF106" s="1">
        <f>(Table2[[#This Row],[Current Week High]]/Table2[[#This Row],[Close Price]])-1</f>
        <v>2.2065503770327899E-2</v>
      </c>
      <c r="AG106" s="1">
        <f>(Table2[[#This Row],[Close Price]]/Table2[[#This Row],[Current Month Low]])-1</f>
        <v>2.1175924852139705E-2</v>
      </c>
      <c r="AH106" s="1">
        <f>(Table2[[#This Row],[Current Month High]]/Table2[[#This Row],[Close Price]])-1</f>
        <v>5.5578268374670614E-2</v>
      </c>
      <c r="AI106">
        <v>14.4657944944126</v>
      </c>
      <c r="AJ106">
        <v>89.685924777045301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-0.13</v>
      </c>
      <c r="AM106" t="s">
        <v>3221</v>
      </c>
      <c r="AN106">
        <v>-4.97</v>
      </c>
      <c r="AO106" t="s">
        <v>3221</v>
      </c>
      <c r="AP106">
        <v>0.219251867001552</v>
      </c>
      <c r="AQ106">
        <f>(Table2[[#This Row],[Sharpe Ratio]]-AVERAGE(Table2[Sharpe Ratio]))/_xlfn.STDEV.P(Table2[Sharpe Ratio])</f>
        <v>1.8073016300825551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2.1344113504429263</v>
      </c>
      <c r="AS106">
        <f>_xlfn.RANK.AVG(Table2[[#This Row],[1Y Return vs Nifty Z-Score]],Table2[1Y Return vs Nifty Z-Score])</f>
        <v>204</v>
      </c>
      <c r="AT106">
        <f>_xlfn.RANK.AVG(Table2[[#This Row],[6M Return vs Nifty Z-Score]],Table2[6M Return vs Nifty Z-Score])</f>
        <v>268</v>
      </c>
      <c r="AU106">
        <f>_xlfn.RANK.AVG(Table2[[#This Row],[Sharpe Ratio Z-Score]],Table2[Sharpe Ratio Z-Score])</f>
        <v>26</v>
      </c>
      <c r="AV106">
        <f>(Table2[[#This Row],[Rank 1Y]]+Table2[[#This Row],[Rank 6M]]+Table2[[#This Row],[Rank Sharpe]])/3</f>
        <v>166</v>
      </c>
    </row>
    <row r="107" spans="1:48" x14ac:dyDescent="0.3">
      <c r="A107" t="s">
        <v>1795</v>
      </c>
      <c r="B107" t="s">
        <v>1796</v>
      </c>
      <c r="C107" t="s">
        <v>3166</v>
      </c>
      <c r="D107" t="s">
        <v>204</v>
      </c>
      <c r="E107">
        <v>4413.4121870999998</v>
      </c>
      <c r="F107">
        <v>1676.85</v>
      </c>
      <c r="G107">
        <v>41.518352342002601</v>
      </c>
      <c r="H107">
        <f>(Table2[[#This Row],[1Y Return vs Nifty]]-AVERAGE(Table2[1Y Return vs Nifty]))/_xlfn.STDEV.P(Table2[1Y Return vs Nifty])</f>
        <v>0.32588155409235603</v>
      </c>
      <c r="I107">
        <v>25.919611173000298</v>
      </c>
      <c r="J107">
        <f>(Table2[[#This Row],[1M Return vs Nifty]]-AVERAGE(Table2[1M Return vs Nifty]))/_xlfn.STDEV.P(Table2[1M Return vs Nifty])</f>
        <v>2.5324724777801739</v>
      </c>
      <c r="K107">
        <v>41.797311322956197</v>
      </c>
      <c r="L107">
        <f>(Table2[[#This Row],[6M Return vs Nifty]]-AVERAGE(Table2[6M Return vs Nifty]))/_xlfn.STDEV.P(Table2[6M Return vs Nifty])</f>
        <v>0.86298044170176402</v>
      </c>
      <c r="M107">
        <v>7.9519315695530901</v>
      </c>
      <c r="N107">
        <f>(Table2[[#This Row],[1W Return vs Nifty]]-AVERAGE(Table2[1W Return vs Nifty]))/_xlfn.STDEV.P(Table2[1W Return vs Nifty])</f>
        <v>1.5097703883803351</v>
      </c>
      <c r="O107">
        <v>1542.42</v>
      </c>
      <c r="P107">
        <v>1435.0492996371199</v>
      </c>
      <c r="Q107">
        <v>1232.0456040747699</v>
      </c>
      <c r="R107">
        <v>81.274808228789993</v>
      </c>
      <c r="S107" s="1">
        <f>(Table2[[#This Row],[Close Price]]-Table2[[#This Row],[20D EMA]])/Table2[[#This Row],[20D EMA]]</f>
        <v>8.7155249542925944E-2</v>
      </c>
      <c r="T107" s="1">
        <f>(Table2[[#This Row],[Close Price]]-Table2[[#This Row],[50D EMA]])/Table2[[#This Row],[50D EMA]]</f>
        <v>0.16849644149788023</v>
      </c>
      <c r="U107" s="1">
        <f>(Table2[[#This Row],[Close Price]]-Table2[[#This Row],[200D EMA]])/Table2[[#This Row],[200D EMA]]</f>
        <v>0.36102916519820305</v>
      </c>
      <c r="V107">
        <v>0.70118279280338602</v>
      </c>
      <c r="W107">
        <v>1660</v>
      </c>
      <c r="X107">
        <v>1702.4</v>
      </c>
      <c r="Y107">
        <v>1593.95</v>
      </c>
      <c r="Z107">
        <v>1718</v>
      </c>
      <c r="AA107">
        <v>1531</v>
      </c>
      <c r="AB107">
        <v>1718</v>
      </c>
      <c r="AC107" s="1">
        <f>(Table2[[#This Row],[Close Price]]/Table2[[#This Row],[Day Low]])-1</f>
        <v>1.0150602409638498E-2</v>
      </c>
      <c r="AD107" s="1">
        <f>(Table2[[#This Row],[Day High]]/Table2[[#This Row],[Close Price]])-1</f>
        <v>1.5236902525568974E-2</v>
      </c>
      <c r="AE107" s="1">
        <f>(Table2[[#This Row],[Close Price]]/Table2[[#This Row],[Current Week Low]])-1</f>
        <v>5.2009159634869295E-2</v>
      </c>
      <c r="AF107" s="1">
        <f>(Table2[[#This Row],[Current Week High]]/Table2[[#This Row],[Close Price]])-1</f>
        <v>2.4540060231982741E-2</v>
      </c>
      <c r="AG107" s="1">
        <f>(Table2[[#This Row],[Close Price]]/Table2[[#This Row],[Current Month Low]])-1</f>
        <v>9.5264532984977057E-2</v>
      </c>
      <c r="AH107" s="1">
        <f>(Table2[[#This Row],[Current Month High]]/Table2[[#This Row],[Close Price]])-1</f>
        <v>2.4540060231982741E-2</v>
      </c>
      <c r="AI107">
        <v>2.4540060231982701</v>
      </c>
      <c r="AJ107">
        <v>103.99635036496301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0.28000000000000003</v>
      </c>
      <c r="AM107" t="s">
        <v>3220</v>
      </c>
      <c r="AN107">
        <v>7.19</v>
      </c>
      <c r="AO107" t="s">
        <v>3220</v>
      </c>
      <c r="AP107">
        <v>0.12515068409112501</v>
      </c>
      <c r="AQ107">
        <f>(Table2[[#This Row],[Sharpe Ratio]]-AVERAGE(Table2[Sharpe Ratio]))/_xlfn.STDEV.P(Table2[Sharpe Ratio])</f>
        <v>0.7071325529580692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5.9382374149126989</v>
      </c>
      <c r="AS107">
        <f>_xlfn.RANK.AVG(Table2[[#This Row],[1Y Return vs Nifty Z-Score]],Table2[1Y Return vs Nifty Z-Score])</f>
        <v>208</v>
      </c>
      <c r="AT107">
        <f>_xlfn.RANK.AVG(Table2[[#This Row],[6M Return vs Nifty Z-Score]],Table2[6M Return vs Nifty Z-Score])</f>
        <v>119</v>
      </c>
      <c r="AU107">
        <f>_xlfn.RANK.AVG(Table2[[#This Row],[Sharpe Ratio Z-Score]],Table2[Sharpe Ratio Z-Score])</f>
        <v>173</v>
      </c>
      <c r="AV107">
        <f>(Table2[[#This Row],[Rank 1Y]]+Table2[[#This Row],[Rank 6M]]+Table2[[#This Row],[Rank Sharpe]])/3</f>
        <v>166.66666666666666</v>
      </c>
    </row>
    <row r="108" spans="1:48" x14ac:dyDescent="0.3">
      <c r="A108" t="s">
        <v>1030</v>
      </c>
      <c r="B108" t="s">
        <v>1031</v>
      </c>
      <c r="C108" t="s">
        <v>3175</v>
      </c>
      <c r="D108" t="s">
        <v>376</v>
      </c>
      <c r="E108">
        <v>13486.618033875</v>
      </c>
      <c r="F108">
        <v>1068.3499999999999</v>
      </c>
      <c r="G108">
        <v>34.868807697521397</v>
      </c>
      <c r="H108">
        <f>(Table2[[#This Row],[1Y Return vs Nifty]]-AVERAGE(Table2[1Y Return vs Nifty]))/_xlfn.STDEV.P(Table2[1Y Return vs Nifty])</f>
        <v>0.20874320922580278</v>
      </c>
      <c r="I108">
        <v>4.3821218072013197</v>
      </c>
      <c r="J108">
        <f>(Table2[[#This Row],[1M Return vs Nifty]]-AVERAGE(Table2[1M Return vs Nifty]))/_xlfn.STDEV.P(Table2[1M Return vs Nifty])</f>
        <v>0.37918816337254041</v>
      </c>
      <c r="K108">
        <v>100.81688232843599</v>
      </c>
      <c r="L108">
        <f>(Table2[[#This Row],[6M Return vs Nifty]]-AVERAGE(Table2[6M Return vs Nifty]))/_xlfn.STDEV.P(Table2[6M Return vs Nifty])</f>
        <v>2.735194881006775</v>
      </c>
      <c r="M108">
        <v>0.220129006739677</v>
      </c>
      <c r="N108">
        <f>(Table2[[#This Row],[1W Return vs Nifty]]-AVERAGE(Table2[1W Return vs Nifty]))/_xlfn.STDEV.P(Table2[1W Return vs Nifty])</f>
        <v>2.3116980003995025E-2</v>
      </c>
      <c r="O108">
        <v>1033.6199999999999</v>
      </c>
      <c r="P108">
        <v>931.105724973223</v>
      </c>
      <c r="Q108">
        <v>726.07014368485704</v>
      </c>
      <c r="R108">
        <v>57.2826295579993</v>
      </c>
      <c r="S108" s="1">
        <f>(Table2[[#This Row],[Close Price]]-Table2[[#This Row],[20D EMA]])/Table2[[#This Row],[20D EMA]]</f>
        <v>3.3600356030262596E-2</v>
      </c>
      <c r="T108" s="1">
        <f>(Table2[[#This Row],[Close Price]]-Table2[[#This Row],[50D EMA]])/Table2[[#This Row],[50D EMA]]</f>
        <v>0.14739923871773403</v>
      </c>
      <c r="U108" s="1">
        <f>(Table2[[#This Row],[Close Price]]-Table2[[#This Row],[200D EMA]])/Table2[[#This Row],[200D EMA]]</f>
        <v>0.47141431071390505</v>
      </c>
      <c r="V108">
        <v>0.47115963387128101</v>
      </c>
      <c r="W108">
        <v>1060</v>
      </c>
      <c r="X108">
        <v>1086.4000000000001</v>
      </c>
      <c r="Y108">
        <v>1005.7</v>
      </c>
      <c r="Z108">
        <v>1086.4000000000001</v>
      </c>
      <c r="AA108">
        <v>1005.7</v>
      </c>
      <c r="AB108">
        <v>1119.9000000000001</v>
      </c>
      <c r="AC108" s="1">
        <f>(Table2[[#This Row],[Close Price]]/Table2[[#This Row],[Day Low]])-1</f>
        <v>7.8773584905660332E-3</v>
      </c>
      <c r="AD108" s="1">
        <f>(Table2[[#This Row],[Day High]]/Table2[[#This Row],[Close Price]])-1</f>
        <v>1.6895212243178914E-2</v>
      </c>
      <c r="AE108" s="1">
        <f>(Table2[[#This Row],[Close Price]]/Table2[[#This Row],[Current Week Low]])-1</f>
        <v>6.2294918961916856E-2</v>
      </c>
      <c r="AF108" s="1">
        <f>(Table2[[#This Row],[Current Week High]]/Table2[[#This Row],[Close Price]])-1</f>
        <v>1.6895212243178914E-2</v>
      </c>
      <c r="AG108" s="1">
        <f>(Table2[[#This Row],[Close Price]]/Table2[[#This Row],[Current Month Low]])-1</f>
        <v>6.2294918961916856E-2</v>
      </c>
      <c r="AH108" s="1">
        <f>(Table2[[#This Row],[Current Month High]]/Table2[[#This Row],[Close Price]])-1</f>
        <v>4.8251977348247488E-2</v>
      </c>
      <c r="AI108">
        <v>5.2089670987972099</v>
      </c>
      <c r="AJ108">
        <v>137.41111111111101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0.53</v>
      </c>
      <c r="AM108" t="s">
        <v>3220</v>
      </c>
      <c r="AN108">
        <v>-0.03</v>
      </c>
      <c r="AO108" t="s">
        <v>3221</v>
      </c>
      <c r="AP108">
        <v>9.2647073981993996E-2</v>
      </c>
      <c r="AQ108">
        <f>(Table2[[#This Row],[Sharpe Ratio]]-AVERAGE(Table2[Sharpe Ratio]))/_xlfn.STDEV.P(Table2[Sharpe Ratio])</f>
        <v>0.3271217429875346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3.6733649765966483</v>
      </c>
      <c r="AS108">
        <f>_xlfn.RANK.AVG(Table2[[#This Row],[1Y Return vs Nifty Z-Score]],Table2[1Y Return vs Nifty Z-Score])</f>
        <v>243</v>
      </c>
      <c r="AT108">
        <f>_xlfn.RANK.AVG(Table2[[#This Row],[6M Return vs Nifty Z-Score]],Table2[6M Return vs Nifty Z-Score])</f>
        <v>11</v>
      </c>
      <c r="AU108">
        <f>_xlfn.RANK.AVG(Table2[[#This Row],[Sharpe Ratio Z-Score]],Table2[Sharpe Ratio Z-Score])</f>
        <v>249</v>
      </c>
      <c r="AV108">
        <f>(Table2[[#This Row],[Rank 1Y]]+Table2[[#This Row],[Rank 6M]]+Table2[[#This Row],[Rank Sharpe]])/3</f>
        <v>167.66666666666666</v>
      </c>
    </row>
    <row r="109" spans="1:48" x14ac:dyDescent="0.3">
      <c r="A109" t="s">
        <v>1392</v>
      </c>
      <c r="B109" t="s">
        <v>1393</v>
      </c>
      <c r="C109" t="s">
        <v>3171</v>
      </c>
      <c r="D109" t="s">
        <v>81</v>
      </c>
      <c r="E109">
        <v>8241.7083425950004</v>
      </c>
      <c r="F109">
        <v>3366.65</v>
      </c>
      <c r="G109">
        <v>78.360226350145297</v>
      </c>
      <c r="H109">
        <f>(Table2[[#This Row],[1Y Return vs Nifty]]-AVERAGE(Table2[1Y Return vs Nifty]))/_xlfn.STDEV.P(Table2[1Y Return vs Nifty])</f>
        <v>0.97488782051056211</v>
      </c>
      <c r="I109">
        <v>5.0794262389434</v>
      </c>
      <c r="J109">
        <f>(Table2[[#This Row],[1M Return vs Nifty]]-AVERAGE(Table2[1M Return vs Nifty]))/_xlfn.STDEV.P(Table2[1M Return vs Nifty])</f>
        <v>0.44890356379527901</v>
      </c>
      <c r="K109">
        <v>11.020088815636401</v>
      </c>
      <c r="L109">
        <f>(Table2[[#This Row],[6M Return vs Nifty]]-AVERAGE(Table2[6M Return vs Nifty]))/_xlfn.STDEV.P(Table2[6M Return vs Nifty])</f>
        <v>-0.11333232028963187</v>
      </c>
      <c r="M109">
        <v>5.3008606533890603</v>
      </c>
      <c r="N109">
        <f>(Table2[[#This Row],[1W Return vs Nifty]]-AVERAGE(Table2[1W Return vs Nifty]))/_xlfn.STDEV.P(Table2[1W Return vs Nifty])</f>
        <v>1.0000285033096787</v>
      </c>
      <c r="O109">
        <v>3255.56</v>
      </c>
      <c r="P109">
        <v>3090.8079338099501</v>
      </c>
      <c r="Q109">
        <v>2575.0091948949398</v>
      </c>
      <c r="R109">
        <v>61.031206626295898</v>
      </c>
      <c r="S109" s="1">
        <f>(Table2[[#This Row],[Close Price]]-Table2[[#This Row],[20D EMA]])/Table2[[#This Row],[20D EMA]]</f>
        <v>3.4123161606605362E-2</v>
      </c>
      <c r="T109" s="1">
        <f>(Table2[[#This Row],[Close Price]]-Table2[[#This Row],[50D EMA]])/Table2[[#This Row],[50D EMA]]</f>
        <v>8.9245942192864566E-2</v>
      </c>
      <c r="U109" s="1">
        <f>(Table2[[#This Row],[Close Price]]-Table2[[#This Row],[200D EMA]])/Table2[[#This Row],[200D EMA]]</f>
        <v>0.30743222458176861</v>
      </c>
      <c r="V109">
        <v>0.78475482821135201</v>
      </c>
      <c r="W109">
        <v>3361.1</v>
      </c>
      <c r="X109">
        <v>3434.8</v>
      </c>
      <c r="Y109">
        <v>3331.35</v>
      </c>
      <c r="Z109">
        <v>3434.8</v>
      </c>
      <c r="AA109">
        <v>3210</v>
      </c>
      <c r="AB109">
        <v>3507.95</v>
      </c>
      <c r="AC109" s="1">
        <f>(Table2[[#This Row],[Close Price]]/Table2[[#This Row],[Day Low]])-1</f>
        <v>1.651245128083012E-3</v>
      </c>
      <c r="AD109" s="1">
        <f>(Table2[[#This Row],[Day High]]/Table2[[#This Row],[Close Price]])-1</f>
        <v>2.024267446868544E-2</v>
      </c>
      <c r="AE109" s="1">
        <f>(Table2[[#This Row],[Close Price]]/Table2[[#This Row],[Current Week Low]])-1</f>
        <v>1.0596304801356871E-2</v>
      </c>
      <c r="AF109" s="1">
        <f>(Table2[[#This Row],[Current Week High]]/Table2[[#This Row],[Close Price]])-1</f>
        <v>2.024267446868544E-2</v>
      </c>
      <c r="AG109" s="1">
        <f>(Table2[[#This Row],[Close Price]]/Table2[[#This Row],[Current Month Low]])-1</f>
        <v>4.8800623052959624E-2</v>
      </c>
      <c r="AH109" s="1">
        <f>(Table2[[#This Row],[Current Month High]]/Table2[[#This Row],[Close Price]])-1</f>
        <v>4.197050480447917E-2</v>
      </c>
      <c r="AI109">
        <v>4.1970504804479098</v>
      </c>
      <c r="AJ109">
        <v>117.056187743786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0.09</v>
      </c>
      <c r="AM109" t="s">
        <v>3220</v>
      </c>
      <c r="AN109">
        <v>11.61</v>
      </c>
      <c r="AO109" t="s">
        <v>3220</v>
      </c>
      <c r="AP109">
        <v>0.194747216137103</v>
      </c>
      <c r="AQ109">
        <f>(Table2[[#This Row],[Sharpe Ratio]]-AVERAGE(Table2[Sharpe Ratio]))/_xlfn.STDEV.P(Table2[Sharpe Ratio])</f>
        <v>1.520809385320228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3.8312969526461158</v>
      </c>
      <c r="AS109">
        <f>_xlfn.RANK.AVG(Table2[[#This Row],[1Y Return vs Nifty Z-Score]],Table2[1Y Return vs Nifty Z-Score])</f>
        <v>97</v>
      </c>
      <c r="AT109">
        <f>_xlfn.RANK.AVG(Table2[[#This Row],[6M Return vs Nifty Z-Score]],Table2[6M Return vs Nifty Z-Score])</f>
        <v>360</v>
      </c>
      <c r="AU109">
        <f>_xlfn.RANK.AVG(Table2[[#This Row],[Sharpe Ratio Z-Score]],Table2[Sharpe Ratio Z-Score])</f>
        <v>47</v>
      </c>
      <c r="AV109">
        <f>(Table2[[#This Row],[Rank 1Y]]+Table2[[#This Row],[Rank 6M]]+Table2[[#This Row],[Rank Sharpe]])/3</f>
        <v>168</v>
      </c>
    </row>
    <row r="110" spans="1:48" x14ac:dyDescent="0.3">
      <c r="A110" t="s">
        <v>259</v>
      </c>
      <c r="B110" t="s">
        <v>260</v>
      </c>
      <c r="C110" t="s">
        <v>3173</v>
      </c>
      <c r="D110" t="s">
        <v>166</v>
      </c>
      <c r="E110">
        <v>101583.31872724</v>
      </c>
      <c r="F110">
        <v>664.6</v>
      </c>
      <c r="G110">
        <v>20.904245471519001</v>
      </c>
      <c r="H110">
        <f>(Table2[[#This Row],[1Y Return vs Nifty]]-AVERAGE(Table2[1Y Return vs Nifty]))/_xlfn.STDEV.P(Table2[1Y Return vs Nifty])</f>
        <v>-3.7256448404518326E-2</v>
      </c>
      <c r="I110">
        <v>-9.2220842238203993</v>
      </c>
      <c r="J110">
        <f>(Table2[[#This Row],[1M Return vs Nifty]]-AVERAGE(Table2[1M Return vs Nifty]))/_xlfn.STDEV.P(Table2[1M Return vs Nifty])</f>
        <v>-0.98093896003704961</v>
      </c>
      <c r="K110">
        <v>30.244231106868799</v>
      </c>
      <c r="L110">
        <f>(Table2[[#This Row],[6M Return vs Nifty]]-AVERAGE(Table2[6M Return vs Nifty]))/_xlfn.STDEV.P(Table2[6M Return vs Nifty])</f>
        <v>0.49649449084658737</v>
      </c>
      <c r="M110">
        <v>-2.87164723558777</v>
      </c>
      <c r="N110">
        <f>(Table2[[#This Row],[1W Return vs Nifty]]-AVERAGE(Table2[1W Return vs Nifty]))/_xlfn.STDEV.P(Table2[1W Return vs Nifty])</f>
        <v>-0.57136272265936106</v>
      </c>
      <c r="O110">
        <v>696.5</v>
      </c>
      <c r="P110">
        <v>695.69685845694096</v>
      </c>
      <c r="Q110">
        <v>589.49813367579804</v>
      </c>
      <c r="R110">
        <v>24.0121159029223</v>
      </c>
      <c r="S110" s="1">
        <f>(Table2[[#This Row],[Close Price]]-Table2[[#This Row],[20D EMA]])/Table2[[#This Row],[20D EMA]]</f>
        <v>-4.5800430725053805E-2</v>
      </c>
      <c r="T110" s="1">
        <f>(Table2[[#This Row],[Close Price]]-Table2[[#This Row],[50D EMA]])/Table2[[#This Row],[50D EMA]]</f>
        <v>-4.4698862843672915E-2</v>
      </c>
      <c r="U110" s="1">
        <f>(Table2[[#This Row],[Close Price]]-Table2[[#This Row],[200D EMA]])/Table2[[#This Row],[200D EMA]]</f>
        <v>0.1273996676730875</v>
      </c>
      <c r="V110">
        <v>0.65617413489110099</v>
      </c>
      <c r="W110">
        <v>663</v>
      </c>
      <c r="X110">
        <v>679</v>
      </c>
      <c r="Y110">
        <v>658.75</v>
      </c>
      <c r="Z110">
        <v>679</v>
      </c>
      <c r="AA110">
        <v>658.75</v>
      </c>
      <c r="AB110">
        <v>705</v>
      </c>
      <c r="AC110" s="1">
        <f>(Table2[[#This Row],[Close Price]]/Table2[[#This Row],[Day Low]])-1</f>
        <v>2.4132730015082871E-3</v>
      </c>
      <c r="AD110" s="1">
        <f>(Table2[[#This Row],[Day High]]/Table2[[#This Row],[Close Price]])-1</f>
        <v>2.1667168221486621E-2</v>
      </c>
      <c r="AE110" s="1">
        <f>(Table2[[#This Row],[Close Price]]/Table2[[#This Row],[Current Week Low]])-1</f>
        <v>8.8804554079697784E-3</v>
      </c>
      <c r="AF110" s="1">
        <f>(Table2[[#This Row],[Current Week High]]/Table2[[#This Row],[Close Price]])-1</f>
        <v>2.1667168221486621E-2</v>
      </c>
      <c r="AG110" s="1">
        <f>(Table2[[#This Row],[Close Price]]/Table2[[#This Row],[Current Month Low]])-1</f>
        <v>8.8804554079697784E-3</v>
      </c>
      <c r="AH110" s="1">
        <f>(Table2[[#This Row],[Current Month High]]/Table2[[#This Row],[Close Price]])-1</f>
        <v>6.0788444176948397E-2</v>
      </c>
      <c r="AI110">
        <v>17.928077038820302</v>
      </c>
      <c r="AJ110">
        <v>85.022271714921999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-0.06</v>
      </c>
      <c r="AM110" t="s">
        <v>3221</v>
      </c>
      <c r="AN110">
        <v>-11.41</v>
      </c>
      <c r="AO110" t="s">
        <v>3221</v>
      </c>
      <c r="AP110">
        <v>0.22519876862111499</v>
      </c>
      <c r="AQ110">
        <f>(Table2[[#This Row],[Sharpe Ratio]]-AVERAGE(Table2[Sharpe Ratio]))/_xlfn.STDEV.P(Table2[Sharpe Ratio])</f>
        <v>1.8768288885525419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0.78376524829820038</v>
      </c>
      <c r="AS110">
        <f>_xlfn.RANK.AVG(Table2[[#This Row],[1Y Return vs Nifty Z-Score]],Table2[1Y Return vs Nifty Z-Score])</f>
        <v>310</v>
      </c>
      <c r="AT110">
        <f>_xlfn.RANK.AVG(Table2[[#This Row],[6M Return vs Nifty Z-Score]],Table2[6M Return vs Nifty Z-Score])</f>
        <v>175</v>
      </c>
      <c r="AU110">
        <f>_xlfn.RANK.AVG(Table2[[#This Row],[Sharpe Ratio Z-Score]],Table2[Sharpe Ratio Z-Score])</f>
        <v>20</v>
      </c>
      <c r="AV110">
        <f>(Table2[[#This Row],[Rank 1Y]]+Table2[[#This Row],[Rank 6M]]+Table2[[#This Row],[Rank Sharpe]])/3</f>
        <v>168.33333333333334</v>
      </c>
    </row>
    <row r="111" spans="1:48" x14ac:dyDescent="0.3">
      <c r="A111" t="s">
        <v>825</v>
      </c>
      <c r="B111" t="s">
        <v>826</v>
      </c>
      <c r="C111" t="s">
        <v>3164</v>
      </c>
      <c r="D111" t="s">
        <v>46</v>
      </c>
      <c r="E111">
        <v>19909.015305479999</v>
      </c>
      <c r="F111">
        <v>317.10000000000002</v>
      </c>
      <c r="G111">
        <v>65.606250567342698</v>
      </c>
      <c r="H111">
        <f>(Table2[[#This Row],[1Y Return vs Nifty]]-AVERAGE(Table2[1Y Return vs Nifty]))/_xlfn.STDEV.P(Table2[1Y Return vs Nifty])</f>
        <v>0.75021384754828879</v>
      </c>
      <c r="I111">
        <v>-6.4122731687285901</v>
      </c>
      <c r="J111">
        <f>(Table2[[#This Row],[1M Return vs Nifty]]-AVERAGE(Table2[1M Return vs Nifty]))/_xlfn.STDEV.P(Table2[1M Return vs Nifty])</f>
        <v>-0.70001846978779503</v>
      </c>
      <c r="K111">
        <v>18.686608980429199</v>
      </c>
      <c r="L111">
        <f>(Table2[[#This Row],[6M Return vs Nifty]]-AVERAGE(Table2[6M Return vs Nifty]))/_xlfn.STDEV.P(Table2[6M Return vs Nifty])</f>
        <v>0.12986446184921893</v>
      </c>
      <c r="M111">
        <v>-3.12048692011177</v>
      </c>
      <c r="N111">
        <f>(Table2[[#This Row],[1W Return vs Nifty]]-AVERAGE(Table2[1W Return vs Nifty]))/_xlfn.STDEV.P(Table2[1W Return vs Nifty])</f>
        <v>-0.619209051136001</v>
      </c>
      <c r="O111">
        <v>321.02999999999997</v>
      </c>
      <c r="P111">
        <v>319.301269181039</v>
      </c>
      <c r="Q111">
        <v>265.36562213067401</v>
      </c>
      <c r="R111">
        <v>44.9895330179437</v>
      </c>
      <c r="S111" s="1">
        <f>(Table2[[#This Row],[Close Price]]-Table2[[#This Row],[20D EMA]])/Table2[[#This Row],[20D EMA]]</f>
        <v>-1.2241846556396443E-2</v>
      </c>
      <c r="T111" s="1">
        <f>(Table2[[#This Row],[Close Price]]-Table2[[#This Row],[50D EMA]])/Table2[[#This Row],[50D EMA]]</f>
        <v>-6.8940195154404312E-3</v>
      </c>
      <c r="U111" s="1">
        <f>(Table2[[#This Row],[Close Price]]-Table2[[#This Row],[200D EMA]])/Table2[[#This Row],[200D EMA]]</f>
        <v>0.19495508669864722</v>
      </c>
      <c r="V111">
        <v>0.45989964556492802</v>
      </c>
      <c r="W111">
        <v>311.55</v>
      </c>
      <c r="X111">
        <v>318.64999999999998</v>
      </c>
      <c r="Y111">
        <v>308.10000000000002</v>
      </c>
      <c r="Z111">
        <v>318.64999999999998</v>
      </c>
      <c r="AA111">
        <v>308.10000000000002</v>
      </c>
      <c r="AB111">
        <v>330.8</v>
      </c>
      <c r="AC111" s="1">
        <f>(Table2[[#This Row],[Close Price]]/Table2[[#This Row],[Day Low]])-1</f>
        <v>1.7814155031295131E-2</v>
      </c>
      <c r="AD111" s="1">
        <f>(Table2[[#This Row],[Day High]]/Table2[[#This Row],[Close Price]])-1</f>
        <v>4.8880479344053374E-3</v>
      </c>
      <c r="AE111" s="1">
        <f>(Table2[[#This Row],[Close Price]]/Table2[[#This Row],[Current Week Low]])-1</f>
        <v>2.9211295034079932E-2</v>
      </c>
      <c r="AF111" s="1">
        <f>(Table2[[#This Row],[Current Week High]]/Table2[[#This Row],[Close Price]])-1</f>
        <v>4.8880479344053374E-3</v>
      </c>
      <c r="AG111" s="1">
        <f>(Table2[[#This Row],[Close Price]]/Table2[[#This Row],[Current Month Low]])-1</f>
        <v>2.9211295034079932E-2</v>
      </c>
      <c r="AH111" s="1">
        <f>(Table2[[#This Row],[Current Month High]]/Table2[[#This Row],[Close Price]])-1</f>
        <v>4.3204036581520056E-2</v>
      </c>
      <c r="AI111">
        <v>14.9479659413434</v>
      </c>
      <c r="AJ111">
        <v>132.22262907359899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-0.06</v>
      </c>
      <c r="AM111" t="s">
        <v>3221</v>
      </c>
      <c r="AN111">
        <v>-1.99</v>
      </c>
      <c r="AO111" t="s">
        <v>3221</v>
      </c>
      <c r="AP111">
        <v>0.16428416380623001</v>
      </c>
      <c r="AQ111">
        <f>(Table2[[#This Row],[Sharpe Ratio]]-AVERAGE(Table2[Sharpe Ratio]))/_xlfn.STDEV.P(Table2[Sharpe Ratio])</f>
        <v>1.1646554334495776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0.72550622192328917</v>
      </c>
      <c r="AS111">
        <f>_xlfn.RANK.AVG(Table2[[#This Row],[1Y Return vs Nifty Z-Score]],Table2[1Y Return vs Nifty Z-Score])</f>
        <v>131</v>
      </c>
      <c r="AT111">
        <f>_xlfn.RANK.AVG(Table2[[#This Row],[6M Return vs Nifty Z-Score]],Table2[6M Return vs Nifty Z-Score])</f>
        <v>279</v>
      </c>
      <c r="AU111">
        <f>_xlfn.RANK.AVG(Table2[[#This Row],[Sharpe Ratio Z-Score]],Table2[Sharpe Ratio Z-Score])</f>
        <v>95</v>
      </c>
      <c r="AV111">
        <f>(Table2[[#This Row],[Rank 1Y]]+Table2[[#This Row],[Rank 6M]]+Table2[[#This Row],[Rank Sharpe]])/3</f>
        <v>168.33333333333334</v>
      </c>
    </row>
    <row r="112" spans="1:48" x14ac:dyDescent="0.3">
      <c r="A112" t="s">
        <v>943</v>
      </c>
      <c r="B112" t="s">
        <v>944</v>
      </c>
      <c r="C112" t="s">
        <v>3165</v>
      </c>
      <c r="D112" t="s">
        <v>54</v>
      </c>
      <c r="E112">
        <v>16124.063795025</v>
      </c>
      <c r="F112">
        <v>1018.25</v>
      </c>
      <c r="G112">
        <v>99.934875802747499</v>
      </c>
      <c r="H112">
        <f>(Table2[[#This Row],[1Y Return vs Nifty]]-AVERAGE(Table2[1Y Return vs Nifty]))/_xlfn.STDEV.P(Table2[1Y Return vs Nifty])</f>
        <v>1.3549467362817915</v>
      </c>
      <c r="I112">
        <v>17.787450891947799</v>
      </c>
      <c r="J112">
        <f>(Table2[[#This Row],[1M Return vs Nifty]]-AVERAGE(Table2[1M Return vs Nifty]))/_xlfn.STDEV.P(Table2[1M Return vs Nifty])</f>
        <v>1.7194318824707719</v>
      </c>
      <c r="K112">
        <v>70.960381181094306</v>
      </c>
      <c r="L112">
        <f>(Table2[[#This Row],[6M Return vs Nifty]]-AVERAGE(Table2[6M Return vs Nifty]))/_xlfn.STDEV.P(Table2[6M Return vs Nifty])</f>
        <v>1.788089173478169</v>
      </c>
      <c r="M112">
        <v>13.9526472502424</v>
      </c>
      <c r="N112">
        <f>(Table2[[#This Row],[1W Return vs Nifty]]-AVERAGE(Table2[1W Return vs Nifty]))/_xlfn.STDEV.P(Table2[1W Return vs Nifty])</f>
        <v>2.6635743489599988</v>
      </c>
      <c r="O112">
        <v>921.05</v>
      </c>
      <c r="P112">
        <v>850.42513480593698</v>
      </c>
      <c r="Q112">
        <v>684.40797901849203</v>
      </c>
      <c r="R112">
        <v>80.5274649063482</v>
      </c>
      <c r="S112" s="1">
        <f>(Table2[[#This Row],[Close Price]]-Table2[[#This Row],[20D EMA]])/Table2[[#This Row],[20D EMA]]</f>
        <v>0.10553173009065746</v>
      </c>
      <c r="T112" s="1">
        <f>(Table2[[#This Row],[Close Price]]-Table2[[#This Row],[50D EMA]])/Table2[[#This Row],[50D EMA]]</f>
        <v>0.19734231542011027</v>
      </c>
      <c r="U112" s="1">
        <f>(Table2[[#This Row],[Close Price]]-Table2[[#This Row],[200D EMA]])/Table2[[#This Row],[200D EMA]]</f>
        <v>0.48778218725659817</v>
      </c>
      <c r="V112">
        <v>1.49260073352922</v>
      </c>
      <c r="W112">
        <v>1010.05</v>
      </c>
      <c r="X112">
        <v>1044.8</v>
      </c>
      <c r="Y112">
        <v>933</v>
      </c>
      <c r="Z112">
        <v>1048</v>
      </c>
      <c r="AA112">
        <v>904.05</v>
      </c>
      <c r="AB112">
        <v>1048</v>
      </c>
      <c r="AC112" s="1">
        <f>(Table2[[#This Row],[Close Price]]/Table2[[#This Row],[Day Low]])-1</f>
        <v>8.1184099797040332E-3</v>
      </c>
      <c r="AD112" s="1">
        <f>(Table2[[#This Row],[Day High]]/Table2[[#This Row],[Close Price]])-1</f>
        <v>2.6074146820525446E-2</v>
      </c>
      <c r="AE112" s="1">
        <f>(Table2[[#This Row],[Close Price]]/Table2[[#This Row],[Current Week Low]])-1</f>
        <v>9.1371918542336505E-2</v>
      </c>
      <c r="AF112" s="1">
        <f>(Table2[[#This Row],[Current Week High]]/Table2[[#This Row],[Close Price]])-1</f>
        <v>2.9216793518291206E-2</v>
      </c>
      <c r="AG112" s="1">
        <f>(Table2[[#This Row],[Close Price]]/Table2[[#This Row],[Current Month Low]])-1</f>
        <v>0.1263204468779382</v>
      </c>
      <c r="AH112" s="1">
        <f>(Table2[[#This Row],[Current Month High]]/Table2[[#This Row],[Close Price]])-1</f>
        <v>2.9216793518291206E-2</v>
      </c>
      <c r="AI112">
        <v>2.9216793518291202</v>
      </c>
      <c r="AJ112">
        <v>219.450980392156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0.19</v>
      </c>
      <c r="AM112" t="s">
        <v>3220</v>
      </c>
      <c r="AN112">
        <v>12.3</v>
      </c>
      <c r="AO112" t="s">
        <v>3220</v>
      </c>
      <c r="AP112">
        <v>4.6944040852580998E-2</v>
      </c>
      <c r="AQ112">
        <f>(Table2[[#This Row],[Sharpe Ratio]]-AVERAGE(Table2[Sharpe Ratio]))/_xlfn.STDEV.P(Table2[Sharpe Ratio])</f>
        <v>-0.20720803082240402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7.3188341103683268</v>
      </c>
      <c r="AS112">
        <f>_xlfn.RANK.AVG(Table2[[#This Row],[1Y Return vs Nifty Z-Score]],Table2[1Y Return vs Nifty Z-Score])</f>
        <v>69</v>
      </c>
      <c r="AT112">
        <f>_xlfn.RANK.AVG(Table2[[#This Row],[6M Return vs Nifty Z-Score]],Table2[6M Return vs Nifty Z-Score])</f>
        <v>40</v>
      </c>
      <c r="AU112">
        <f>_xlfn.RANK.AVG(Table2[[#This Row],[Sharpe Ratio Z-Score]],Table2[Sharpe Ratio Z-Score])</f>
        <v>396</v>
      </c>
      <c r="AV112">
        <f>(Table2[[#This Row],[Rank 1Y]]+Table2[[#This Row],[Rank 6M]]+Table2[[#This Row],[Rank Sharpe]])/3</f>
        <v>168.33333333333334</v>
      </c>
    </row>
    <row r="113" spans="1:48" x14ac:dyDescent="0.3">
      <c r="A113" t="s">
        <v>1545</v>
      </c>
      <c r="B113" t="s">
        <v>1546</v>
      </c>
      <c r="C113" t="s">
        <v>3173</v>
      </c>
      <c r="D113" t="s">
        <v>166</v>
      </c>
      <c r="E113">
        <v>6502.9230056400002</v>
      </c>
      <c r="F113">
        <v>416.4</v>
      </c>
      <c r="G113">
        <v>25.850080481110101</v>
      </c>
      <c r="H113">
        <f>(Table2[[#This Row],[1Y Return vs Nifty]]-AVERAGE(Table2[1Y Return vs Nifty]))/_xlfn.STDEV.P(Table2[1Y Return vs Nifty])</f>
        <v>4.9869356140216113E-2</v>
      </c>
      <c r="I113">
        <v>-1.27642701959067</v>
      </c>
      <c r="J113">
        <f>(Table2[[#This Row],[1M Return vs Nifty]]-AVERAGE(Table2[1M Return vs Nifty]))/_xlfn.STDEV.P(Table2[1M Return vs Nifty])</f>
        <v>-0.18654464903174806</v>
      </c>
      <c r="K113">
        <v>31.840889569135001</v>
      </c>
      <c r="L113">
        <f>(Table2[[#This Row],[6M Return vs Nifty]]-AVERAGE(Table2[6M Return vs Nifty]))/_xlfn.STDEV.P(Table2[6M Return vs Nifty])</f>
        <v>0.54714357176613126</v>
      </c>
      <c r="M113">
        <v>-4.7366044238065603</v>
      </c>
      <c r="N113">
        <f>(Table2[[#This Row],[1W Return vs Nifty]]-AVERAGE(Table2[1W Return vs Nifty]))/_xlfn.STDEV.P(Table2[1W Return vs Nifty])</f>
        <v>-0.92995244838207258</v>
      </c>
      <c r="O113">
        <v>421.55</v>
      </c>
      <c r="P113">
        <v>404.507592707161</v>
      </c>
      <c r="Q113">
        <v>337.340996740587</v>
      </c>
      <c r="R113">
        <v>42.943737398923702</v>
      </c>
      <c r="S113" s="1">
        <f>(Table2[[#This Row],[Close Price]]-Table2[[#This Row],[20D EMA]])/Table2[[#This Row],[20D EMA]]</f>
        <v>-1.2216818882694897E-2</v>
      </c>
      <c r="T113" s="1">
        <f>(Table2[[#This Row],[Close Price]]-Table2[[#This Row],[50D EMA]])/Table2[[#This Row],[50D EMA]]</f>
        <v>2.9399713397835685E-2</v>
      </c>
      <c r="U113" s="1">
        <f>(Table2[[#This Row],[Close Price]]-Table2[[#This Row],[200D EMA]])/Table2[[#This Row],[200D EMA]]</f>
        <v>0.23435931008471178</v>
      </c>
      <c r="V113">
        <v>0.80261310168106104</v>
      </c>
      <c r="W113">
        <v>411.45</v>
      </c>
      <c r="X113">
        <v>419.4</v>
      </c>
      <c r="Y113">
        <v>405.55</v>
      </c>
      <c r="Z113">
        <v>437.8</v>
      </c>
      <c r="AA113">
        <v>405.55</v>
      </c>
      <c r="AB113">
        <v>446.8</v>
      </c>
      <c r="AC113" s="1">
        <f>(Table2[[#This Row],[Close Price]]/Table2[[#This Row],[Day Low]])-1</f>
        <v>1.2030623405030916E-2</v>
      </c>
      <c r="AD113" s="1">
        <f>(Table2[[#This Row],[Day High]]/Table2[[#This Row],[Close Price]])-1</f>
        <v>7.2046109510086609E-3</v>
      </c>
      <c r="AE113" s="1">
        <f>(Table2[[#This Row],[Close Price]]/Table2[[#This Row],[Current Week Low]])-1</f>
        <v>2.6753791147823947E-2</v>
      </c>
      <c r="AF113" s="1">
        <f>(Table2[[#This Row],[Current Week High]]/Table2[[#This Row],[Close Price]])-1</f>
        <v>5.1392891450528388E-2</v>
      </c>
      <c r="AG113" s="1">
        <f>(Table2[[#This Row],[Close Price]]/Table2[[#This Row],[Current Month Low]])-1</f>
        <v>2.6753791147823947E-2</v>
      </c>
      <c r="AH113" s="1">
        <f>(Table2[[#This Row],[Current Month High]]/Table2[[#This Row],[Close Price]])-1</f>
        <v>7.3006724303554371E-2</v>
      </c>
      <c r="AI113">
        <v>8.3093179634966496</v>
      </c>
      <c r="AJ113">
        <v>84.207033842070302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7.0000000000000007E-2</v>
      </c>
      <c r="AM113" t="s">
        <v>3220</v>
      </c>
      <c r="AN113">
        <v>-3.67</v>
      </c>
      <c r="AO113" t="s">
        <v>3221</v>
      </c>
      <c r="AP113">
        <v>0.18907860278501001</v>
      </c>
      <c r="AQ113">
        <f>(Table2[[#This Row],[Sharpe Ratio]]-AVERAGE(Table2[Sharpe Ratio]))/_xlfn.STDEV.P(Table2[Sharpe Ratio])</f>
        <v>1.4545356900566517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0.93505152054917862</v>
      </c>
      <c r="AS113">
        <f>_xlfn.RANK.AVG(Table2[[#This Row],[1Y Return vs Nifty Z-Score]],Table2[1Y Return vs Nifty Z-Score])</f>
        <v>285</v>
      </c>
      <c r="AT113">
        <f>_xlfn.RANK.AVG(Table2[[#This Row],[6M Return vs Nifty Z-Score]],Table2[6M Return vs Nifty Z-Score])</f>
        <v>166</v>
      </c>
      <c r="AU113">
        <f>_xlfn.RANK.AVG(Table2[[#This Row],[Sharpe Ratio Z-Score]],Table2[Sharpe Ratio Z-Score])</f>
        <v>55</v>
      </c>
      <c r="AV113">
        <f>(Table2[[#This Row],[Rank 1Y]]+Table2[[#This Row],[Rank 6M]]+Table2[[#This Row],[Rank Sharpe]])/3</f>
        <v>168.66666666666666</v>
      </c>
    </row>
    <row r="114" spans="1:48" x14ac:dyDescent="0.3">
      <c r="A114" t="s">
        <v>757</v>
      </c>
      <c r="B114" t="s">
        <v>758</v>
      </c>
      <c r="C114" t="s">
        <v>3164</v>
      </c>
      <c r="D114" t="s">
        <v>213</v>
      </c>
      <c r="E114">
        <v>22516.661128719999</v>
      </c>
      <c r="F114">
        <v>1386.1</v>
      </c>
      <c r="G114">
        <v>80.568577350242194</v>
      </c>
      <c r="H114">
        <f>(Table2[[#This Row],[1Y Return vs Nifty]]-AVERAGE(Table2[1Y Return vs Nifty]))/_xlfn.STDEV.P(Table2[1Y Return vs Nifty])</f>
        <v>1.0137901205726336</v>
      </c>
      <c r="I114">
        <v>8.6637678957440691</v>
      </c>
      <c r="J114">
        <f>(Table2[[#This Row],[1M Return vs Nifty]]-AVERAGE(Table2[1M Return vs Nifty]))/_xlfn.STDEV.P(Table2[1M Return vs Nifty])</f>
        <v>0.80726040548560718</v>
      </c>
      <c r="K114">
        <v>13.835715692951</v>
      </c>
      <c r="L114">
        <f>(Table2[[#This Row],[6M Return vs Nifty]]-AVERAGE(Table2[6M Return vs Nifty]))/_xlfn.STDEV.P(Table2[6M Return vs Nifty])</f>
        <v>-2.4015214021369923E-2</v>
      </c>
      <c r="M114">
        <v>-0.89386002205201998</v>
      </c>
      <c r="N114">
        <f>(Table2[[#This Row],[1W Return vs Nifty]]-AVERAGE(Table2[1W Return vs Nifty]))/_xlfn.STDEV.P(Table2[1W Return vs Nifty])</f>
        <v>-0.19107829633586088</v>
      </c>
      <c r="O114">
        <v>1339.9</v>
      </c>
      <c r="P114">
        <v>1297.55267166525</v>
      </c>
      <c r="Q114">
        <v>1090.0662138571799</v>
      </c>
      <c r="R114">
        <v>65.210680318097303</v>
      </c>
      <c r="S114" s="1">
        <f>(Table2[[#This Row],[Close Price]]-Table2[[#This Row],[20D EMA]])/Table2[[#This Row],[20D EMA]]</f>
        <v>3.4480185088439301E-2</v>
      </c>
      <c r="T114" s="1">
        <f>(Table2[[#This Row],[Close Price]]-Table2[[#This Row],[50D EMA]])/Table2[[#This Row],[50D EMA]]</f>
        <v>6.8241798786565028E-2</v>
      </c>
      <c r="U114" s="1">
        <f>(Table2[[#This Row],[Close Price]]-Table2[[#This Row],[200D EMA]])/Table2[[#This Row],[200D EMA]]</f>
        <v>0.27157413226790111</v>
      </c>
      <c r="V114">
        <v>0.54107781674639999</v>
      </c>
      <c r="W114">
        <v>1372.15</v>
      </c>
      <c r="X114">
        <v>1404.55</v>
      </c>
      <c r="Y114">
        <v>1362.45</v>
      </c>
      <c r="Z114">
        <v>1404.55</v>
      </c>
      <c r="AA114">
        <v>1357.55</v>
      </c>
      <c r="AB114">
        <v>1449</v>
      </c>
      <c r="AC114" s="1">
        <f>(Table2[[#This Row],[Close Price]]/Table2[[#This Row],[Day Low]])-1</f>
        <v>1.0166526983201418E-2</v>
      </c>
      <c r="AD114" s="1">
        <f>(Table2[[#This Row],[Day High]]/Table2[[#This Row],[Close Price]])-1</f>
        <v>1.3310727941707068E-2</v>
      </c>
      <c r="AE114" s="1">
        <f>(Table2[[#This Row],[Close Price]]/Table2[[#This Row],[Current Week Low]])-1</f>
        <v>1.7358435171932918E-2</v>
      </c>
      <c r="AF114" s="1">
        <f>(Table2[[#This Row],[Current Week High]]/Table2[[#This Row],[Close Price]])-1</f>
        <v>1.3310727941707068E-2</v>
      </c>
      <c r="AG114" s="1">
        <f>(Table2[[#This Row],[Close Price]]/Table2[[#This Row],[Current Month Low]])-1</f>
        <v>2.1030532945379488E-2</v>
      </c>
      <c r="AH114" s="1">
        <f>(Table2[[#This Row],[Current Month High]]/Table2[[#This Row],[Close Price]])-1</f>
        <v>4.5379121275521239E-2</v>
      </c>
      <c r="AI114">
        <v>4.5379121275521204</v>
      </c>
      <c r="AJ114">
        <v>130.53638253638201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0.15</v>
      </c>
      <c r="AM114" t="s">
        <v>3220</v>
      </c>
      <c r="AN114">
        <v>6.77</v>
      </c>
      <c r="AO114" t="s">
        <v>3220</v>
      </c>
      <c r="AP114">
        <v>0.16923119736653799</v>
      </c>
      <c r="AQ114">
        <f>(Table2[[#This Row],[Sharpe Ratio]]-AVERAGE(Table2[Sharpe Ratio]))/_xlfn.STDEV.P(Table2[Sharpe Ratio])</f>
        <v>1.2224928928546159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2.8284499085556263</v>
      </c>
      <c r="AS114">
        <f>_xlfn.RANK.AVG(Table2[[#This Row],[1Y Return vs Nifty Z-Score]],Table2[1Y Return vs Nifty Z-Score])</f>
        <v>94</v>
      </c>
      <c r="AT114">
        <f>_xlfn.RANK.AVG(Table2[[#This Row],[6M Return vs Nifty Z-Score]],Table2[6M Return vs Nifty Z-Score])</f>
        <v>328</v>
      </c>
      <c r="AU114">
        <f>_xlfn.RANK.AVG(Table2[[#This Row],[Sharpe Ratio Z-Score]],Table2[Sharpe Ratio Z-Score])</f>
        <v>86</v>
      </c>
      <c r="AV114">
        <f>(Table2[[#This Row],[Rank 1Y]]+Table2[[#This Row],[Rank 6M]]+Table2[[#This Row],[Rank Sharpe]])/3</f>
        <v>169.33333333333334</v>
      </c>
    </row>
    <row r="115" spans="1:48" x14ac:dyDescent="0.3">
      <c r="A115" t="s">
        <v>957</v>
      </c>
      <c r="B115" t="s">
        <v>958</v>
      </c>
      <c r="C115" t="s">
        <v>3165</v>
      </c>
      <c r="D115" t="s">
        <v>54</v>
      </c>
      <c r="E115">
        <v>15733.90677152</v>
      </c>
      <c r="F115">
        <v>1284.0999999999999</v>
      </c>
      <c r="G115">
        <v>77.547221873810699</v>
      </c>
      <c r="H115">
        <f>(Table2[[#This Row],[1Y Return vs Nifty]]-AVERAGE(Table2[1Y Return vs Nifty]))/_xlfn.STDEV.P(Table2[1Y Return vs Nifty])</f>
        <v>0.96056593776239929</v>
      </c>
      <c r="I115">
        <v>29.075478437557301</v>
      </c>
      <c r="J115">
        <f>(Table2[[#This Row],[1M Return vs Nifty]]-AVERAGE(Table2[1M Return vs Nifty]))/_xlfn.STDEV.P(Table2[1M Return vs Nifty])</f>
        <v>2.8479911236031259</v>
      </c>
      <c r="K115">
        <v>63.990030067066797</v>
      </c>
      <c r="L115">
        <f>(Table2[[#This Row],[6M Return vs Nifty]]-AVERAGE(Table2[6M Return vs Nifty]))/_xlfn.STDEV.P(Table2[6M Return vs Nifty])</f>
        <v>1.5669762141600401</v>
      </c>
      <c r="M115">
        <v>14.618956374047</v>
      </c>
      <c r="N115">
        <f>(Table2[[#This Row],[1W Return vs Nifty]]-AVERAGE(Table2[1W Return vs Nifty]))/_xlfn.STDEV.P(Table2[1W Return vs Nifty])</f>
        <v>2.7916907515567977</v>
      </c>
      <c r="O115">
        <v>1068.26</v>
      </c>
      <c r="P115">
        <v>982.44253386647802</v>
      </c>
      <c r="Q115">
        <v>836.11839006355103</v>
      </c>
      <c r="R115">
        <v>89.638227069084394</v>
      </c>
      <c r="S115" s="1">
        <f>(Table2[[#This Row],[Close Price]]-Table2[[#This Row],[20D EMA]])/Table2[[#This Row],[20D EMA]]</f>
        <v>0.20204819051541753</v>
      </c>
      <c r="T115" s="1">
        <f>(Table2[[#This Row],[Close Price]]-Table2[[#This Row],[50D EMA]])/Table2[[#This Row],[50D EMA]]</f>
        <v>0.30704845905472533</v>
      </c>
      <c r="U115" s="1">
        <f>(Table2[[#This Row],[Close Price]]-Table2[[#This Row],[200D EMA]])/Table2[[#This Row],[200D EMA]]</f>
        <v>0.53578729431175298</v>
      </c>
      <c r="V115">
        <v>1.92707421971719</v>
      </c>
      <c r="W115">
        <v>1209.3</v>
      </c>
      <c r="X115">
        <v>1299</v>
      </c>
      <c r="Y115">
        <v>1141.05</v>
      </c>
      <c r="Z115">
        <v>1299</v>
      </c>
      <c r="AA115">
        <v>1031.9000000000001</v>
      </c>
      <c r="AB115">
        <v>1299</v>
      </c>
      <c r="AC115" s="1">
        <f>(Table2[[#This Row],[Close Price]]/Table2[[#This Row],[Day Low]])-1</f>
        <v>6.1853965103779052E-2</v>
      </c>
      <c r="AD115" s="1">
        <f>(Table2[[#This Row],[Day High]]/Table2[[#This Row],[Close Price]])-1</f>
        <v>1.1603457674635997E-2</v>
      </c>
      <c r="AE115" s="1">
        <f>(Table2[[#This Row],[Close Price]]/Table2[[#This Row],[Current Week Low]])-1</f>
        <v>0.12536698654747824</v>
      </c>
      <c r="AF115" s="1">
        <f>(Table2[[#This Row],[Current Week High]]/Table2[[#This Row],[Close Price]])-1</f>
        <v>1.1603457674635997E-2</v>
      </c>
      <c r="AG115" s="1">
        <f>(Table2[[#This Row],[Close Price]]/Table2[[#This Row],[Current Month Low]])-1</f>
        <v>0.24440352747359229</v>
      </c>
      <c r="AH115" s="1">
        <f>(Table2[[#This Row],[Current Month High]]/Table2[[#This Row],[Close Price]])-1</f>
        <v>1.1603457674635997E-2</v>
      </c>
      <c r="AI115">
        <v>1.16034576746359</v>
      </c>
      <c r="AJ115">
        <v>110.163666121112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0.3</v>
      </c>
      <c r="AM115" t="s">
        <v>3220</v>
      </c>
      <c r="AN115">
        <v>22.53</v>
      </c>
      <c r="AO115" t="s">
        <v>3220</v>
      </c>
      <c r="AP115">
        <v>6.4137527364336006E-2</v>
      </c>
      <c r="AQ115">
        <f>(Table2[[#This Row],[Sharpe Ratio]]-AVERAGE(Table2[Sharpe Ratio]))/_xlfn.STDEV.P(Table2[Sharpe Ratio])</f>
        <v>-6.193106215182877E-3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8.1610309208671801</v>
      </c>
      <c r="AS115">
        <f>_xlfn.RANK.AVG(Table2[[#This Row],[1Y Return vs Nifty Z-Score]],Table2[1Y Return vs Nifty Z-Score])</f>
        <v>99</v>
      </c>
      <c r="AT115">
        <f>_xlfn.RANK.AVG(Table2[[#This Row],[6M Return vs Nifty Z-Score]],Table2[6M Return vs Nifty Z-Score])</f>
        <v>54</v>
      </c>
      <c r="AU115">
        <f>_xlfn.RANK.AVG(Table2[[#This Row],[Sharpe Ratio Z-Score]],Table2[Sharpe Ratio Z-Score])</f>
        <v>355</v>
      </c>
      <c r="AV115">
        <f>(Table2[[#This Row],[Rank 1Y]]+Table2[[#This Row],[Rank 6M]]+Table2[[#This Row],[Rank Sharpe]])/3</f>
        <v>169.33333333333334</v>
      </c>
    </row>
    <row r="116" spans="1:48" x14ac:dyDescent="0.3">
      <c r="A116" t="s">
        <v>119</v>
      </c>
      <c r="B116" t="s">
        <v>120</v>
      </c>
      <c r="C116" t="s">
        <v>3173</v>
      </c>
      <c r="D116" t="s">
        <v>121</v>
      </c>
      <c r="E116">
        <v>234430.40266394999</v>
      </c>
      <c r="F116">
        <v>6582.9</v>
      </c>
      <c r="G116">
        <v>40.112626187306198</v>
      </c>
      <c r="H116">
        <f>(Table2[[#This Row],[1Y Return vs Nifty]]-AVERAGE(Table2[1Y Return vs Nifty]))/_xlfn.STDEV.P(Table2[1Y Return vs Nifty])</f>
        <v>0.30111828925234557</v>
      </c>
      <c r="I116">
        <v>-5.9991913468971703</v>
      </c>
      <c r="J116">
        <f>(Table2[[#This Row],[1M Return vs Nifty]]-AVERAGE(Table2[1M Return vs Nifty]))/_xlfn.STDEV.P(Table2[1M Return vs Nifty])</f>
        <v>-0.65871919890207131</v>
      </c>
      <c r="K116">
        <v>27.822664861105899</v>
      </c>
      <c r="L116">
        <f>(Table2[[#This Row],[6M Return vs Nifty]]-AVERAGE(Table2[6M Return vs Nifty]))/_xlfn.STDEV.P(Table2[6M Return vs Nifty])</f>
        <v>0.41967774660712165</v>
      </c>
      <c r="M116">
        <v>-2.1602395894508399</v>
      </c>
      <c r="N116">
        <f>(Table2[[#This Row],[1W Return vs Nifty]]-AVERAGE(Table2[1W Return vs Nifty]))/_xlfn.STDEV.P(Table2[1W Return vs Nifty])</f>
        <v>-0.43457487877918627</v>
      </c>
      <c r="O116">
        <v>6829.68</v>
      </c>
      <c r="P116">
        <v>6933.1074782856704</v>
      </c>
      <c r="Q116">
        <v>5943.1463446084699</v>
      </c>
      <c r="R116">
        <v>21.606382443806599</v>
      </c>
      <c r="S116" s="1">
        <f>(Table2[[#This Row],[Close Price]]-Table2[[#This Row],[20D EMA]])/Table2[[#This Row],[20D EMA]]</f>
        <v>-3.6133464525424416E-2</v>
      </c>
      <c r="T116" s="1">
        <f>(Table2[[#This Row],[Close Price]]-Table2[[#This Row],[50D EMA]])/Table2[[#This Row],[50D EMA]]</f>
        <v>-5.0512339435456945E-2</v>
      </c>
      <c r="U116" s="1">
        <f>(Table2[[#This Row],[Close Price]]-Table2[[#This Row],[200D EMA]])/Table2[[#This Row],[200D EMA]]</f>
        <v>0.10764561703446934</v>
      </c>
      <c r="V116">
        <v>0.74749034878341702</v>
      </c>
      <c r="W116">
        <v>6536.9</v>
      </c>
      <c r="X116">
        <v>6645</v>
      </c>
      <c r="Y116">
        <v>6502.75</v>
      </c>
      <c r="Z116">
        <v>6648.95</v>
      </c>
      <c r="AA116">
        <v>6502.75</v>
      </c>
      <c r="AB116">
        <v>6945</v>
      </c>
      <c r="AC116" s="1">
        <f>(Table2[[#This Row],[Close Price]]/Table2[[#This Row],[Day Low]])-1</f>
        <v>7.0369747127843052E-3</v>
      </c>
      <c r="AD116" s="1">
        <f>(Table2[[#This Row],[Day High]]/Table2[[#This Row],[Close Price]])-1</f>
        <v>9.4335323337739752E-3</v>
      </c>
      <c r="AE116" s="1">
        <f>(Table2[[#This Row],[Close Price]]/Table2[[#This Row],[Current Week Low]])-1</f>
        <v>1.2325554573065167E-2</v>
      </c>
      <c r="AF116" s="1">
        <f>(Table2[[#This Row],[Current Week High]]/Table2[[#This Row],[Close Price]])-1</f>
        <v>1.0033571830044608E-2</v>
      </c>
      <c r="AG116" s="1">
        <f>(Table2[[#This Row],[Close Price]]/Table2[[#This Row],[Current Month Low]])-1</f>
        <v>1.2325554573065167E-2</v>
      </c>
      <c r="AH116" s="1">
        <f>(Table2[[#This Row],[Current Month High]]/Table2[[#This Row],[Close Price]])-1</f>
        <v>5.5006152303695988E-2</v>
      </c>
      <c r="AI116">
        <v>21.051512251439298</v>
      </c>
      <c r="AJ116">
        <v>102.800369685767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-0.15</v>
      </c>
      <c r="AM116" t="s">
        <v>3221</v>
      </c>
      <c r="AN116">
        <v>-6.26</v>
      </c>
      <c r="AO116" t="s">
        <v>3221</v>
      </c>
      <c r="AP116">
        <v>0.15608433334081001</v>
      </c>
      <c r="AQ116">
        <f>(Table2[[#This Row],[Sharpe Ratio]]-AVERAGE(Table2[Sharpe Ratio]))/_xlfn.STDEV.P(Table2[Sharpe Ratio])</f>
        <v>1.0687884141762338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216</v>
      </c>
      <c r="AT116">
        <f>_xlfn.RANK.AVG(Table2[[#This Row],[6M Return vs Nifty Z-Score]],Table2[6M Return vs Nifty Z-Score])</f>
        <v>195</v>
      </c>
      <c r="AU116">
        <f>_xlfn.RANK.AVG(Table2[[#This Row],[Sharpe Ratio Z-Score]],Table2[Sharpe Ratio Z-Score])</f>
        <v>103</v>
      </c>
      <c r="AV116">
        <f>(Table2[[#This Row],[Rank 1Y]]+Table2[[#This Row],[Rank 6M]]+Table2[[#This Row],[Rank Sharpe]])/3</f>
        <v>171.33333333333334</v>
      </c>
    </row>
    <row r="117" spans="1:48" x14ac:dyDescent="0.3">
      <c r="A117" t="s">
        <v>1394</v>
      </c>
      <c r="B117" t="s">
        <v>1395</v>
      </c>
      <c r="C117" t="s">
        <v>3165</v>
      </c>
      <c r="D117" t="s">
        <v>54</v>
      </c>
      <c r="E117">
        <v>8233.01654452</v>
      </c>
      <c r="F117">
        <v>841.9</v>
      </c>
      <c r="G117">
        <v>104.18831379714899</v>
      </c>
      <c r="H117">
        <f>(Table2[[#This Row],[1Y Return vs Nifty]]-AVERAGE(Table2[1Y Return vs Nifty]))/_xlfn.STDEV.P(Table2[1Y Return vs Nifty])</f>
        <v>1.4298752785046365</v>
      </c>
      <c r="I117">
        <v>16.057090826481399</v>
      </c>
      <c r="J117">
        <f>(Table2[[#This Row],[1M Return vs Nifty]]-AVERAGE(Table2[1M Return vs Nifty]))/_xlfn.STDEV.P(Table2[1M Return vs Nifty])</f>
        <v>1.5464332044928784</v>
      </c>
      <c r="K117">
        <v>93.940674821099805</v>
      </c>
      <c r="L117">
        <f>(Table2[[#This Row],[6M Return vs Nifty]]-AVERAGE(Table2[6M Return vs Nifty]))/_xlfn.STDEV.P(Table2[6M Return vs Nifty])</f>
        <v>2.5170683381741088</v>
      </c>
      <c r="M117">
        <v>10.392418071502201</v>
      </c>
      <c r="N117">
        <f>(Table2[[#This Row],[1W Return vs Nifty]]-AVERAGE(Table2[1W Return vs Nifty]))/_xlfn.STDEV.P(Table2[1W Return vs Nifty])</f>
        <v>1.979021581325813</v>
      </c>
      <c r="O117">
        <v>762</v>
      </c>
      <c r="P117">
        <v>697.65979212384798</v>
      </c>
      <c r="Q117">
        <v>539.79233917178396</v>
      </c>
      <c r="R117">
        <v>75.959806644012303</v>
      </c>
      <c r="S117" s="1">
        <f>(Table2[[#This Row],[Close Price]]-Table2[[#This Row],[20D EMA]])/Table2[[#This Row],[20D EMA]]</f>
        <v>0.10485564304461939</v>
      </c>
      <c r="T117" s="1">
        <f>(Table2[[#This Row],[Close Price]]-Table2[[#This Row],[50D EMA]])/Table2[[#This Row],[50D EMA]]</f>
        <v>0.20674863236284455</v>
      </c>
      <c r="U117" s="1">
        <f>(Table2[[#This Row],[Close Price]]-Table2[[#This Row],[200D EMA]])/Table2[[#This Row],[200D EMA]]</f>
        <v>0.55967385771303624</v>
      </c>
      <c r="V117">
        <v>1.2069653771484099</v>
      </c>
      <c r="W117">
        <v>830.05</v>
      </c>
      <c r="X117">
        <v>855.9</v>
      </c>
      <c r="Y117">
        <v>813.15</v>
      </c>
      <c r="Z117">
        <v>855.9</v>
      </c>
      <c r="AA117">
        <v>746.05</v>
      </c>
      <c r="AB117">
        <v>855.9</v>
      </c>
      <c r="AC117" s="1">
        <f>(Table2[[#This Row],[Close Price]]/Table2[[#This Row],[Day Low]])-1</f>
        <v>1.4276248418769955E-2</v>
      </c>
      <c r="AD117" s="1">
        <f>(Table2[[#This Row],[Day High]]/Table2[[#This Row],[Close Price]])-1</f>
        <v>1.6629053331749688E-2</v>
      </c>
      <c r="AE117" s="1">
        <f>(Table2[[#This Row],[Close Price]]/Table2[[#This Row],[Current Week Low]])-1</f>
        <v>3.5356330320359008E-2</v>
      </c>
      <c r="AF117" s="1">
        <f>(Table2[[#This Row],[Current Week High]]/Table2[[#This Row],[Close Price]])-1</f>
        <v>1.6629053331749688E-2</v>
      </c>
      <c r="AG117" s="1">
        <f>(Table2[[#This Row],[Close Price]]/Table2[[#This Row],[Current Month Low]])-1</f>
        <v>0.12847664365659139</v>
      </c>
      <c r="AH117" s="1">
        <f>(Table2[[#This Row],[Current Month High]]/Table2[[#This Row],[Close Price]])-1</f>
        <v>1.6629053331749688E-2</v>
      </c>
      <c r="AI117">
        <v>1.6629053331749599</v>
      </c>
      <c r="AJ117">
        <v>183.659029649595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0.22</v>
      </c>
      <c r="AM117" t="s">
        <v>3220</v>
      </c>
      <c r="AN117">
        <v>20.65</v>
      </c>
      <c r="AO117" t="s">
        <v>3220</v>
      </c>
      <c r="AP117">
        <v>3.2528936811484999E-2</v>
      </c>
      <c r="AQ117">
        <f>(Table2[[#This Row],[Sharpe Ratio]]-AVERAGE(Table2[Sharpe Ratio]))/_xlfn.STDEV.P(Table2[Sharpe Ratio])</f>
        <v>-0.37573993678836776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7.0966584657090683</v>
      </c>
      <c r="AS117">
        <f>_xlfn.RANK.AVG(Table2[[#This Row],[1Y Return vs Nifty Z-Score]],Table2[1Y Return vs Nifty Z-Score])</f>
        <v>60</v>
      </c>
      <c r="AT117">
        <f>_xlfn.RANK.AVG(Table2[[#This Row],[6M Return vs Nifty Z-Score]],Table2[6M Return vs Nifty Z-Score])</f>
        <v>14</v>
      </c>
      <c r="AU117">
        <f>_xlfn.RANK.AVG(Table2[[#This Row],[Sharpe Ratio Z-Score]],Table2[Sharpe Ratio Z-Score])</f>
        <v>440</v>
      </c>
      <c r="AV117">
        <f>(Table2[[#This Row],[Rank 1Y]]+Table2[[#This Row],[Rank 6M]]+Table2[[#This Row],[Rank Sharpe]])/3</f>
        <v>171.33333333333334</v>
      </c>
    </row>
    <row r="118" spans="1:48" x14ac:dyDescent="0.3">
      <c r="A118" t="s">
        <v>761</v>
      </c>
      <c r="B118" t="s">
        <v>762</v>
      </c>
      <c r="C118" t="s">
        <v>3162</v>
      </c>
      <c r="D118" t="s">
        <v>662</v>
      </c>
      <c r="E118">
        <v>22242.425093623999</v>
      </c>
      <c r="F118">
        <v>154.27000000000001</v>
      </c>
      <c r="G118">
        <v>73.230189874905093</v>
      </c>
      <c r="H118">
        <f>(Table2[[#This Row],[1Y Return vs Nifty]]-AVERAGE(Table2[1Y Return vs Nifty]))/_xlfn.STDEV.P(Table2[1Y Return vs Nifty])</f>
        <v>0.88451712387745929</v>
      </c>
      <c r="I118">
        <v>12.948547725911601</v>
      </c>
      <c r="J118">
        <f>(Table2[[#This Row],[1M Return vs Nifty]]-AVERAGE(Table2[1M Return vs Nifty]))/_xlfn.STDEV.P(Table2[1M Return vs Nifty])</f>
        <v>1.2356459541578295</v>
      </c>
      <c r="K118">
        <v>49.875980748755097</v>
      </c>
      <c r="L118">
        <f>(Table2[[#This Row],[6M Return vs Nifty]]-AVERAGE(Table2[6M Return vs Nifty]))/_xlfn.STDEV.P(Table2[6M Return vs Nifty])</f>
        <v>1.1192513920268401</v>
      </c>
      <c r="M118">
        <v>5.3528912329194602</v>
      </c>
      <c r="N118">
        <f>(Table2[[#This Row],[1W Return vs Nifty]]-AVERAGE(Table2[1W Return vs Nifty]))/_xlfn.STDEV.P(Table2[1W Return vs Nifty])</f>
        <v>1.0100328247819692</v>
      </c>
      <c r="O118">
        <v>146.88999999999999</v>
      </c>
      <c r="P118">
        <v>135.54681146558599</v>
      </c>
      <c r="Q118">
        <v>109.08114523612601</v>
      </c>
      <c r="R118">
        <v>63.522332629485</v>
      </c>
      <c r="S118" s="1">
        <f>(Table2[[#This Row],[Close Price]]-Table2[[#This Row],[20D EMA]])/Table2[[#This Row],[20D EMA]]</f>
        <v>5.0241677445707837E-2</v>
      </c>
      <c r="T118" s="1">
        <f>(Table2[[#This Row],[Close Price]]-Table2[[#This Row],[50D EMA]])/Table2[[#This Row],[50D EMA]]</f>
        <v>0.1381307928380717</v>
      </c>
      <c r="U118" s="1">
        <f>(Table2[[#This Row],[Close Price]]-Table2[[#This Row],[200D EMA]])/Table2[[#This Row],[200D EMA]]</f>
        <v>0.41426824650634625</v>
      </c>
      <c r="V118">
        <v>0.743161374711789</v>
      </c>
      <c r="W118">
        <v>152.6</v>
      </c>
      <c r="X118">
        <v>156.35</v>
      </c>
      <c r="Y118">
        <v>149.01</v>
      </c>
      <c r="Z118">
        <v>156.35</v>
      </c>
      <c r="AA118">
        <v>146.01</v>
      </c>
      <c r="AB118">
        <v>160.66</v>
      </c>
      <c r="AC118" s="1">
        <f>(Table2[[#This Row],[Close Price]]/Table2[[#This Row],[Day Low]])-1</f>
        <v>1.0943643512451029E-2</v>
      </c>
      <c r="AD118" s="1">
        <f>(Table2[[#This Row],[Day High]]/Table2[[#This Row],[Close Price]])-1</f>
        <v>1.3482854735204386E-2</v>
      </c>
      <c r="AE118" s="1">
        <f>(Table2[[#This Row],[Close Price]]/Table2[[#This Row],[Current Week Low]])-1</f>
        <v>3.5299644319173318E-2</v>
      </c>
      <c r="AF118" s="1">
        <f>(Table2[[#This Row],[Current Week High]]/Table2[[#This Row],[Close Price]])-1</f>
        <v>1.3482854735204386E-2</v>
      </c>
      <c r="AG118" s="1">
        <f>(Table2[[#This Row],[Close Price]]/Table2[[#This Row],[Current Month Low]])-1</f>
        <v>5.6571467707691392E-2</v>
      </c>
      <c r="AH118" s="1">
        <f>(Table2[[#This Row],[Current Month High]]/Table2[[#This Row],[Close Price]])-1</f>
        <v>4.1420885460556001E-2</v>
      </c>
      <c r="AI118">
        <v>4.1420885460556001</v>
      </c>
      <c r="AJ118">
        <v>150.84552845528401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0.18</v>
      </c>
      <c r="AM118" t="s">
        <v>3220</v>
      </c>
      <c r="AN118">
        <v>2.86</v>
      </c>
      <c r="AO118" t="s">
        <v>3220</v>
      </c>
      <c r="AP118">
        <v>7.5352513829979997E-2</v>
      </c>
      <c r="AQ118">
        <f>(Table2[[#This Row],[Sharpe Ratio]]-AVERAGE(Table2[Sharpe Ratio]))/_xlfn.STDEV.P(Table2[Sharpe Ratio])</f>
        <v>0.12492513192233139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4.3743724267664295</v>
      </c>
      <c r="AS118">
        <f>_xlfn.RANK.AVG(Table2[[#This Row],[1Y Return vs Nifty Z-Score]],Table2[1Y Return vs Nifty Z-Score])</f>
        <v>109</v>
      </c>
      <c r="AT118">
        <f>_xlfn.RANK.AVG(Table2[[#This Row],[6M Return vs Nifty Z-Score]],Table2[6M Return vs Nifty Z-Score])</f>
        <v>93</v>
      </c>
      <c r="AU118">
        <f>_xlfn.RANK.AVG(Table2[[#This Row],[Sharpe Ratio Z-Score]],Table2[Sharpe Ratio Z-Score])</f>
        <v>317</v>
      </c>
      <c r="AV118">
        <f>(Table2[[#This Row],[Rank 1Y]]+Table2[[#This Row],[Rank 6M]]+Table2[[#This Row],[Rank Sharpe]])/3</f>
        <v>173</v>
      </c>
    </row>
    <row r="119" spans="1:48" x14ac:dyDescent="0.3">
      <c r="A119" t="s">
        <v>195</v>
      </c>
      <c r="B119" t="s">
        <v>196</v>
      </c>
      <c r="C119" t="s">
        <v>3166</v>
      </c>
      <c r="D119" t="s">
        <v>98</v>
      </c>
      <c r="E119">
        <v>130886.499907</v>
      </c>
      <c r="F119">
        <v>2755</v>
      </c>
      <c r="G119">
        <v>58.680603733498998</v>
      </c>
      <c r="H119">
        <f>(Table2[[#This Row],[1Y Return vs Nifty]]-AVERAGE(Table2[1Y Return vs Nifty]))/_xlfn.STDEV.P(Table2[1Y Return vs Nifty])</f>
        <v>0.62821168790867477</v>
      </c>
      <c r="I119">
        <v>4.2535124684793004</v>
      </c>
      <c r="J119">
        <f>(Table2[[#This Row],[1M Return vs Nifty]]-AVERAGE(Table2[1M Return vs Nifty]))/_xlfn.STDEV.P(Table2[1M Return vs Nifty])</f>
        <v>0.36633000395326171</v>
      </c>
      <c r="K119">
        <v>10.1282291078303</v>
      </c>
      <c r="L119">
        <f>(Table2[[#This Row],[6M Return vs Nifty]]-AVERAGE(Table2[6M Return vs Nifty]))/_xlfn.STDEV.P(Table2[6M Return vs Nifty])</f>
        <v>-0.14162382757005409</v>
      </c>
      <c r="M119">
        <v>-0.154729180843171</v>
      </c>
      <c r="N119">
        <f>(Table2[[#This Row],[1W Return vs Nifty]]-AVERAGE(Table2[1W Return vs Nifty]))/_xlfn.STDEV.P(Table2[1W Return vs Nifty])</f>
        <v>-4.8959899572329331E-2</v>
      </c>
      <c r="O119">
        <v>2713.24</v>
      </c>
      <c r="P119">
        <v>2590.5061915787101</v>
      </c>
      <c r="Q119">
        <v>2208.9995610861902</v>
      </c>
      <c r="R119">
        <v>56.232125623489502</v>
      </c>
      <c r="S119" s="1">
        <f>(Table2[[#This Row],[Close Price]]-Table2[[#This Row],[20D EMA]])/Table2[[#This Row],[20D EMA]]</f>
        <v>1.5391192817443434E-2</v>
      </c>
      <c r="T119" s="1">
        <f>(Table2[[#This Row],[Close Price]]-Table2[[#This Row],[50D EMA]])/Table2[[#This Row],[50D EMA]]</f>
        <v>6.3498712705660001E-2</v>
      </c>
      <c r="U119" s="1">
        <f>(Table2[[#This Row],[Close Price]]-Table2[[#This Row],[200D EMA]])/Table2[[#This Row],[200D EMA]]</f>
        <v>0.24717091326416343</v>
      </c>
      <c r="V119">
        <v>0.71442532042871498</v>
      </c>
      <c r="W119">
        <v>2747.65</v>
      </c>
      <c r="X119">
        <v>2789.1</v>
      </c>
      <c r="Y119">
        <v>2716.05</v>
      </c>
      <c r="Z119">
        <v>2789.1</v>
      </c>
      <c r="AA119">
        <v>2716.05</v>
      </c>
      <c r="AB119">
        <v>2860</v>
      </c>
      <c r="AC119" s="1">
        <f>(Table2[[#This Row],[Close Price]]/Table2[[#This Row],[Day Low]])-1</f>
        <v>2.6750131930921572E-3</v>
      </c>
      <c r="AD119" s="1">
        <f>(Table2[[#This Row],[Day High]]/Table2[[#This Row],[Close Price]])-1</f>
        <v>1.2377495462794874E-2</v>
      </c>
      <c r="AE119" s="1">
        <f>(Table2[[#This Row],[Close Price]]/Table2[[#This Row],[Current Week Low]])-1</f>
        <v>1.4340678558936615E-2</v>
      </c>
      <c r="AF119" s="1">
        <f>(Table2[[#This Row],[Current Week High]]/Table2[[#This Row],[Close Price]])-1</f>
        <v>1.2377495462794874E-2</v>
      </c>
      <c r="AG119" s="1">
        <f>(Table2[[#This Row],[Close Price]]/Table2[[#This Row],[Current Month Low]])-1</f>
        <v>1.4340678558936615E-2</v>
      </c>
      <c r="AH119" s="1">
        <f>(Table2[[#This Row],[Current Month High]]/Table2[[#This Row],[Close Price]])-1</f>
        <v>3.8112522686025496E-2</v>
      </c>
      <c r="AI119">
        <v>3.8112522686025398</v>
      </c>
      <c r="AJ119">
        <v>91.425792106725893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0.11</v>
      </c>
      <c r="AM119" t="s">
        <v>3220</v>
      </c>
      <c r="AN119">
        <v>-0.43</v>
      </c>
      <c r="AO119" t="s">
        <v>3221</v>
      </c>
      <c r="AP119">
        <v>0.26474042329349201</v>
      </c>
      <c r="AQ119">
        <f>(Table2[[#This Row],[Sharpe Ratio]]-AVERAGE(Table2[Sharpe Ratio]))/_xlfn.STDEV.P(Table2[Sharpe Ratio])</f>
        <v>2.3391238819140314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3.1430818466335841</v>
      </c>
      <c r="AS119">
        <f>_xlfn.RANK.AVG(Table2[[#This Row],[1Y Return vs Nifty Z-Score]],Table2[1Y Return vs Nifty Z-Score])</f>
        <v>148</v>
      </c>
      <c r="AT119">
        <f>_xlfn.RANK.AVG(Table2[[#This Row],[6M Return vs Nifty Z-Score]],Table2[6M Return vs Nifty Z-Score])</f>
        <v>366</v>
      </c>
      <c r="AU119">
        <f>_xlfn.RANK.AVG(Table2[[#This Row],[Sharpe Ratio Z-Score]],Table2[Sharpe Ratio Z-Score])</f>
        <v>7</v>
      </c>
      <c r="AV119">
        <f>(Table2[[#This Row],[Rank 1Y]]+Table2[[#This Row],[Rank 6M]]+Table2[[#This Row],[Rank Sharpe]])/3</f>
        <v>173.66666666666666</v>
      </c>
    </row>
    <row r="120" spans="1:48" x14ac:dyDescent="0.3">
      <c r="A120" t="s">
        <v>840</v>
      </c>
      <c r="B120" t="s">
        <v>841</v>
      </c>
      <c r="C120" t="s">
        <v>3173</v>
      </c>
      <c r="D120" t="s">
        <v>166</v>
      </c>
      <c r="E120">
        <v>19390.141718325001</v>
      </c>
      <c r="F120">
        <v>810.95</v>
      </c>
      <c r="G120">
        <v>101.93296009393499</v>
      </c>
      <c r="H120">
        <f>(Table2[[#This Row],[1Y Return vs Nifty]]-AVERAGE(Table2[1Y Return vs Nifty]))/_xlfn.STDEV.P(Table2[1Y Return vs Nifty])</f>
        <v>1.3901449790618914</v>
      </c>
      <c r="I120">
        <v>-7.8777000218405497</v>
      </c>
      <c r="J120">
        <f>(Table2[[#This Row],[1M Return vs Nifty]]-AVERAGE(Table2[1M Return vs Nifty]))/_xlfn.STDEV.P(Table2[1M Return vs Nifty])</f>
        <v>-0.84652954185957285</v>
      </c>
      <c r="K120">
        <v>8.2481808715831306</v>
      </c>
      <c r="L120">
        <f>(Table2[[#This Row],[6M Return vs Nifty]]-AVERAGE(Table2[6M Return vs Nifty]))/_xlfn.STDEV.P(Table2[6M Return vs Nifty])</f>
        <v>-0.2012625778104627</v>
      </c>
      <c r="M120">
        <v>-4.2603912049482</v>
      </c>
      <c r="N120">
        <f>(Table2[[#This Row],[1W Return vs Nifty]]-AVERAGE(Table2[1W Return vs Nifty]))/_xlfn.STDEV.P(Table2[1W Return vs Nifty])</f>
        <v>-0.83838725395578884</v>
      </c>
      <c r="O120">
        <v>810.38</v>
      </c>
      <c r="P120">
        <v>810.30023634821998</v>
      </c>
      <c r="Q120">
        <v>683.12573017235798</v>
      </c>
      <c r="R120">
        <v>50.257087065020201</v>
      </c>
      <c r="S120" s="1">
        <f>(Table2[[#This Row],[Close Price]]-Table2[[#This Row],[20D EMA]])/Table2[[#This Row],[20D EMA]]</f>
        <v>7.0337372590642663E-4</v>
      </c>
      <c r="T120" s="1">
        <f>(Table2[[#This Row],[Close Price]]-Table2[[#This Row],[50D EMA]])/Table2[[#This Row],[50D EMA]]</f>
        <v>8.0188012126017967E-4</v>
      </c>
      <c r="U120" s="1">
        <f>(Table2[[#This Row],[Close Price]]-Table2[[#This Row],[200D EMA]])/Table2[[#This Row],[200D EMA]]</f>
        <v>0.18711675491331736</v>
      </c>
      <c r="V120">
        <v>0.83525936279545498</v>
      </c>
      <c r="W120">
        <v>788</v>
      </c>
      <c r="X120">
        <v>816</v>
      </c>
      <c r="Y120">
        <v>776.7</v>
      </c>
      <c r="Z120">
        <v>816</v>
      </c>
      <c r="AA120">
        <v>776.7</v>
      </c>
      <c r="AB120">
        <v>854</v>
      </c>
      <c r="AC120" s="1">
        <f>(Table2[[#This Row],[Close Price]]/Table2[[#This Row],[Day Low]])-1</f>
        <v>2.9124365482233516E-2</v>
      </c>
      <c r="AD120" s="1">
        <f>(Table2[[#This Row],[Day High]]/Table2[[#This Row],[Close Price]])-1</f>
        <v>6.2272643196250588E-3</v>
      </c>
      <c r="AE120" s="1">
        <f>(Table2[[#This Row],[Close Price]]/Table2[[#This Row],[Current Week Low]])-1</f>
        <v>4.4096819878975069E-2</v>
      </c>
      <c r="AF120" s="1">
        <f>(Table2[[#This Row],[Current Week High]]/Table2[[#This Row],[Close Price]])-1</f>
        <v>6.2272643196250588E-3</v>
      </c>
      <c r="AG120" s="1">
        <f>(Table2[[#This Row],[Close Price]]/Table2[[#This Row],[Current Month Low]])-1</f>
        <v>4.4096819878975069E-2</v>
      </c>
      <c r="AH120" s="1">
        <f>(Table2[[#This Row],[Current Month High]]/Table2[[#This Row],[Close Price]])-1</f>
        <v>5.3085886922744852E-2</v>
      </c>
      <c r="AI120">
        <v>20.845921450151</v>
      </c>
      <c r="AJ120">
        <v>170.31666666666601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-0.14000000000000001</v>
      </c>
      <c r="AM120" t="s">
        <v>3221</v>
      </c>
      <c r="AN120">
        <v>1.55</v>
      </c>
      <c r="AO120" t="s">
        <v>3220</v>
      </c>
      <c r="AP120">
        <v>0.18462862214129799</v>
      </c>
      <c r="AQ120">
        <f>(Table2[[#This Row],[Sharpe Ratio]]-AVERAGE(Table2[Sharpe Ratio]))/_xlfn.STDEV.P(Table2[Sharpe Ratio])</f>
        <v>1.4025094461073633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0.90647505154343033</v>
      </c>
      <c r="AS120">
        <f>_xlfn.RANK.AVG(Table2[[#This Row],[1Y Return vs Nifty Z-Score]],Table2[1Y Return vs Nifty Z-Score])</f>
        <v>66</v>
      </c>
      <c r="AT120">
        <f>_xlfn.RANK.AVG(Table2[[#This Row],[6M Return vs Nifty Z-Score]],Table2[6M Return vs Nifty Z-Score])</f>
        <v>395</v>
      </c>
      <c r="AU120">
        <f>_xlfn.RANK.AVG(Table2[[#This Row],[Sharpe Ratio Z-Score]],Table2[Sharpe Ratio Z-Score])</f>
        <v>60</v>
      </c>
      <c r="AV120">
        <f>(Table2[[#This Row],[Rank 1Y]]+Table2[[#This Row],[Rank 6M]]+Table2[[#This Row],[Rank Sharpe]])/3</f>
        <v>173.66666666666666</v>
      </c>
    </row>
    <row r="121" spans="1:48" x14ac:dyDescent="0.3">
      <c r="A121" t="s">
        <v>1528</v>
      </c>
      <c r="B121" t="s">
        <v>1529</v>
      </c>
      <c r="C121" t="s">
        <v>3170</v>
      </c>
      <c r="D121" t="s">
        <v>403</v>
      </c>
      <c r="E121">
        <v>6741.0908234369999</v>
      </c>
      <c r="F121">
        <v>216.99</v>
      </c>
      <c r="G121">
        <v>93.282604097844299</v>
      </c>
      <c r="H121">
        <f>(Table2[[#This Row],[1Y Return vs Nifty]]-AVERAGE(Table2[1Y Return vs Nifty]))/_xlfn.STDEV.P(Table2[1Y Return vs Nifty])</f>
        <v>1.2377603515326203</v>
      </c>
      <c r="I121">
        <v>0.62696660287893402</v>
      </c>
      <c r="J121">
        <f>(Table2[[#This Row],[1M Return vs Nifty]]-AVERAGE(Table2[1M Return vs Nifty]))/_xlfn.STDEV.P(Table2[1M Return vs Nifty])</f>
        <v>3.7536518424346309E-3</v>
      </c>
      <c r="K121">
        <v>20.944958049747399</v>
      </c>
      <c r="L121">
        <f>(Table2[[#This Row],[6M Return vs Nifty]]-AVERAGE(Table2[6M Return vs Nifty]))/_xlfn.STDEV.P(Table2[6M Return vs Nifty])</f>
        <v>0.20150364296383597</v>
      </c>
      <c r="M121">
        <v>2.5442381837196901</v>
      </c>
      <c r="N121">
        <f>(Table2[[#This Row],[1W Return vs Nifty]]-AVERAGE(Table2[1W Return vs Nifty]))/_xlfn.STDEV.P(Table2[1W Return vs Nifty])</f>
        <v>0.46999140564101294</v>
      </c>
      <c r="O121">
        <v>211.19</v>
      </c>
      <c r="P121">
        <v>207.60178045045399</v>
      </c>
      <c r="Q121">
        <v>176.696195445114</v>
      </c>
      <c r="R121">
        <v>71.139451574950499</v>
      </c>
      <c r="S121" s="1">
        <f>(Table2[[#This Row],[Close Price]]-Table2[[#This Row],[20D EMA]])/Table2[[#This Row],[20D EMA]]</f>
        <v>2.7463421563521054E-2</v>
      </c>
      <c r="T121" s="1">
        <f>(Table2[[#This Row],[Close Price]]-Table2[[#This Row],[50D EMA]])/Table2[[#This Row],[50D EMA]]</f>
        <v>4.5222249680014689E-2</v>
      </c>
      <c r="U121" s="1">
        <f>(Table2[[#This Row],[Close Price]]-Table2[[#This Row],[200D EMA]])/Table2[[#This Row],[200D EMA]]</f>
        <v>0.22804002346163821</v>
      </c>
      <c r="V121">
        <v>1.7868252284619299</v>
      </c>
      <c r="W121">
        <v>214.22</v>
      </c>
      <c r="X121">
        <v>220</v>
      </c>
      <c r="Y121">
        <v>209.34</v>
      </c>
      <c r="Z121">
        <v>220</v>
      </c>
      <c r="AA121">
        <v>205.08</v>
      </c>
      <c r="AB121">
        <v>220</v>
      </c>
      <c r="AC121" s="1">
        <f>(Table2[[#This Row],[Close Price]]/Table2[[#This Row],[Day Low]])-1</f>
        <v>1.2930632060498493E-2</v>
      </c>
      <c r="AD121" s="1">
        <f>(Table2[[#This Row],[Day High]]/Table2[[#This Row],[Close Price]])-1</f>
        <v>1.3871606986497031E-2</v>
      </c>
      <c r="AE121" s="1">
        <f>(Table2[[#This Row],[Close Price]]/Table2[[#This Row],[Current Week Low]])-1</f>
        <v>3.6543422184006857E-2</v>
      </c>
      <c r="AF121" s="1">
        <f>(Table2[[#This Row],[Current Week High]]/Table2[[#This Row],[Close Price]])-1</f>
        <v>1.3871606986497031E-2</v>
      </c>
      <c r="AG121" s="1">
        <f>(Table2[[#This Row],[Close Price]]/Table2[[#This Row],[Current Month Low]])-1</f>
        <v>5.8074897600936204E-2</v>
      </c>
      <c r="AH121" s="1">
        <f>(Table2[[#This Row],[Current Month High]]/Table2[[#This Row],[Close Price]])-1</f>
        <v>1.3871606986497031E-2</v>
      </c>
      <c r="AI121">
        <v>2.3733812618092802</v>
      </c>
      <c r="AJ121">
        <v>204.33380084151401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0.08</v>
      </c>
      <c r="AM121" t="s">
        <v>3220</v>
      </c>
      <c r="AN121">
        <v>3.49</v>
      </c>
      <c r="AO121" t="s">
        <v>3220</v>
      </c>
      <c r="AP121">
        <v>0.11334906757947601</v>
      </c>
      <c r="AQ121">
        <f>(Table2[[#This Row],[Sharpe Ratio]]-AVERAGE(Table2[Sharpe Ratio]))/_xlfn.STDEV.P(Table2[Sharpe Ratio])</f>
        <v>0.56915582254271435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2.4821648745226184</v>
      </c>
      <c r="AS121">
        <f>_xlfn.RANK.AVG(Table2[[#This Row],[1Y Return vs Nifty Z-Score]],Table2[1Y Return vs Nifty Z-Score])</f>
        <v>75</v>
      </c>
      <c r="AT121">
        <f>_xlfn.RANK.AVG(Table2[[#This Row],[6M Return vs Nifty Z-Score]],Table2[6M Return vs Nifty Z-Score])</f>
        <v>258</v>
      </c>
      <c r="AU121">
        <f>_xlfn.RANK.AVG(Table2[[#This Row],[Sharpe Ratio Z-Score]],Table2[Sharpe Ratio Z-Score])</f>
        <v>196</v>
      </c>
      <c r="AV121">
        <f>(Table2[[#This Row],[Rank 1Y]]+Table2[[#This Row],[Rank 6M]]+Table2[[#This Row],[Rank Sharpe]])/3</f>
        <v>176.33333333333334</v>
      </c>
    </row>
    <row r="122" spans="1:48" x14ac:dyDescent="0.3">
      <c r="A122" t="s">
        <v>1016</v>
      </c>
      <c r="B122" t="s">
        <v>1017</v>
      </c>
      <c r="C122" t="s">
        <v>3173</v>
      </c>
      <c r="D122" t="s">
        <v>166</v>
      </c>
      <c r="E122">
        <v>14217.9795648</v>
      </c>
      <c r="F122">
        <v>633.6</v>
      </c>
      <c r="G122">
        <v>30.353029767272201</v>
      </c>
      <c r="H122">
        <f>(Table2[[#This Row],[1Y Return vs Nifty]]-AVERAGE(Table2[1Y Return vs Nifty]))/_xlfn.STDEV.P(Table2[1Y Return vs Nifty])</f>
        <v>0.12919328801829266</v>
      </c>
      <c r="I122">
        <v>5.40974147673455</v>
      </c>
      <c r="J122">
        <f>(Table2[[#This Row],[1M Return vs Nifty]]-AVERAGE(Table2[1M Return vs Nifty]))/_xlfn.STDEV.P(Table2[1M Return vs Nifty])</f>
        <v>0.48192796177710595</v>
      </c>
      <c r="K122">
        <v>23.0753270469597</v>
      </c>
      <c r="L122">
        <f>(Table2[[#This Row],[6M Return vs Nifty]]-AVERAGE(Table2[6M Return vs Nifty]))/_xlfn.STDEV.P(Table2[6M Return vs Nifty])</f>
        <v>0.26908304975515751</v>
      </c>
      <c r="M122">
        <v>0.92837026405104095</v>
      </c>
      <c r="N122">
        <f>(Table2[[#This Row],[1W Return vs Nifty]]-AVERAGE(Table2[1W Return vs Nifty]))/_xlfn.STDEV.P(Table2[1W Return vs Nifty])</f>
        <v>0.15929599784373094</v>
      </c>
      <c r="O122">
        <v>618.04999999999995</v>
      </c>
      <c r="P122">
        <v>613.89555406626903</v>
      </c>
      <c r="Q122">
        <v>542.58099118756502</v>
      </c>
      <c r="R122">
        <v>65.828413664827707</v>
      </c>
      <c r="S122" s="1">
        <f>(Table2[[#This Row],[Close Price]]-Table2[[#This Row],[20D EMA]])/Table2[[#This Row],[20D EMA]]</f>
        <v>2.5159776717094198E-2</v>
      </c>
      <c r="T122" s="1">
        <f>(Table2[[#This Row],[Close Price]]-Table2[[#This Row],[50D EMA]])/Table2[[#This Row],[50D EMA]]</f>
        <v>3.209739149145871E-2</v>
      </c>
      <c r="U122" s="1">
        <f>(Table2[[#This Row],[Close Price]]-Table2[[#This Row],[200D EMA]])/Table2[[#This Row],[200D EMA]]</f>
        <v>0.16775193066240429</v>
      </c>
      <c r="V122">
        <v>0.32325255419714899</v>
      </c>
      <c r="W122">
        <v>620</v>
      </c>
      <c r="X122">
        <v>637</v>
      </c>
      <c r="Y122">
        <v>604.20000000000005</v>
      </c>
      <c r="Z122">
        <v>637</v>
      </c>
      <c r="AA122">
        <v>604.20000000000005</v>
      </c>
      <c r="AB122">
        <v>643</v>
      </c>
      <c r="AC122" s="1">
        <f>(Table2[[#This Row],[Close Price]]/Table2[[#This Row],[Day Low]])-1</f>
        <v>2.1935483870967776E-2</v>
      </c>
      <c r="AD122" s="1">
        <f>(Table2[[#This Row],[Day High]]/Table2[[#This Row],[Close Price]])-1</f>
        <v>5.3661616161615466E-3</v>
      </c>
      <c r="AE122" s="1">
        <f>(Table2[[#This Row],[Close Price]]/Table2[[#This Row],[Current Week Low]])-1</f>
        <v>4.8659384309831077E-2</v>
      </c>
      <c r="AF122" s="1">
        <f>(Table2[[#This Row],[Current Week High]]/Table2[[#This Row],[Close Price]])-1</f>
        <v>5.3661616161615466E-3</v>
      </c>
      <c r="AG122" s="1">
        <f>(Table2[[#This Row],[Close Price]]/Table2[[#This Row],[Current Month Low]])-1</f>
        <v>4.8659384309831077E-2</v>
      </c>
      <c r="AH122" s="1">
        <f>(Table2[[#This Row],[Current Month High]]/Table2[[#This Row],[Close Price]])-1</f>
        <v>1.4835858585858563E-2</v>
      </c>
      <c r="AI122">
        <v>13.1234217171717</v>
      </c>
      <c r="AJ122">
        <v>83.081701943220395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-7.0000000000000007E-2</v>
      </c>
      <c r="AM122" t="s">
        <v>3221</v>
      </c>
      <c r="AN122">
        <v>3.71</v>
      </c>
      <c r="AO122" t="s">
        <v>3220</v>
      </c>
      <c r="AP122">
        <v>0.19961463420650799</v>
      </c>
      <c r="AQ122">
        <f>(Table2[[#This Row],[Sharpe Ratio]]-AVERAGE(Table2[Sharpe Ratio]))/_xlfn.STDEV.P(Table2[Sharpe Ratio])</f>
        <v>1.5777160328221371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2.6172163302164244</v>
      </c>
      <c r="AS122">
        <f>_xlfn.RANK.AVG(Table2[[#This Row],[1Y Return vs Nifty Z-Score]],Table2[1Y Return vs Nifty Z-Score])</f>
        <v>261</v>
      </c>
      <c r="AT122">
        <f>_xlfn.RANK.AVG(Table2[[#This Row],[6M Return vs Nifty Z-Score]],Table2[6M Return vs Nifty Z-Score])</f>
        <v>234</v>
      </c>
      <c r="AU122">
        <f>_xlfn.RANK.AVG(Table2[[#This Row],[Sharpe Ratio Z-Score]],Table2[Sharpe Ratio Z-Score])</f>
        <v>39</v>
      </c>
      <c r="AV122">
        <f>(Table2[[#This Row],[Rank 1Y]]+Table2[[#This Row],[Rank 6M]]+Table2[[#This Row],[Rank Sharpe]])/3</f>
        <v>178</v>
      </c>
    </row>
    <row r="123" spans="1:48" x14ac:dyDescent="0.3">
      <c r="A123" t="s">
        <v>1443</v>
      </c>
      <c r="B123" t="s">
        <v>1444</v>
      </c>
      <c r="C123" t="s">
        <v>3175</v>
      </c>
      <c r="D123" t="s">
        <v>376</v>
      </c>
      <c r="E123">
        <v>7648.9543336799998</v>
      </c>
      <c r="F123">
        <v>1678.2</v>
      </c>
      <c r="G123">
        <v>64.9158592079431</v>
      </c>
      <c r="H123">
        <f>(Table2[[#This Row],[1Y Return vs Nifty]]-AVERAGE(Table2[1Y Return vs Nifty]))/_xlfn.STDEV.P(Table2[1Y Return vs Nifty])</f>
        <v>0.73805191684866445</v>
      </c>
      <c r="I123">
        <v>-17.134310935295598</v>
      </c>
      <c r="J123">
        <f>(Table2[[#This Row],[1M Return vs Nifty]]-AVERAGE(Table2[1M Return vs Nifty]))/_xlfn.STDEV.P(Table2[1M Return vs Nifty])</f>
        <v>-1.7719909429534721</v>
      </c>
      <c r="K123">
        <v>51.978935919170802</v>
      </c>
      <c r="L123">
        <f>(Table2[[#This Row],[6M Return vs Nifty]]-AVERAGE(Table2[6M Return vs Nifty]))/_xlfn.STDEV.P(Table2[6M Return vs Nifty])</f>
        <v>1.1859611794446081</v>
      </c>
      <c r="M123">
        <v>-9.8352026437815496</v>
      </c>
      <c r="N123">
        <f>(Table2[[#This Row],[1W Return vs Nifty]]-AVERAGE(Table2[1W Return vs Nifty]))/_xlfn.STDEV.P(Table2[1W Return vs Nifty])</f>
        <v>-1.9102993157636987</v>
      </c>
      <c r="O123">
        <v>1724.16</v>
      </c>
      <c r="P123">
        <v>1696.4933973613299</v>
      </c>
      <c r="Q123">
        <v>1379.09943178516</v>
      </c>
      <c r="R123">
        <v>44.327855269826898</v>
      </c>
      <c r="S123" s="1">
        <f>(Table2[[#This Row],[Close Price]]-Table2[[#This Row],[20D EMA]])/Table2[[#This Row],[20D EMA]]</f>
        <v>-2.6656458797327413E-2</v>
      </c>
      <c r="T123" s="1">
        <f>(Table2[[#This Row],[Close Price]]-Table2[[#This Row],[50D EMA]])/Table2[[#This Row],[50D EMA]]</f>
        <v>-1.0783064284118541E-2</v>
      </c>
      <c r="U123" s="1">
        <f>(Table2[[#This Row],[Close Price]]-Table2[[#This Row],[200D EMA]])/Table2[[#This Row],[200D EMA]]</f>
        <v>0.21688107566520606</v>
      </c>
      <c r="V123">
        <v>0.89967449931703503</v>
      </c>
      <c r="W123">
        <v>1598</v>
      </c>
      <c r="X123">
        <v>1690</v>
      </c>
      <c r="Y123">
        <v>1533.4</v>
      </c>
      <c r="Z123">
        <v>1690</v>
      </c>
      <c r="AA123">
        <v>1533.4</v>
      </c>
      <c r="AB123">
        <v>1849.95</v>
      </c>
      <c r="AC123" s="1">
        <f>(Table2[[#This Row],[Close Price]]/Table2[[#This Row],[Day Low]])-1</f>
        <v>5.0187734668335482E-2</v>
      </c>
      <c r="AD123" s="1">
        <f>(Table2[[#This Row],[Day High]]/Table2[[#This Row],[Close Price]])-1</f>
        <v>7.0313431057085207E-3</v>
      </c>
      <c r="AE123" s="1">
        <f>(Table2[[#This Row],[Close Price]]/Table2[[#This Row],[Current Week Low]])-1</f>
        <v>9.4430676927090174E-2</v>
      </c>
      <c r="AF123" s="1">
        <f>(Table2[[#This Row],[Current Week High]]/Table2[[#This Row],[Close Price]])-1</f>
        <v>7.0313431057085207E-3</v>
      </c>
      <c r="AG123" s="1">
        <f>(Table2[[#This Row],[Close Price]]/Table2[[#This Row],[Current Month Low]])-1</f>
        <v>9.4430676927090174E-2</v>
      </c>
      <c r="AH123" s="1">
        <f>(Table2[[#This Row],[Current Month High]]/Table2[[#This Row],[Close Price]])-1</f>
        <v>0.10234179478012151</v>
      </c>
      <c r="AI123">
        <v>14.7539029913001</v>
      </c>
      <c r="AJ123">
        <v>119.48731362804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-0.02</v>
      </c>
      <c r="AM123" t="s">
        <v>3221</v>
      </c>
      <c r="AN123">
        <v>-6.58</v>
      </c>
      <c r="AO123" t="s">
        <v>3221</v>
      </c>
      <c r="AP123">
        <v>7.5056427269556997E-2</v>
      </c>
      <c r="AQ123">
        <f>(Table2[[#This Row],[Sharpe Ratio]]-AVERAGE(Table2[Sharpe Ratio]))/_xlfn.STDEV.P(Table2[Sharpe Ratio])</f>
        <v>0.12146348279258977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-1.6368136796313086</v>
      </c>
      <c r="AS123">
        <f>_xlfn.RANK.AVG(Table2[[#This Row],[1Y Return vs Nifty Z-Score]],Table2[1Y Return vs Nifty Z-Score])</f>
        <v>133</v>
      </c>
      <c r="AT123">
        <f>_xlfn.RANK.AVG(Table2[[#This Row],[6M Return vs Nifty Z-Score]],Table2[6M Return vs Nifty Z-Score])</f>
        <v>83</v>
      </c>
      <c r="AU123">
        <f>_xlfn.RANK.AVG(Table2[[#This Row],[Sharpe Ratio Z-Score]],Table2[Sharpe Ratio Z-Score])</f>
        <v>318</v>
      </c>
      <c r="AV123">
        <f>(Table2[[#This Row],[Rank 1Y]]+Table2[[#This Row],[Rank 6M]]+Table2[[#This Row],[Rank Sharpe]])/3</f>
        <v>178</v>
      </c>
    </row>
    <row r="124" spans="1:48" x14ac:dyDescent="0.3">
      <c r="A124" t="s">
        <v>174</v>
      </c>
      <c r="B124" t="s">
        <v>175</v>
      </c>
      <c r="C124" t="s">
        <v>3161</v>
      </c>
      <c r="D124" t="s">
        <v>132</v>
      </c>
      <c r="E124">
        <v>151976.52316000001</v>
      </c>
      <c r="F124">
        <v>577.15</v>
      </c>
      <c r="G124">
        <v>87.0606846398709</v>
      </c>
      <c r="H124">
        <f>(Table2[[#This Row],[1Y Return vs Nifty]]-AVERAGE(Table2[1Y Return vs Nifty]))/_xlfn.STDEV.P(Table2[1Y Return vs Nifty])</f>
        <v>1.1281550497914108</v>
      </c>
      <c r="I124">
        <v>-1.6071287615766701</v>
      </c>
      <c r="J124">
        <f>(Table2[[#This Row],[1M Return vs Nifty]]-AVERAGE(Table2[1M Return vs Nifty]))/_xlfn.STDEV.P(Table2[1M Return vs Nifty])</f>
        <v>-0.21960768909511424</v>
      </c>
      <c r="K124">
        <v>7.8832317119152604</v>
      </c>
      <c r="L124">
        <f>(Table2[[#This Row],[6M Return vs Nifty]]-AVERAGE(Table2[6M Return vs Nifty]))/_xlfn.STDEV.P(Table2[6M Return vs Nifty])</f>
        <v>-0.21283946789458372</v>
      </c>
      <c r="M124">
        <v>-3.6476974028175402</v>
      </c>
      <c r="N124">
        <f>(Table2[[#This Row],[1W Return vs Nifty]]-AVERAGE(Table2[1W Return vs Nifty]))/_xlfn.STDEV.P(Table2[1W Return vs Nifty])</f>
        <v>-0.72057988344564949</v>
      </c>
      <c r="O124">
        <v>604.23</v>
      </c>
      <c r="P124">
        <v>590.91641553260899</v>
      </c>
      <c r="Q124">
        <v>492.406150841895</v>
      </c>
      <c r="R124">
        <v>30.7539474478437</v>
      </c>
      <c r="S124" s="1">
        <f>(Table2[[#This Row],[Close Price]]-Table2[[#This Row],[20D EMA]])/Table2[[#This Row],[20D EMA]]</f>
        <v>-4.4817370868709003E-2</v>
      </c>
      <c r="T124" s="1">
        <f>(Table2[[#This Row],[Close Price]]-Table2[[#This Row],[50D EMA]])/Table2[[#This Row],[50D EMA]]</f>
        <v>-2.329672212642963E-2</v>
      </c>
      <c r="U124" s="1">
        <f>(Table2[[#This Row],[Close Price]]-Table2[[#This Row],[200D EMA]])/Table2[[#This Row],[200D EMA]]</f>
        <v>0.17210152434776366</v>
      </c>
      <c r="V124">
        <v>0.71606320210968799</v>
      </c>
      <c r="W124">
        <v>574.29999999999995</v>
      </c>
      <c r="X124">
        <v>596.54999999999995</v>
      </c>
      <c r="Y124">
        <v>574.29999999999995</v>
      </c>
      <c r="Z124">
        <v>606</v>
      </c>
      <c r="AA124">
        <v>574.29999999999995</v>
      </c>
      <c r="AB124">
        <v>635.4</v>
      </c>
      <c r="AC124" s="1">
        <f>(Table2[[#This Row],[Close Price]]/Table2[[#This Row],[Day Low]])-1</f>
        <v>4.9625631203205067E-3</v>
      </c>
      <c r="AD124" s="1">
        <f>(Table2[[#This Row],[Day High]]/Table2[[#This Row],[Close Price]])-1</f>
        <v>3.3613445378151141E-2</v>
      </c>
      <c r="AE124" s="1">
        <f>(Table2[[#This Row],[Close Price]]/Table2[[#This Row],[Current Week Low]])-1</f>
        <v>4.9625631203205067E-3</v>
      </c>
      <c r="AF124" s="1">
        <f>(Table2[[#This Row],[Current Week High]]/Table2[[#This Row],[Close Price]])-1</f>
        <v>4.9987005111322924E-2</v>
      </c>
      <c r="AG124" s="1">
        <f>(Table2[[#This Row],[Close Price]]/Table2[[#This Row],[Current Month Low]])-1</f>
        <v>4.9625631203205067E-3</v>
      </c>
      <c r="AH124" s="1">
        <f>(Table2[[#This Row],[Current Month High]]/Table2[[#This Row],[Close Price]])-1</f>
        <v>0.10092696872563467</v>
      </c>
      <c r="AI124">
        <v>13.3154292644892</v>
      </c>
      <c r="AJ124">
        <v>140.88063439065101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</v>
      </c>
      <c r="AM124" t="s">
        <v>3220</v>
      </c>
      <c r="AN124">
        <v>-1.63</v>
      </c>
      <c r="AO124" t="s">
        <v>3221</v>
      </c>
      <c r="AP124">
        <v>0.192825493730715</v>
      </c>
      <c r="AQ124">
        <f>(Table2[[#This Row],[Sharpe Ratio]]-AVERAGE(Table2[Sharpe Ratio]))/_xlfn.STDEV.P(Table2[Sharpe Ratio])</f>
        <v>1.4983418721505177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1.4734698815065812</v>
      </c>
      <c r="AS124">
        <f>_xlfn.RANK.AVG(Table2[[#This Row],[1Y Return vs Nifty Z-Score]],Table2[1Y Return vs Nifty Z-Score])</f>
        <v>82</v>
      </c>
      <c r="AT124">
        <f>_xlfn.RANK.AVG(Table2[[#This Row],[6M Return vs Nifty Z-Score]],Table2[6M Return vs Nifty Z-Score])</f>
        <v>402</v>
      </c>
      <c r="AU124">
        <f>_xlfn.RANK.AVG(Table2[[#This Row],[Sharpe Ratio Z-Score]],Table2[Sharpe Ratio Z-Score])</f>
        <v>51</v>
      </c>
      <c r="AV124">
        <f>(Table2[[#This Row],[Rank 1Y]]+Table2[[#This Row],[Rank 6M]]+Table2[[#This Row],[Rank Sharpe]])/3</f>
        <v>178.33333333333334</v>
      </c>
    </row>
    <row r="125" spans="1:48" x14ac:dyDescent="0.3">
      <c r="A125" t="s">
        <v>1217</v>
      </c>
      <c r="B125" t="s">
        <v>1218</v>
      </c>
      <c r="C125" t="s">
        <v>3168</v>
      </c>
      <c r="D125" t="s">
        <v>837</v>
      </c>
      <c r="E125">
        <v>10057.332236974</v>
      </c>
      <c r="F125">
        <v>216.11</v>
      </c>
      <c r="G125">
        <v>45.172971040842803</v>
      </c>
      <c r="H125">
        <f>(Table2[[#This Row],[1Y Return vs Nifty]]-AVERAGE(Table2[1Y Return vs Nifty]))/_xlfn.STDEV.P(Table2[1Y Return vs Nifty])</f>
        <v>0.39026129862956976</v>
      </c>
      <c r="I125">
        <v>-0.66431404264803096</v>
      </c>
      <c r="J125">
        <f>(Table2[[#This Row],[1M Return vs Nifty]]-AVERAGE(Table2[1M Return vs Nifty]))/_xlfn.STDEV.P(Table2[1M Return vs Nifty])</f>
        <v>-0.12534655627777164</v>
      </c>
      <c r="K125">
        <v>29.1879629536568</v>
      </c>
      <c r="L125">
        <f>(Table2[[#This Row],[6M Return vs Nifty]]-AVERAGE(Table2[6M Return vs Nifty]))/_xlfn.STDEV.P(Table2[6M Return vs Nifty])</f>
        <v>0.4629876310959814</v>
      </c>
      <c r="M125">
        <v>1.09788075758222</v>
      </c>
      <c r="N125">
        <f>(Table2[[#This Row],[1W Return vs Nifty]]-AVERAGE(Table2[1W Return vs Nifty]))/_xlfn.STDEV.P(Table2[1W Return vs Nifty])</f>
        <v>0.19188908993530979</v>
      </c>
      <c r="O125">
        <v>218.98</v>
      </c>
      <c r="P125">
        <v>222.38440946635399</v>
      </c>
      <c r="Q125">
        <v>192.76115692739901</v>
      </c>
      <c r="R125">
        <v>47.555664974831103</v>
      </c>
      <c r="S125" s="1">
        <f>(Table2[[#This Row],[Close Price]]-Table2[[#This Row],[20D EMA]])/Table2[[#This Row],[20D EMA]]</f>
        <v>-1.3106219746095426E-2</v>
      </c>
      <c r="T125" s="1">
        <f>(Table2[[#This Row],[Close Price]]-Table2[[#This Row],[50D EMA]])/Table2[[#This Row],[50D EMA]]</f>
        <v>-2.8214250636590915E-2</v>
      </c>
      <c r="U125" s="1">
        <f>(Table2[[#This Row],[Close Price]]-Table2[[#This Row],[200D EMA]])/Table2[[#This Row],[200D EMA]]</f>
        <v>0.12112836136066063</v>
      </c>
      <c r="V125">
        <v>0.89981047874230902</v>
      </c>
      <c r="W125">
        <v>213</v>
      </c>
      <c r="X125">
        <v>218.5</v>
      </c>
      <c r="Y125">
        <v>211.55</v>
      </c>
      <c r="Z125">
        <v>218.5</v>
      </c>
      <c r="AA125">
        <v>207.81</v>
      </c>
      <c r="AB125">
        <v>230</v>
      </c>
      <c r="AC125" s="1">
        <f>(Table2[[#This Row],[Close Price]]/Table2[[#This Row],[Day Low]])-1</f>
        <v>1.4600938967136212E-2</v>
      </c>
      <c r="AD125" s="1">
        <f>(Table2[[#This Row],[Day High]]/Table2[[#This Row],[Close Price]])-1</f>
        <v>1.1059182823561997E-2</v>
      </c>
      <c r="AE125" s="1">
        <f>(Table2[[#This Row],[Close Price]]/Table2[[#This Row],[Current Week Low]])-1</f>
        <v>2.155518789884181E-2</v>
      </c>
      <c r="AF125" s="1">
        <f>(Table2[[#This Row],[Current Week High]]/Table2[[#This Row],[Close Price]])-1</f>
        <v>1.1059182823561997E-2</v>
      </c>
      <c r="AG125" s="1">
        <f>(Table2[[#This Row],[Close Price]]/Table2[[#This Row],[Current Month Low]])-1</f>
        <v>3.9940330109234479E-2</v>
      </c>
      <c r="AH125" s="1">
        <f>(Table2[[#This Row],[Current Month High]]/Table2[[#This Row],[Close Price]])-1</f>
        <v>6.4272824024802055E-2</v>
      </c>
      <c r="AI125">
        <v>22.160011105455499</v>
      </c>
      <c r="AJ125">
        <v>90.321444297666204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-0.14000000000000001</v>
      </c>
      <c r="AM125" t="s">
        <v>3221</v>
      </c>
      <c r="AN125">
        <v>0.87</v>
      </c>
      <c r="AO125" t="s">
        <v>3220</v>
      </c>
      <c r="AP125">
        <v>0.130670210395464</v>
      </c>
      <c r="AQ125">
        <f>(Table2[[#This Row],[Sharpe Ratio]]-AVERAGE(Table2[Sharpe Ratio]))/_xlfn.STDEV.P(Table2[Sharpe Ratio])</f>
        <v>0.77166322061385373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193</v>
      </c>
      <c r="AT125">
        <f>_xlfn.RANK.AVG(Table2[[#This Row],[6M Return vs Nifty Z-Score]],Table2[6M Return vs Nifty Z-Score])</f>
        <v>186</v>
      </c>
      <c r="AU125">
        <f>_xlfn.RANK.AVG(Table2[[#This Row],[Sharpe Ratio Z-Score]],Table2[Sharpe Ratio Z-Score])</f>
        <v>157</v>
      </c>
      <c r="AV125">
        <f>(Table2[[#This Row],[Rank 1Y]]+Table2[[#This Row],[Rank 6M]]+Table2[[#This Row],[Rank Sharpe]])/3</f>
        <v>178.66666666666666</v>
      </c>
    </row>
    <row r="126" spans="1:48" x14ac:dyDescent="0.3">
      <c r="A126" t="s">
        <v>235</v>
      </c>
      <c r="B126" t="s">
        <v>236</v>
      </c>
      <c r="C126" t="s">
        <v>3162</v>
      </c>
      <c r="D126" t="s">
        <v>237</v>
      </c>
      <c r="E126">
        <v>112187.84009136001</v>
      </c>
      <c r="F126">
        <v>425.4</v>
      </c>
      <c r="G126">
        <v>94.644111011982702</v>
      </c>
      <c r="H126">
        <f>(Table2[[#This Row],[1Y Return vs Nifty]]-AVERAGE(Table2[1Y Return vs Nifty]))/_xlfn.STDEV.P(Table2[1Y Return vs Nifty])</f>
        <v>1.2617446504543375</v>
      </c>
      <c r="I126">
        <v>-1.32029442364751</v>
      </c>
      <c r="J126">
        <f>(Table2[[#This Row],[1M Return vs Nifty]]-AVERAGE(Table2[1M Return vs Nifty]))/_xlfn.STDEV.P(Table2[1M Return vs Nifty])</f>
        <v>-0.19093044309831991</v>
      </c>
      <c r="K126">
        <v>60.5878267398285</v>
      </c>
      <c r="L126">
        <f>(Table2[[#This Row],[6M Return vs Nifty]]-AVERAGE(Table2[6M Return vs Nifty]))/_xlfn.STDEV.P(Table2[6M Return vs Nifty])</f>
        <v>1.4590517733992681</v>
      </c>
      <c r="M126">
        <v>-3.06377051586071</v>
      </c>
      <c r="N126">
        <f>(Table2[[#This Row],[1W Return vs Nifty]]-AVERAGE(Table2[1W Return vs Nifty]))/_xlfn.STDEV.P(Table2[1W Return vs Nifty])</f>
        <v>-0.60830374994579484</v>
      </c>
      <c r="O126">
        <v>430.48</v>
      </c>
      <c r="P126">
        <v>413.71726932630298</v>
      </c>
      <c r="Q126">
        <v>327.99285090531203</v>
      </c>
      <c r="R126">
        <v>43.1210681163695</v>
      </c>
      <c r="S126" s="1">
        <f>(Table2[[#This Row],[Close Price]]-Table2[[#This Row],[20D EMA]])/Table2[[#This Row],[20D EMA]]</f>
        <v>-1.1800780524066252E-2</v>
      </c>
      <c r="T126" s="1">
        <f>(Table2[[#This Row],[Close Price]]-Table2[[#This Row],[50D EMA]])/Table2[[#This Row],[50D EMA]]</f>
        <v>2.8238440935088708E-2</v>
      </c>
      <c r="U126" s="1">
        <f>(Table2[[#This Row],[Close Price]]-Table2[[#This Row],[200D EMA]])/Table2[[#This Row],[200D EMA]]</f>
        <v>0.29697948850357209</v>
      </c>
      <c r="V126">
        <v>0.37372178768922998</v>
      </c>
      <c r="W126">
        <v>422.4</v>
      </c>
      <c r="X126">
        <v>429.9</v>
      </c>
      <c r="Y126">
        <v>416.8</v>
      </c>
      <c r="Z126">
        <v>429.9</v>
      </c>
      <c r="AA126">
        <v>414</v>
      </c>
      <c r="AB126">
        <v>460</v>
      </c>
      <c r="AC126" s="1">
        <f>(Table2[[#This Row],[Close Price]]/Table2[[#This Row],[Day Low]])-1</f>
        <v>7.1022727272727071E-3</v>
      </c>
      <c r="AD126" s="1">
        <f>(Table2[[#This Row],[Day High]]/Table2[[#This Row],[Close Price]])-1</f>
        <v>1.0578279266572732E-2</v>
      </c>
      <c r="AE126" s="1">
        <f>(Table2[[#This Row],[Close Price]]/Table2[[#This Row],[Current Week Low]])-1</f>
        <v>2.0633397312859847E-2</v>
      </c>
      <c r="AF126" s="1">
        <f>(Table2[[#This Row],[Current Week High]]/Table2[[#This Row],[Close Price]])-1</f>
        <v>1.0578279266572732E-2</v>
      </c>
      <c r="AG126" s="1">
        <f>(Table2[[#This Row],[Close Price]]/Table2[[#This Row],[Current Month Low]])-1</f>
        <v>2.753623188405796E-2</v>
      </c>
      <c r="AH126" s="1">
        <f>(Table2[[#This Row],[Current Month High]]/Table2[[#This Row],[Close Price]])-1</f>
        <v>8.1335213916314153E-2</v>
      </c>
      <c r="AI126">
        <v>8.2157968970380804</v>
      </c>
      <c r="AJ126">
        <v>155.18896220755801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0.18</v>
      </c>
      <c r="AM126" t="s">
        <v>3220</v>
      </c>
      <c r="AN126">
        <v>-2.06</v>
      </c>
      <c r="AO126" t="s">
        <v>3221</v>
      </c>
      <c r="AP126">
        <v>4.3144618660966999E-2</v>
      </c>
      <c r="AQ126">
        <f>(Table2[[#This Row],[Sharpe Ratio]]-AVERAGE(Table2[Sharpe Ratio]))/_xlfn.STDEV.P(Table2[Sharpe Ratio])</f>
        <v>-0.25162837365840351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1.6699338571510871</v>
      </c>
      <c r="AS126">
        <f>_xlfn.RANK.AVG(Table2[[#This Row],[1Y Return vs Nifty Z-Score]],Table2[1Y Return vs Nifty Z-Score])</f>
        <v>73</v>
      </c>
      <c r="AT126">
        <f>_xlfn.RANK.AVG(Table2[[#This Row],[6M Return vs Nifty Z-Score]],Table2[6M Return vs Nifty Z-Score])</f>
        <v>59</v>
      </c>
      <c r="AU126">
        <f>_xlfn.RANK.AVG(Table2[[#This Row],[Sharpe Ratio Z-Score]],Table2[Sharpe Ratio Z-Score])</f>
        <v>407</v>
      </c>
      <c r="AV126">
        <f>(Table2[[#This Row],[Rank 1Y]]+Table2[[#This Row],[Rank 6M]]+Table2[[#This Row],[Rank Sharpe]])/3</f>
        <v>179.66666666666666</v>
      </c>
    </row>
    <row r="127" spans="1:48" x14ac:dyDescent="0.3">
      <c r="A127" t="s">
        <v>159</v>
      </c>
      <c r="B127" t="s">
        <v>160</v>
      </c>
      <c r="C127" t="s">
        <v>3161</v>
      </c>
      <c r="D127" t="s">
        <v>132</v>
      </c>
      <c r="E127">
        <v>168552.697392</v>
      </c>
      <c r="F127">
        <v>510.75</v>
      </c>
      <c r="G127">
        <v>82.169039237462101</v>
      </c>
      <c r="H127">
        <f>(Table2[[#This Row],[1Y Return vs Nifty]]-AVERAGE(Table2[1Y Return vs Nifty]))/_xlfn.STDEV.P(Table2[1Y Return vs Nifty])</f>
        <v>1.0419838490930573</v>
      </c>
      <c r="I127">
        <v>2.4924719846739101</v>
      </c>
      <c r="J127">
        <f>(Table2[[#This Row],[1M Return vs Nifty]]-AVERAGE(Table2[1M Return vs Nifty]))/_xlfn.STDEV.P(Table2[1M Return vs Nifty])</f>
        <v>0.19026394600146454</v>
      </c>
      <c r="K127">
        <v>6.7531436742122004</v>
      </c>
      <c r="L127">
        <f>(Table2[[#This Row],[6M Return vs Nifty]]-AVERAGE(Table2[6M Return vs Nifty]))/_xlfn.STDEV.P(Table2[6M Return vs Nifty])</f>
        <v>-0.24868803652747146</v>
      </c>
      <c r="M127">
        <v>-3.3422002067904799</v>
      </c>
      <c r="N127">
        <f>(Table2[[#This Row],[1W Return vs Nifty]]-AVERAGE(Table2[1W Return vs Nifty]))/_xlfn.STDEV.P(Table2[1W Return vs Nifty])</f>
        <v>-0.66183957754241873</v>
      </c>
      <c r="O127">
        <v>531.66</v>
      </c>
      <c r="P127">
        <v>520.40695353060403</v>
      </c>
      <c r="Q127">
        <v>439.71791720015398</v>
      </c>
      <c r="R127">
        <v>32.265883374457303</v>
      </c>
      <c r="S127" s="1">
        <f>(Table2[[#This Row],[Close Price]]-Table2[[#This Row],[20D EMA]])/Table2[[#This Row],[20D EMA]]</f>
        <v>-3.9329646766730557E-2</v>
      </c>
      <c r="T127" s="1">
        <f>(Table2[[#This Row],[Close Price]]-Table2[[#This Row],[50D EMA]])/Table2[[#This Row],[50D EMA]]</f>
        <v>-1.8556542077480375E-2</v>
      </c>
      <c r="U127" s="1">
        <f>(Table2[[#This Row],[Close Price]]-Table2[[#This Row],[200D EMA]])/Table2[[#This Row],[200D EMA]]</f>
        <v>0.16154011474477425</v>
      </c>
      <c r="V127">
        <v>0.91086557155614101</v>
      </c>
      <c r="W127">
        <v>508.55</v>
      </c>
      <c r="X127">
        <v>528.5</v>
      </c>
      <c r="Y127">
        <v>508.55</v>
      </c>
      <c r="Z127">
        <v>544.45000000000005</v>
      </c>
      <c r="AA127">
        <v>508.55</v>
      </c>
      <c r="AB127">
        <v>566.4</v>
      </c>
      <c r="AC127" s="1">
        <f>(Table2[[#This Row],[Close Price]]/Table2[[#This Row],[Day Low]])-1</f>
        <v>4.3260249729624167E-3</v>
      </c>
      <c r="AD127" s="1">
        <f>(Table2[[#This Row],[Day High]]/Table2[[#This Row],[Close Price]])-1</f>
        <v>3.4752814488497208E-2</v>
      </c>
      <c r="AE127" s="1">
        <f>(Table2[[#This Row],[Close Price]]/Table2[[#This Row],[Current Week Low]])-1</f>
        <v>4.3260249729624167E-3</v>
      </c>
      <c r="AF127" s="1">
        <f>(Table2[[#This Row],[Current Week High]]/Table2[[#This Row],[Close Price]])-1</f>
        <v>6.5981399902104831E-2</v>
      </c>
      <c r="AG127" s="1">
        <f>(Table2[[#This Row],[Close Price]]/Table2[[#This Row],[Current Month Low]])-1</f>
        <v>4.3260249729624167E-3</v>
      </c>
      <c r="AH127" s="1">
        <f>(Table2[[#This Row],[Current Month High]]/Table2[[#This Row],[Close Price]])-1</f>
        <v>0.10895741556534499</v>
      </c>
      <c r="AI127">
        <v>13.5584924131179</v>
      </c>
      <c r="AJ127">
        <v>132.31748919717899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0.03</v>
      </c>
      <c r="AM127" t="s">
        <v>3220</v>
      </c>
      <c r="AN127">
        <v>-0.79</v>
      </c>
      <c r="AO127" t="s">
        <v>3221</v>
      </c>
      <c r="AP127">
        <v>0.19026529621666199</v>
      </c>
      <c r="AQ127">
        <f>(Table2[[#This Row],[Sharpe Ratio]]-AVERAGE(Table2[Sharpe Ratio]))/_xlfn.STDEV.P(Table2[Sharpe Ratio])</f>
        <v>1.4684097283753093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1.790129909399941</v>
      </c>
      <c r="AS127">
        <f>_xlfn.RANK.AVG(Table2[[#This Row],[1Y Return vs Nifty Z-Score]],Table2[1Y Return vs Nifty Z-Score])</f>
        <v>89</v>
      </c>
      <c r="AT127">
        <f>_xlfn.RANK.AVG(Table2[[#This Row],[6M Return vs Nifty Z-Score]],Table2[6M Return vs Nifty Z-Score])</f>
        <v>408</v>
      </c>
      <c r="AU127">
        <f>_xlfn.RANK.AVG(Table2[[#This Row],[Sharpe Ratio Z-Score]],Table2[Sharpe Ratio Z-Score])</f>
        <v>54</v>
      </c>
      <c r="AV127">
        <f>(Table2[[#This Row],[Rank 1Y]]+Table2[[#This Row],[Rank 6M]]+Table2[[#This Row],[Rank Sharpe]])/3</f>
        <v>183.66666666666666</v>
      </c>
    </row>
    <row r="128" spans="1:48" x14ac:dyDescent="0.3">
      <c r="A128" t="s">
        <v>1203</v>
      </c>
      <c r="B128" t="s">
        <v>1204</v>
      </c>
      <c r="C128" t="s">
        <v>3164</v>
      </c>
      <c r="D128" t="s">
        <v>46</v>
      </c>
      <c r="E128">
        <v>10156.591793795</v>
      </c>
      <c r="F128">
        <v>1558.45</v>
      </c>
      <c r="G128">
        <v>30.4112722353902</v>
      </c>
      <c r="H128">
        <f>(Table2[[#This Row],[1Y Return vs Nifty]]-AVERAGE(Table2[1Y Return vs Nifty]))/_xlfn.STDEV.P(Table2[1Y Return vs Nifty])</f>
        <v>0.13021928704244357</v>
      </c>
      <c r="I128">
        <v>-11.5811661835102</v>
      </c>
      <c r="J128">
        <f>(Table2[[#This Row],[1M Return vs Nifty]]-AVERAGE(Table2[1M Return vs Nifty]))/_xlfn.STDEV.P(Table2[1M Return vs Nifty])</f>
        <v>-1.2167962641975165</v>
      </c>
      <c r="K128">
        <v>59.725785094943099</v>
      </c>
      <c r="L128">
        <f>(Table2[[#This Row],[6M Return vs Nifty]]-AVERAGE(Table2[6M Return vs Nifty]))/_xlfn.STDEV.P(Table2[6M Return vs Nifty])</f>
        <v>1.4317061524918093</v>
      </c>
      <c r="M128">
        <v>-4.4411090242483304</v>
      </c>
      <c r="N128">
        <f>(Table2[[#This Row],[1W Return vs Nifty]]-AVERAGE(Table2[1W Return vs Nifty]))/_xlfn.STDEV.P(Table2[1W Return vs Nifty])</f>
        <v>-0.8731352651516564</v>
      </c>
      <c r="O128">
        <v>1547.59</v>
      </c>
      <c r="P128">
        <v>1566.86604231974</v>
      </c>
      <c r="Q128">
        <v>1313.4269643448199</v>
      </c>
      <c r="R128">
        <v>55.6127404941899</v>
      </c>
      <c r="S128" s="1">
        <f>(Table2[[#This Row],[Close Price]]-Table2[[#This Row],[20D EMA]])/Table2[[#This Row],[20D EMA]]</f>
        <v>7.0173624797266248E-3</v>
      </c>
      <c r="T128" s="1">
        <f>(Table2[[#This Row],[Close Price]]-Table2[[#This Row],[50D EMA]])/Table2[[#This Row],[50D EMA]]</f>
        <v>-5.3712583542113463E-3</v>
      </c>
      <c r="U128" s="1">
        <f>(Table2[[#This Row],[Close Price]]-Table2[[#This Row],[200D EMA]])/Table2[[#This Row],[200D EMA]]</f>
        <v>0.18655246337005546</v>
      </c>
      <c r="V128">
        <v>0.57110650097576898</v>
      </c>
      <c r="W128">
        <v>1501.3</v>
      </c>
      <c r="X128">
        <v>1582.65</v>
      </c>
      <c r="Y128">
        <v>1440</v>
      </c>
      <c r="Z128">
        <v>1582.65</v>
      </c>
      <c r="AA128">
        <v>1440</v>
      </c>
      <c r="AB128">
        <v>1582.65</v>
      </c>
      <c r="AC128" s="1">
        <f>(Table2[[#This Row],[Close Price]]/Table2[[#This Row],[Day Low]])-1</f>
        <v>3.8067008592553186E-2</v>
      </c>
      <c r="AD128" s="1">
        <f>(Table2[[#This Row],[Day High]]/Table2[[#This Row],[Close Price]])-1</f>
        <v>1.5528249221983481E-2</v>
      </c>
      <c r="AE128" s="1">
        <f>(Table2[[#This Row],[Close Price]]/Table2[[#This Row],[Current Week Low]])-1</f>
        <v>8.2256944444444535E-2</v>
      </c>
      <c r="AF128" s="1">
        <f>(Table2[[#This Row],[Current Week High]]/Table2[[#This Row],[Close Price]])-1</f>
        <v>1.5528249221983481E-2</v>
      </c>
      <c r="AG128" s="1">
        <f>(Table2[[#This Row],[Close Price]]/Table2[[#This Row],[Current Month Low]])-1</f>
        <v>8.2256944444444535E-2</v>
      </c>
      <c r="AH128" s="1">
        <f>(Table2[[#This Row],[Current Month High]]/Table2[[#This Row],[Close Price]])-1</f>
        <v>1.5528249221983481E-2</v>
      </c>
      <c r="AI128">
        <v>20.626263274407201</v>
      </c>
      <c r="AJ128">
        <v>93.572227052540001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-0.12</v>
      </c>
      <c r="AM128" t="s">
        <v>3221</v>
      </c>
      <c r="AN128">
        <v>-1.92</v>
      </c>
      <c r="AO128" t="s">
        <v>3221</v>
      </c>
      <c r="AP128">
        <v>9.8351457678412996E-2</v>
      </c>
      <c r="AQ128">
        <f>(Table2[[#This Row],[Sharpe Ratio]]-AVERAGE(Table2[Sharpe Ratio]))/_xlfn.STDEV.P(Table2[Sharpe Ratio])</f>
        <v>0.39381364156682291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260</v>
      </c>
      <c r="AT128">
        <f>_xlfn.RANK.AVG(Table2[[#This Row],[6M Return vs Nifty Z-Score]],Table2[6M Return vs Nifty Z-Score])</f>
        <v>61</v>
      </c>
      <c r="AU128">
        <f>_xlfn.RANK.AVG(Table2[[#This Row],[Sharpe Ratio Z-Score]],Table2[Sharpe Ratio Z-Score])</f>
        <v>235</v>
      </c>
      <c r="AV128">
        <f>(Table2[[#This Row],[Rank 1Y]]+Table2[[#This Row],[Rank 6M]]+Table2[[#This Row],[Rank Sharpe]])/3</f>
        <v>185.33333333333334</v>
      </c>
    </row>
    <row r="129" spans="1:48" x14ac:dyDescent="0.3">
      <c r="A129" t="s">
        <v>817</v>
      </c>
      <c r="B129" t="s">
        <v>818</v>
      </c>
      <c r="C129" t="s">
        <v>3165</v>
      </c>
      <c r="D129" t="s">
        <v>54</v>
      </c>
      <c r="E129">
        <v>19986.284323939999</v>
      </c>
      <c r="F129">
        <v>1468.7</v>
      </c>
      <c r="G129">
        <v>53.358554038673397</v>
      </c>
      <c r="H129">
        <f>(Table2[[#This Row],[1Y Return vs Nifty]]-AVERAGE(Table2[1Y Return vs Nifty]))/_xlfn.STDEV.P(Table2[1Y Return vs Nifty])</f>
        <v>0.53445848736932355</v>
      </c>
      <c r="I129">
        <v>17.633342453892901</v>
      </c>
      <c r="J129">
        <f>(Table2[[#This Row],[1M Return vs Nifty]]-AVERAGE(Table2[1M Return vs Nifty]))/_xlfn.STDEV.P(Table2[1M Return vs Nifty])</f>
        <v>1.70402436320307</v>
      </c>
      <c r="K129">
        <v>51.781644078706201</v>
      </c>
      <c r="L129">
        <f>(Table2[[#This Row],[6M Return vs Nifty]]-AVERAGE(Table2[6M Return vs Nifty]))/_xlfn.STDEV.P(Table2[6M Return vs Nifty])</f>
        <v>1.1797027023634956</v>
      </c>
      <c r="M129">
        <v>3.2320327740677399</v>
      </c>
      <c r="N129">
        <f>(Table2[[#This Row],[1W Return vs Nifty]]-AVERAGE(Table2[1W Return vs Nifty]))/_xlfn.STDEV.P(Table2[1W Return vs Nifty])</f>
        <v>0.60223898486937721</v>
      </c>
      <c r="O129">
        <v>1343.64</v>
      </c>
      <c r="P129">
        <v>1212.6565971857799</v>
      </c>
      <c r="Q129">
        <v>1002.06009325553</v>
      </c>
      <c r="R129">
        <v>85.458303346855104</v>
      </c>
      <c r="S129" s="1">
        <f>(Table2[[#This Row],[Close Price]]-Table2[[#This Row],[20D EMA]])/Table2[[#This Row],[20D EMA]]</f>
        <v>9.3075526182608392E-2</v>
      </c>
      <c r="T129" s="1">
        <f>(Table2[[#This Row],[Close Price]]-Table2[[#This Row],[50D EMA]])/Table2[[#This Row],[50D EMA]]</f>
        <v>0.21114254720456041</v>
      </c>
      <c r="U129" s="1">
        <f>(Table2[[#This Row],[Close Price]]-Table2[[#This Row],[200D EMA]])/Table2[[#This Row],[200D EMA]]</f>
        <v>0.46568056136077929</v>
      </c>
      <c r="V129">
        <v>1.1662035344787101</v>
      </c>
      <c r="W129">
        <v>1437</v>
      </c>
      <c r="X129">
        <v>1479</v>
      </c>
      <c r="Y129">
        <v>1437</v>
      </c>
      <c r="Z129">
        <v>1488.45</v>
      </c>
      <c r="AA129">
        <v>1383.05</v>
      </c>
      <c r="AB129">
        <v>1522.05</v>
      </c>
      <c r="AC129" s="1">
        <f>(Table2[[#This Row],[Close Price]]/Table2[[#This Row],[Day Low]])-1</f>
        <v>2.2059846903270675E-2</v>
      </c>
      <c r="AD129" s="1">
        <f>(Table2[[#This Row],[Day High]]/Table2[[#This Row],[Close Price]])-1</f>
        <v>7.0130046980323435E-3</v>
      </c>
      <c r="AE129" s="1">
        <f>(Table2[[#This Row],[Close Price]]/Table2[[#This Row],[Current Week Low]])-1</f>
        <v>2.2059846903270675E-2</v>
      </c>
      <c r="AF129" s="1">
        <f>(Table2[[#This Row],[Current Week High]]/Table2[[#This Row],[Close Price]])-1</f>
        <v>1.3447266289916326E-2</v>
      </c>
      <c r="AG129" s="1">
        <f>(Table2[[#This Row],[Close Price]]/Table2[[#This Row],[Current Month Low]])-1</f>
        <v>6.1928346769820397E-2</v>
      </c>
      <c r="AH129" s="1">
        <f>(Table2[[#This Row],[Current Month High]]/Table2[[#This Row],[Close Price]])-1</f>
        <v>3.6324640838836908E-2</v>
      </c>
      <c r="AI129">
        <v>3.6324640838836899</v>
      </c>
      <c r="AJ129">
        <v>85.360005048274104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0.18</v>
      </c>
      <c r="AM129" t="s">
        <v>3220</v>
      </c>
      <c r="AN129">
        <v>16.28</v>
      </c>
      <c r="AO129" t="s">
        <v>3220</v>
      </c>
      <c r="AP129">
        <v>7.6148815125508001E-2</v>
      </c>
      <c r="AQ129">
        <f>(Table2[[#This Row],[Sharpe Ratio]]-AVERAGE(Table2[Sharpe Ratio]))/_xlfn.STDEV.P(Table2[Sharpe Ratio])</f>
        <v>0.13423496240818178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4.1546595002134481</v>
      </c>
      <c r="AS129">
        <f>_xlfn.RANK.AVG(Table2[[#This Row],[1Y Return vs Nifty Z-Score]],Table2[1Y Return vs Nifty Z-Score])</f>
        <v>163</v>
      </c>
      <c r="AT129">
        <f>_xlfn.RANK.AVG(Table2[[#This Row],[6M Return vs Nifty Z-Score]],Table2[6M Return vs Nifty Z-Score])</f>
        <v>84</v>
      </c>
      <c r="AU129">
        <f>_xlfn.RANK.AVG(Table2[[#This Row],[Sharpe Ratio Z-Score]],Table2[Sharpe Ratio Z-Score])</f>
        <v>312</v>
      </c>
      <c r="AV129">
        <f>(Table2[[#This Row],[Rank 1Y]]+Table2[[#This Row],[Rank 6M]]+Table2[[#This Row],[Rank Sharpe]])/3</f>
        <v>186.33333333333334</v>
      </c>
    </row>
    <row r="130" spans="1:48" x14ac:dyDescent="0.3">
      <c r="A130" t="s">
        <v>265</v>
      </c>
      <c r="B130" t="s">
        <v>266</v>
      </c>
      <c r="C130" t="s">
        <v>3163</v>
      </c>
      <c r="D130" t="s">
        <v>173</v>
      </c>
      <c r="E130">
        <v>99839.126600549993</v>
      </c>
      <c r="F130">
        <v>3670.75</v>
      </c>
      <c r="G130">
        <v>56.208818733145598</v>
      </c>
      <c r="H130">
        <f>(Table2[[#This Row],[1Y Return vs Nifty]]-AVERAGE(Table2[1Y Return vs Nifty]))/_xlfn.STDEV.P(Table2[1Y Return vs Nifty])</f>
        <v>0.58466873582883971</v>
      </c>
      <c r="I130">
        <v>4.2647320224946998</v>
      </c>
      <c r="J130">
        <f>(Table2[[#This Row],[1M Return vs Nifty]]-AVERAGE(Table2[1M Return vs Nifty]))/_xlfn.STDEV.P(Table2[1M Return vs Nifty])</f>
        <v>0.36745171731853321</v>
      </c>
      <c r="K130">
        <v>29.486016473900001</v>
      </c>
      <c r="L130">
        <f>(Table2[[#This Row],[6M Return vs Nifty]]-AVERAGE(Table2[6M Return vs Nifty]))/_xlfn.STDEV.P(Table2[6M Return vs Nifty])</f>
        <v>0.47244246268452678</v>
      </c>
      <c r="M130">
        <v>2.1191852203170298</v>
      </c>
      <c r="N130">
        <f>(Table2[[#This Row],[1W Return vs Nifty]]-AVERAGE(Table2[1W Return vs Nifty]))/_xlfn.STDEV.P(Table2[1W Return vs Nifty])</f>
        <v>0.38826318875376054</v>
      </c>
      <c r="O130">
        <v>3578.66</v>
      </c>
      <c r="P130">
        <v>3378.6387834232501</v>
      </c>
      <c r="Q130">
        <v>2837.88231709299</v>
      </c>
      <c r="R130">
        <v>67.717216105336703</v>
      </c>
      <c r="S130" s="1">
        <f>(Table2[[#This Row],[Close Price]]-Table2[[#This Row],[20D EMA]])/Table2[[#This Row],[20D EMA]]</f>
        <v>2.5733095627972522E-2</v>
      </c>
      <c r="T130" s="1">
        <f>(Table2[[#This Row],[Close Price]]-Table2[[#This Row],[50D EMA]])/Table2[[#This Row],[50D EMA]]</f>
        <v>8.6458255913578808E-2</v>
      </c>
      <c r="U130" s="1">
        <f>(Table2[[#This Row],[Close Price]]-Table2[[#This Row],[200D EMA]])/Table2[[#This Row],[200D EMA]]</f>
        <v>0.2934821073765192</v>
      </c>
      <c r="V130">
        <v>0.94037562679890996</v>
      </c>
      <c r="W130">
        <v>3661.3</v>
      </c>
      <c r="X130">
        <v>3702.9</v>
      </c>
      <c r="Y130">
        <v>3654.65</v>
      </c>
      <c r="Z130">
        <v>3707</v>
      </c>
      <c r="AA130">
        <v>3607.05</v>
      </c>
      <c r="AB130">
        <v>3708.95</v>
      </c>
      <c r="AC130" s="1">
        <f>(Table2[[#This Row],[Close Price]]/Table2[[#This Row],[Day Low]])-1</f>
        <v>2.5810504465626494E-3</v>
      </c>
      <c r="AD130" s="1">
        <f>(Table2[[#This Row],[Day High]]/Table2[[#This Row],[Close Price]])-1</f>
        <v>8.7584281141457332E-3</v>
      </c>
      <c r="AE130" s="1">
        <f>(Table2[[#This Row],[Close Price]]/Table2[[#This Row],[Current Week Low]])-1</f>
        <v>4.4053466132187857E-3</v>
      </c>
      <c r="AF130" s="1">
        <f>(Table2[[#This Row],[Current Week High]]/Table2[[#This Row],[Close Price]])-1</f>
        <v>9.8753660696042633E-3</v>
      </c>
      <c r="AG130" s="1">
        <f>(Table2[[#This Row],[Close Price]]/Table2[[#This Row],[Current Month Low]])-1</f>
        <v>1.7659860550865547E-2</v>
      </c>
      <c r="AH130" s="1">
        <f>(Table2[[#This Row],[Current Month High]]/Table2[[#This Row],[Close Price]])-1</f>
        <v>1.0406592658176006E-2</v>
      </c>
      <c r="AI130">
        <v>1.0406592658175999</v>
      </c>
      <c r="AJ130">
        <v>90.287965578911894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0.13</v>
      </c>
      <c r="AM130" t="s">
        <v>3220</v>
      </c>
      <c r="AN130">
        <v>3.94</v>
      </c>
      <c r="AO130" t="s">
        <v>3220</v>
      </c>
      <c r="AP130">
        <v>0.10498612371714799</v>
      </c>
      <c r="AQ130">
        <f>(Table2[[#This Row],[Sharpe Ratio]]-AVERAGE(Table2[Sharpe Ratio]))/_xlfn.STDEV.P(Table2[Sharpe Ratio])</f>
        <v>0.47138178882180765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2.2842078934074679</v>
      </c>
      <c r="AS130">
        <f>_xlfn.RANK.AVG(Table2[[#This Row],[1Y Return vs Nifty Z-Score]],Table2[1Y Return vs Nifty Z-Score])</f>
        <v>158</v>
      </c>
      <c r="AT130">
        <f>_xlfn.RANK.AVG(Table2[[#This Row],[6M Return vs Nifty Z-Score]],Table2[6M Return vs Nifty Z-Score])</f>
        <v>184</v>
      </c>
      <c r="AU130">
        <f>_xlfn.RANK.AVG(Table2[[#This Row],[Sharpe Ratio Z-Score]],Table2[Sharpe Ratio Z-Score])</f>
        <v>221</v>
      </c>
      <c r="AV130">
        <f>(Table2[[#This Row],[Rank 1Y]]+Table2[[#This Row],[Rank 6M]]+Table2[[#This Row],[Rank Sharpe]])/3</f>
        <v>187.66666666666666</v>
      </c>
    </row>
    <row r="131" spans="1:48" x14ac:dyDescent="0.3">
      <c r="A131" t="s">
        <v>663</v>
      </c>
      <c r="B131" t="s">
        <v>664</v>
      </c>
      <c r="C131" t="s">
        <v>3161</v>
      </c>
      <c r="D131" t="s">
        <v>548</v>
      </c>
      <c r="E131">
        <v>28308.005000000001</v>
      </c>
      <c r="F131">
        <v>1354.45</v>
      </c>
      <c r="G131">
        <v>68.415887298102206</v>
      </c>
      <c r="H131">
        <f>(Table2[[#This Row],[1Y Return vs Nifty]]-AVERAGE(Table2[1Y Return vs Nifty]))/_xlfn.STDEV.P(Table2[1Y Return vs Nifty])</f>
        <v>0.79970839400427696</v>
      </c>
      <c r="I131">
        <v>3.2299864698060201</v>
      </c>
      <c r="J131">
        <f>(Table2[[#This Row],[1M Return vs Nifty]]-AVERAGE(Table2[1M Return vs Nifty]))/_xlfn.STDEV.P(Table2[1M Return vs Nifty])</f>
        <v>0.26399948432308645</v>
      </c>
      <c r="K131">
        <v>38.287696684667601</v>
      </c>
      <c r="L131">
        <f>(Table2[[#This Row],[6M Return vs Nifty]]-AVERAGE(Table2[6M Return vs Nifty]))/_xlfn.STDEV.P(Table2[6M Return vs Nifty])</f>
        <v>0.75164870732521172</v>
      </c>
      <c r="M131">
        <v>-2.37317423818702</v>
      </c>
      <c r="N131">
        <f>(Table2[[#This Row],[1W Return vs Nifty]]-AVERAGE(Table2[1W Return vs Nifty]))/_xlfn.STDEV.P(Table2[1W Return vs Nifty])</f>
        <v>-0.47551746865176991</v>
      </c>
      <c r="O131">
        <v>1391.74</v>
      </c>
      <c r="P131">
        <v>1300.91823133356</v>
      </c>
      <c r="Q131">
        <v>1060.6011404072201</v>
      </c>
      <c r="R131">
        <v>32.1331440544567</v>
      </c>
      <c r="S131" s="1">
        <f>(Table2[[#This Row],[Close Price]]-Table2[[#This Row],[20D EMA]])/Table2[[#This Row],[20D EMA]]</f>
        <v>-2.6793797692097637E-2</v>
      </c>
      <c r="T131" s="1">
        <f>(Table2[[#This Row],[Close Price]]-Table2[[#This Row],[50D EMA]])/Table2[[#This Row],[50D EMA]]</f>
        <v>4.114921858813915E-2</v>
      </c>
      <c r="U131" s="1">
        <f>(Table2[[#This Row],[Close Price]]-Table2[[#This Row],[200D EMA]])/Table2[[#This Row],[200D EMA]]</f>
        <v>0.27705878147552815</v>
      </c>
      <c r="V131">
        <v>0.586632488759251</v>
      </c>
      <c r="W131">
        <v>1348.4</v>
      </c>
      <c r="X131">
        <v>1384.45</v>
      </c>
      <c r="Y131">
        <v>1348.4</v>
      </c>
      <c r="Z131">
        <v>1401.9</v>
      </c>
      <c r="AA131">
        <v>1348.4</v>
      </c>
      <c r="AB131">
        <v>1454</v>
      </c>
      <c r="AC131" s="1">
        <f>(Table2[[#This Row],[Close Price]]/Table2[[#This Row],[Day Low]])-1</f>
        <v>4.486799169385991E-3</v>
      </c>
      <c r="AD131" s="1">
        <f>(Table2[[#This Row],[Day High]]/Table2[[#This Row],[Close Price]])-1</f>
        <v>2.2149211857211304E-2</v>
      </c>
      <c r="AE131" s="1">
        <f>(Table2[[#This Row],[Close Price]]/Table2[[#This Row],[Current Week Low]])-1</f>
        <v>4.486799169385991E-3</v>
      </c>
      <c r="AF131" s="1">
        <f>(Table2[[#This Row],[Current Week High]]/Table2[[#This Row],[Close Price]])-1</f>
        <v>3.5032670087489448E-2</v>
      </c>
      <c r="AG131" s="1">
        <f>(Table2[[#This Row],[Close Price]]/Table2[[#This Row],[Current Month Low]])-1</f>
        <v>4.486799169385991E-3</v>
      </c>
      <c r="AH131" s="1">
        <f>(Table2[[#This Row],[Current Month High]]/Table2[[#This Row],[Close Price]])-1</f>
        <v>7.3498468012846541E-2</v>
      </c>
      <c r="AI131">
        <v>22.883827383808899</v>
      </c>
      <c r="AJ131">
        <v>114.651347068145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0.3</v>
      </c>
      <c r="AM131" t="s">
        <v>3220</v>
      </c>
      <c r="AN131">
        <v>-13.65</v>
      </c>
      <c r="AO131" t="s">
        <v>3221</v>
      </c>
      <c r="AP131">
        <v>7.7787754938688003E-2</v>
      </c>
      <c r="AQ131">
        <f>(Table2[[#This Row],[Sharpe Ratio]]-AVERAGE(Table2[Sharpe Ratio]))/_xlfn.STDEV.P(Table2[Sharpe Ratio])</f>
        <v>0.15339636767388565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1.4932354846746909</v>
      </c>
      <c r="AS131">
        <f>_xlfn.RANK.AVG(Table2[[#This Row],[1Y Return vs Nifty Z-Score]],Table2[1Y Return vs Nifty Z-Score])</f>
        <v>119</v>
      </c>
      <c r="AT131">
        <f>_xlfn.RANK.AVG(Table2[[#This Row],[6M Return vs Nifty Z-Score]],Table2[6M Return vs Nifty Z-Score])</f>
        <v>134</v>
      </c>
      <c r="AU131">
        <f>_xlfn.RANK.AVG(Table2[[#This Row],[Sharpe Ratio Z-Score]],Table2[Sharpe Ratio Z-Score])</f>
        <v>310</v>
      </c>
      <c r="AV131">
        <f>(Table2[[#This Row],[Rank 1Y]]+Table2[[#This Row],[Rank 6M]]+Table2[[#This Row],[Rank Sharpe]])/3</f>
        <v>187.66666666666666</v>
      </c>
    </row>
    <row r="132" spans="1:48" x14ac:dyDescent="0.3">
      <c r="A132" t="s">
        <v>1615</v>
      </c>
      <c r="B132" t="s">
        <v>1616</v>
      </c>
      <c r="C132" t="s">
        <v>3166</v>
      </c>
      <c r="D132" t="s">
        <v>204</v>
      </c>
      <c r="E132">
        <v>5874.0787961099904</v>
      </c>
      <c r="F132">
        <v>481.95</v>
      </c>
      <c r="G132">
        <v>21.132618220808201</v>
      </c>
      <c r="H132">
        <f>(Table2[[#This Row],[1Y Return vs Nifty]]-AVERAGE(Table2[1Y Return vs Nifty]))/_xlfn.STDEV.P(Table2[1Y Return vs Nifty])</f>
        <v>-3.3233435206680276E-2</v>
      </c>
      <c r="I132">
        <v>-10.7413271984466</v>
      </c>
      <c r="J132">
        <f>(Table2[[#This Row],[1M Return vs Nifty]]-AVERAGE(Table2[1M Return vs Nifty]))/_xlfn.STDEV.P(Table2[1M Return vs Nifty])</f>
        <v>-1.1328304833002689</v>
      </c>
      <c r="K132">
        <v>26.433348445823</v>
      </c>
      <c r="L132">
        <f>(Table2[[#This Row],[6M Return vs Nifty]]-AVERAGE(Table2[6M Return vs Nifty]))/_xlfn.STDEV.P(Table2[6M Return vs Nifty])</f>
        <v>0.37560595467195806</v>
      </c>
      <c r="M132">
        <v>-2.0864872642713599</v>
      </c>
      <c r="N132">
        <f>(Table2[[#This Row],[1W Return vs Nifty]]-AVERAGE(Table2[1W Return vs Nifty]))/_xlfn.STDEV.P(Table2[1W Return vs Nifty])</f>
        <v>-0.42039394946638997</v>
      </c>
      <c r="O132">
        <v>500.06</v>
      </c>
      <c r="P132">
        <v>494.74299514814601</v>
      </c>
      <c r="Q132">
        <v>430.52783119698199</v>
      </c>
      <c r="R132">
        <v>33.028935016968703</v>
      </c>
      <c r="S132" s="1">
        <f>(Table2[[#This Row],[Close Price]]-Table2[[#This Row],[20D EMA]])/Table2[[#This Row],[20D EMA]]</f>
        <v>-3.6215654121505444E-2</v>
      </c>
      <c r="T132" s="1">
        <f>(Table2[[#This Row],[Close Price]]-Table2[[#This Row],[50D EMA]])/Table2[[#This Row],[50D EMA]]</f>
        <v>-2.5857860088176247E-2</v>
      </c>
      <c r="U132" s="1">
        <f>(Table2[[#This Row],[Close Price]]-Table2[[#This Row],[200D EMA]])/Table2[[#This Row],[200D EMA]]</f>
        <v>0.11943982497031766</v>
      </c>
      <c r="V132">
        <v>0.69539817361851897</v>
      </c>
      <c r="W132">
        <v>479.1</v>
      </c>
      <c r="X132">
        <v>487.35</v>
      </c>
      <c r="Y132">
        <v>468.5</v>
      </c>
      <c r="Z132">
        <v>489.05</v>
      </c>
      <c r="AA132">
        <v>468.5</v>
      </c>
      <c r="AB132">
        <v>515</v>
      </c>
      <c r="AC132" s="1">
        <f>(Table2[[#This Row],[Close Price]]/Table2[[#This Row],[Day Low]])-1</f>
        <v>5.9486537257356087E-3</v>
      </c>
      <c r="AD132" s="1">
        <f>(Table2[[#This Row],[Day High]]/Table2[[#This Row],[Close Price]])-1</f>
        <v>1.1204481792717047E-2</v>
      </c>
      <c r="AE132" s="1">
        <f>(Table2[[#This Row],[Close Price]]/Table2[[#This Row],[Current Week Low]])-1</f>
        <v>2.8708644610458967E-2</v>
      </c>
      <c r="AF132" s="1">
        <f>(Table2[[#This Row],[Current Week High]]/Table2[[#This Row],[Close Price]])-1</f>
        <v>1.4731818653387352E-2</v>
      </c>
      <c r="AG132" s="1">
        <f>(Table2[[#This Row],[Close Price]]/Table2[[#This Row],[Current Month Low]])-1</f>
        <v>2.8708644610458967E-2</v>
      </c>
      <c r="AH132" s="1">
        <f>(Table2[[#This Row],[Current Month High]]/Table2[[#This Row],[Close Price]])-1</f>
        <v>6.8575578379499902E-2</v>
      </c>
      <c r="AI132">
        <v>12.5635439360929</v>
      </c>
      <c r="AJ132">
        <v>66.735858847950098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-0.05</v>
      </c>
      <c r="AM132" t="s">
        <v>3221</v>
      </c>
      <c r="AN132">
        <v>-7.74</v>
      </c>
      <c r="AO132" t="s">
        <v>3221</v>
      </c>
      <c r="AP132">
        <v>0.19404561378671301</v>
      </c>
      <c r="AQ132">
        <f>(Table2[[#This Row],[Sharpe Ratio]]-AVERAGE(Table2[Sharpe Ratio]))/_xlfn.STDEV.P(Table2[Sharpe Ratio])</f>
        <v>1.5126067125539175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0.30175479925253645</v>
      </c>
      <c r="AS132">
        <f>_xlfn.RANK.AVG(Table2[[#This Row],[1Y Return vs Nifty Z-Score]],Table2[1Y Return vs Nifty Z-Score])</f>
        <v>307</v>
      </c>
      <c r="AT132">
        <f>_xlfn.RANK.AVG(Table2[[#This Row],[6M Return vs Nifty Z-Score]],Table2[6M Return vs Nifty Z-Score])</f>
        <v>208</v>
      </c>
      <c r="AU132">
        <f>_xlfn.RANK.AVG(Table2[[#This Row],[Sharpe Ratio Z-Score]],Table2[Sharpe Ratio Z-Score])</f>
        <v>48</v>
      </c>
      <c r="AV132">
        <f>(Table2[[#This Row],[Rank 1Y]]+Table2[[#This Row],[Rank 6M]]+Table2[[#This Row],[Rank Sharpe]])/3</f>
        <v>187.66666666666666</v>
      </c>
    </row>
    <row r="133" spans="1:48" x14ac:dyDescent="0.3">
      <c r="A133" t="s">
        <v>881</v>
      </c>
      <c r="B133" t="s">
        <v>882</v>
      </c>
      <c r="C133" t="s">
        <v>3161</v>
      </c>
      <c r="D133" t="s">
        <v>24</v>
      </c>
      <c r="E133">
        <v>18022.221298994999</v>
      </c>
      <c r="F133">
        <v>223.95</v>
      </c>
      <c r="G133">
        <v>44.480896651972003</v>
      </c>
      <c r="H133">
        <f>(Table2[[#This Row],[1Y Return vs Nifty]]-AVERAGE(Table2[1Y Return vs Nifty]))/_xlfn.STDEV.P(Table2[1Y Return vs Nifty])</f>
        <v>0.37806971969128267</v>
      </c>
      <c r="I133">
        <v>0.52644239689681804</v>
      </c>
      <c r="J133">
        <f>(Table2[[#This Row],[1M Return vs Nifty]]-AVERAGE(Table2[1M Return vs Nifty]))/_xlfn.STDEV.P(Table2[1M Return vs Nifty])</f>
        <v>-6.2966001754863271E-3</v>
      </c>
      <c r="K133">
        <v>16.4996513231814</v>
      </c>
      <c r="L133">
        <f>(Table2[[#This Row],[6M Return vs Nifty]]-AVERAGE(Table2[6M Return vs Nifty]))/_xlfn.STDEV.P(Table2[6M Return vs Nifty])</f>
        <v>6.0489953795478099E-2</v>
      </c>
      <c r="M133">
        <v>-1.52878621355404</v>
      </c>
      <c r="N133">
        <f>(Table2[[#This Row],[1W Return vs Nifty]]-AVERAGE(Table2[1W Return vs Nifty]))/_xlfn.STDEV.P(Table2[1W Return vs Nifty])</f>
        <v>-0.31316046009980719</v>
      </c>
      <c r="O133">
        <v>220.56</v>
      </c>
      <c r="P133">
        <v>215.634932137736</v>
      </c>
      <c r="Q133">
        <v>190.24871158702001</v>
      </c>
      <c r="R133">
        <v>59.086855810335997</v>
      </c>
      <c r="S133" s="1">
        <f>(Table2[[#This Row],[Close Price]]-Table2[[#This Row],[20D EMA]])/Table2[[#This Row],[20D EMA]]</f>
        <v>1.5369967355821483E-2</v>
      </c>
      <c r="T133" s="1">
        <f>(Table2[[#This Row],[Close Price]]-Table2[[#This Row],[50D EMA]])/Table2[[#This Row],[50D EMA]]</f>
        <v>3.8560857370515317E-2</v>
      </c>
      <c r="U133" s="1">
        <f>(Table2[[#This Row],[Close Price]]-Table2[[#This Row],[200D EMA]])/Table2[[#This Row],[200D EMA]]</f>
        <v>0.17714332008795214</v>
      </c>
      <c r="V133">
        <v>0.432445760755924</v>
      </c>
      <c r="W133">
        <v>217.5</v>
      </c>
      <c r="X133">
        <v>224.94</v>
      </c>
      <c r="Y133">
        <v>212.21</v>
      </c>
      <c r="Z133">
        <v>224.94</v>
      </c>
      <c r="AA133">
        <v>212.21</v>
      </c>
      <c r="AB133">
        <v>225.99</v>
      </c>
      <c r="AC133" s="1">
        <f>(Table2[[#This Row],[Close Price]]/Table2[[#This Row],[Day Low]])-1</f>
        <v>2.9655172413793007E-2</v>
      </c>
      <c r="AD133" s="1">
        <f>(Table2[[#This Row],[Day High]]/Table2[[#This Row],[Close Price]])-1</f>
        <v>4.4206296048225902E-3</v>
      </c>
      <c r="AE133" s="1">
        <f>(Table2[[#This Row],[Close Price]]/Table2[[#This Row],[Current Week Low]])-1</f>
        <v>5.532255784364537E-2</v>
      </c>
      <c r="AF133" s="1">
        <f>(Table2[[#This Row],[Current Week High]]/Table2[[#This Row],[Close Price]])-1</f>
        <v>4.4206296048225902E-3</v>
      </c>
      <c r="AG133" s="1">
        <f>(Table2[[#This Row],[Close Price]]/Table2[[#This Row],[Current Month Low]])-1</f>
        <v>5.532255784364537E-2</v>
      </c>
      <c r="AH133" s="1">
        <f>(Table2[[#This Row],[Current Month High]]/Table2[[#This Row],[Close Price]])-1</f>
        <v>9.1091761553918627E-3</v>
      </c>
      <c r="AI133">
        <v>3.9294485376199999</v>
      </c>
      <c r="AJ133">
        <v>79.159999999999897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7.0000000000000007E-2</v>
      </c>
      <c r="AM133" t="s">
        <v>3220</v>
      </c>
      <c r="AN133">
        <v>0.67</v>
      </c>
      <c r="AO133" t="s">
        <v>3220</v>
      </c>
      <c r="AP133">
        <v>0.187968468906791</v>
      </c>
      <c r="AQ133">
        <f>(Table2[[#This Row],[Sharpe Ratio]]-AVERAGE(Table2[Sharpe Ratio]))/_xlfn.STDEV.P(Table2[Sharpe Ratio])</f>
        <v>1.4415567356321637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1.5606593488436311</v>
      </c>
      <c r="AS133">
        <f>_xlfn.RANK.AVG(Table2[[#This Row],[1Y Return vs Nifty Z-Score]],Table2[1Y Return vs Nifty Z-Score])</f>
        <v>197</v>
      </c>
      <c r="AT133">
        <f>_xlfn.RANK.AVG(Table2[[#This Row],[6M Return vs Nifty Z-Score]],Table2[6M Return vs Nifty Z-Score])</f>
        <v>309</v>
      </c>
      <c r="AU133">
        <f>_xlfn.RANK.AVG(Table2[[#This Row],[Sharpe Ratio Z-Score]],Table2[Sharpe Ratio Z-Score])</f>
        <v>58</v>
      </c>
      <c r="AV133">
        <f>(Table2[[#This Row],[Rank 1Y]]+Table2[[#This Row],[Rank 6M]]+Table2[[#This Row],[Rank Sharpe]])/3</f>
        <v>188</v>
      </c>
    </row>
    <row r="134" spans="1:48" x14ac:dyDescent="0.3">
      <c r="A134" t="s">
        <v>774</v>
      </c>
      <c r="B134" t="s">
        <v>775</v>
      </c>
      <c r="C134" t="s">
        <v>3173</v>
      </c>
      <c r="D134" t="s">
        <v>776</v>
      </c>
      <c r="E134">
        <v>21696.095284389899</v>
      </c>
      <c r="F134">
        <v>511.1</v>
      </c>
      <c r="G134">
        <v>10.3331242316819</v>
      </c>
      <c r="H134">
        <f>(Table2[[#This Row],[1Y Return vs Nifty]]-AVERAGE(Table2[1Y Return vs Nifty]))/_xlfn.STDEV.P(Table2[1Y Return vs Nifty])</f>
        <v>-0.22347726676474983</v>
      </c>
      <c r="I134">
        <v>-11.8471197939369</v>
      </c>
      <c r="J134">
        <f>(Table2[[#This Row],[1M Return vs Nifty]]-AVERAGE(Table2[1M Return vs Nifty]))/_xlfn.STDEV.P(Table2[1M Return vs Nifty])</f>
        <v>-1.243385887898099</v>
      </c>
      <c r="K134">
        <v>29.473206929053301</v>
      </c>
      <c r="L134">
        <f>(Table2[[#This Row],[6M Return vs Nifty]]-AVERAGE(Table2[6M Return vs Nifty]))/_xlfn.STDEV.P(Table2[6M Return vs Nifty])</f>
        <v>0.47203611925616318</v>
      </c>
      <c r="M134">
        <v>-7.5987373954656601</v>
      </c>
      <c r="N134">
        <f>(Table2[[#This Row],[1W Return vs Nifty]]-AVERAGE(Table2[1W Return vs Nifty]))/_xlfn.STDEV.P(Table2[1W Return vs Nifty])</f>
        <v>-1.4802768653567107</v>
      </c>
      <c r="O134">
        <v>552.80999999999995</v>
      </c>
      <c r="P134">
        <v>573.84837071187803</v>
      </c>
      <c r="Q134">
        <v>481.03489963833698</v>
      </c>
      <c r="R134">
        <v>28.1282123518071</v>
      </c>
      <c r="S134" s="1">
        <f>(Table2[[#This Row],[Close Price]]-Table2[[#This Row],[20D EMA]])/Table2[[#This Row],[20D EMA]]</f>
        <v>-7.5450878240263253E-2</v>
      </c>
      <c r="T134" s="1">
        <f>(Table2[[#This Row],[Close Price]]-Table2[[#This Row],[50D EMA]])/Table2[[#This Row],[50D EMA]]</f>
        <v>-0.10934660428509463</v>
      </c>
      <c r="U134" s="1">
        <f>(Table2[[#This Row],[Close Price]]-Table2[[#This Row],[200D EMA]])/Table2[[#This Row],[200D EMA]]</f>
        <v>6.2500871317792736E-2</v>
      </c>
      <c r="V134">
        <v>0.48478108235156298</v>
      </c>
      <c r="W134">
        <v>489.6</v>
      </c>
      <c r="X134">
        <v>516</v>
      </c>
      <c r="Y134">
        <v>489.6</v>
      </c>
      <c r="Z134">
        <v>539.65</v>
      </c>
      <c r="AA134">
        <v>489.6</v>
      </c>
      <c r="AB134">
        <v>577.45000000000005</v>
      </c>
      <c r="AC134" s="1">
        <f>(Table2[[#This Row],[Close Price]]/Table2[[#This Row],[Day Low]])-1</f>
        <v>4.3913398692810413E-2</v>
      </c>
      <c r="AD134" s="1">
        <f>(Table2[[#This Row],[Day High]]/Table2[[#This Row],[Close Price]])-1</f>
        <v>9.5871649383680868E-3</v>
      </c>
      <c r="AE134" s="1">
        <f>(Table2[[#This Row],[Close Price]]/Table2[[#This Row],[Current Week Low]])-1</f>
        <v>4.3913398692810413E-2</v>
      </c>
      <c r="AF134" s="1">
        <f>(Table2[[#This Row],[Current Week High]]/Table2[[#This Row],[Close Price]])-1</f>
        <v>5.5859909998043245E-2</v>
      </c>
      <c r="AG134" s="1">
        <f>(Table2[[#This Row],[Close Price]]/Table2[[#This Row],[Current Month Low]])-1</f>
        <v>4.3913398692810413E-2</v>
      </c>
      <c r="AH134" s="1">
        <f>(Table2[[#This Row],[Current Month High]]/Table2[[#This Row],[Close Price]])-1</f>
        <v>0.12981803952259829</v>
      </c>
      <c r="AI134">
        <v>46.370573273331999</v>
      </c>
      <c r="AJ134">
        <v>91.566716641679093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-0.28000000000000003</v>
      </c>
      <c r="AM134" t="s">
        <v>3221</v>
      </c>
      <c r="AN134">
        <v>-7.93</v>
      </c>
      <c r="AO134" t="s">
        <v>3221</v>
      </c>
      <c r="AP134">
        <v>0.242555455467903</v>
      </c>
      <c r="AQ134">
        <f>(Table2[[#This Row],[Sharpe Ratio]]-AVERAGE(Table2[Sharpe Ratio]))/_xlfn.STDEV.P(Table2[Sharpe Ratio])</f>
        <v>2.0797518440306453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370</v>
      </c>
      <c r="AT134">
        <f>_xlfn.RANK.AVG(Table2[[#This Row],[6M Return vs Nifty Z-Score]],Table2[6M Return vs Nifty Z-Score])</f>
        <v>185</v>
      </c>
      <c r="AU134">
        <f>_xlfn.RANK.AVG(Table2[[#This Row],[Sharpe Ratio Z-Score]],Table2[Sharpe Ratio Z-Score])</f>
        <v>13</v>
      </c>
      <c r="AV134">
        <f>(Table2[[#This Row],[Rank 1Y]]+Table2[[#This Row],[Rank 6M]]+Table2[[#This Row],[Rank Sharpe]])/3</f>
        <v>189.33333333333334</v>
      </c>
    </row>
    <row r="135" spans="1:48" x14ac:dyDescent="0.3">
      <c r="A135" t="s">
        <v>877</v>
      </c>
      <c r="B135" t="s">
        <v>878</v>
      </c>
      <c r="C135" t="s">
        <v>3173</v>
      </c>
      <c r="D135" t="s">
        <v>127</v>
      </c>
      <c r="E135">
        <v>18111.860542679999</v>
      </c>
      <c r="F135">
        <v>690.6</v>
      </c>
      <c r="G135">
        <v>49.331726817739302</v>
      </c>
      <c r="H135">
        <f>(Table2[[#This Row],[1Y Return vs Nifty]]-AVERAGE(Table2[1Y Return vs Nifty]))/_xlfn.STDEV.P(Table2[1Y Return vs Nifty])</f>
        <v>0.46352191938714044</v>
      </c>
      <c r="I135">
        <v>2.7778682855931098</v>
      </c>
      <c r="J135">
        <f>(Table2[[#This Row],[1M Return vs Nifty]]-AVERAGE(Table2[1M Return vs Nifty]))/_xlfn.STDEV.P(Table2[1M Return vs Nifty])</f>
        <v>0.21879741931962893</v>
      </c>
      <c r="K135">
        <v>15.903490876587901</v>
      </c>
      <c r="L135">
        <f>(Table2[[#This Row],[6M Return vs Nifty]]-AVERAGE(Table2[6M Return vs Nifty]))/_xlfn.STDEV.P(Table2[6M Return vs Nifty])</f>
        <v>4.1578596473832323E-2</v>
      </c>
      <c r="M135">
        <v>-2.1100397099686301</v>
      </c>
      <c r="N135">
        <f>(Table2[[#This Row],[1W Return vs Nifty]]-AVERAGE(Table2[1W Return vs Nifty]))/_xlfn.STDEV.P(Table2[1W Return vs Nifty])</f>
        <v>-0.42492256014766228</v>
      </c>
      <c r="O135">
        <v>691.98</v>
      </c>
      <c r="P135">
        <v>663.61770065484302</v>
      </c>
      <c r="Q135">
        <v>568.37139570499096</v>
      </c>
      <c r="R135">
        <v>45.359365723569297</v>
      </c>
      <c r="S135" s="1">
        <f>(Table2[[#This Row],[Close Price]]-Table2[[#This Row],[20D EMA]])/Table2[[#This Row],[20D EMA]]</f>
        <v>-1.9942772912511855E-3</v>
      </c>
      <c r="T135" s="1">
        <f>(Table2[[#This Row],[Close Price]]-Table2[[#This Row],[50D EMA]])/Table2[[#This Row],[50D EMA]]</f>
        <v>4.0659402723181547E-2</v>
      </c>
      <c r="U135" s="1">
        <f>(Table2[[#This Row],[Close Price]]-Table2[[#This Row],[200D EMA]])/Table2[[#This Row],[200D EMA]]</f>
        <v>0.21505059054458633</v>
      </c>
      <c r="V135">
        <v>0.42038563782057298</v>
      </c>
      <c r="W135">
        <v>673</v>
      </c>
      <c r="X135">
        <v>693</v>
      </c>
      <c r="Y135">
        <v>663</v>
      </c>
      <c r="Z135">
        <v>693</v>
      </c>
      <c r="AA135">
        <v>663</v>
      </c>
      <c r="AB135">
        <v>713.4</v>
      </c>
      <c r="AC135" s="1">
        <f>(Table2[[#This Row],[Close Price]]/Table2[[#This Row],[Day Low]])-1</f>
        <v>2.6151560178306221E-2</v>
      </c>
      <c r="AD135" s="1">
        <f>(Table2[[#This Row],[Day High]]/Table2[[#This Row],[Close Price]])-1</f>
        <v>3.4752389226759828E-3</v>
      </c>
      <c r="AE135" s="1">
        <f>(Table2[[#This Row],[Close Price]]/Table2[[#This Row],[Current Week Low]])-1</f>
        <v>4.1628959276018174E-2</v>
      </c>
      <c r="AF135" s="1">
        <f>(Table2[[#This Row],[Current Week High]]/Table2[[#This Row],[Close Price]])-1</f>
        <v>3.4752389226759828E-3</v>
      </c>
      <c r="AG135" s="1">
        <f>(Table2[[#This Row],[Close Price]]/Table2[[#This Row],[Current Month Low]])-1</f>
        <v>4.1628959276018174E-2</v>
      </c>
      <c r="AH135" s="1">
        <f>(Table2[[#This Row],[Current Month High]]/Table2[[#This Row],[Close Price]])-1</f>
        <v>3.3014769765421281E-2</v>
      </c>
      <c r="AI135">
        <v>8.6012163336229399</v>
      </c>
      <c r="AJ135">
        <v>96.221054127006695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0.46</v>
      </c>
      <c r="AM135" t="s">
        <v>3220</v>
      </c>
      <c r="AN135">
        <v>-4.8899999999999997</v>
      </c>
      <c r="AO135" t="s">
        <v>3221</v>
      </c>
      <c r="AP135">
        <v>0.171950630752325</v>
      </c>
      <c r="AQ135">
        <f>(Table2[[#This Row],[Sharpe Ratio]]-AVERAGE(Table2[Sharpe Ratio]))/_xlfn.STDEV.P(Table2[Sharpe Ratio])</f>
        <v>1.2542867176059016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1.553262092638841</v>
      </c>
      <c r="AS135">
        <f>_xlfn.RANK.AVG(Table2[[#This Row],[1Y Return vs Nifty Z-Score]],Table2[1Y Return vs Nifty Z-Score])</f>
        <v>178</v>
      </c>
      <c r="AT135">
        <f>_xlfn.RANK.AVG(Table2[[#This Row],[6M Return vs Nifty Z-Score]],Table2[6M Return vs Nifty Z-Score])</f>
        <v>311</v>
      </c>
      <c r="AU135">
        <f>_xlfn.RANK.AVG(Table2[[#This Row],[Sharpe Ratio Z-Score]],Table2[Sharpe Ratio Z-Score])</f>
        <v>80</v>
      </c>
      <c r="AV135">
        <f>(Table2[[#This Row],[Rank 1Y]]+Table2[[#This Row],[Rank 6M]]+Table2[[#This Row],[Rank Sharpe]])/3</f>
        <v>189.66666666666666</v>
      </c>
    </row>
    <row r="136" spans="1:48" x14ac:dyDescent="0.3">
      <c r="A136" t="s">
        <v>1706</v>
      </c>
      <c r="B136" t="s">
        <v>1707</v>
      </c>
      <c r="C136" t="s">
        <v>3162</v>
      </c>
      <c r="D136" t="s">
        <v>982</v>
      </c>
      <c r="E136">
        <v>4942.3691999149996</v>
      </c>
      <c r="F136">
        <v>575.65</v>
      </c>
      <c r="G136">
        <v>48.546965866379402</v>
      </c>
      <c r="H136">
        <f>(Table2[[#This Row],[1Y Return vs Nifty]]-AVERAGE(Table2[1Y Return vs Nifty]))/_xlfn.STDEV.P(Table2[1Y Return vs Nifty])</f>
        <v>0.44969757443225783</v>
      </c>
      <c r="I136">
        <v>5.5375490475056699</v>
      </c>
      <c r="J136">
        <f>(Table2[[#This Row],[1M Return vs Nifty]]-AVERAGE(Table2[1M Return vs Nifty]))/_xlfn.STDEV.P(Table2[1M Return vs Nifty])</f>
        <v>0.49470596169760811</v>
      </c>
      <c r="K136">
        <v>85.007869566841293</v>
      </c>
      <c r="L136">
        <f>(Table2[[#This Row],[6M Return vs Nifty]]-AVERAGE(Table2[6M Return vs Nifty]))/_xlfn.STDEV.P(Table2[6M Return vs Nifty])</f>
        <v>2.2337025546618965</v>
      </c>
      <c r="M136">
        <v>2.1076286361362699</v>
      </c>
      <c r="N136">
        <f>(Table2[[#This Row],[1W Return vs Nifty]]-AVERAGE(Table2[1W Return vs Nifty]))/_xlfn.STDEV.P(Table2[1W Return vs Nifty])</f>
        <v>0.38604111503654659</v>
      </c>
      <c r="O136">
        <v>555.1</v>
      </c>
      <c r="P136">
        <v>487.65067977813902</v>
      </c>
      <c r="Q136">
        <v>364.03587494958799</v>
      </c>
      <c r="R136">
        <v>56.136309723378403</v>
      </c>
      <c r="S136" s="1">
        <f>(Table2[[#This Row],[Close Price]]-Table2[[#This Row],[20D EMA]])/Table2[[#This Row],[20D EMA]]</f>
        <v>3.7020356692487759E-2</v>
      </c>
      <c r="T136" s="1">
        <f>(Table2[[#This Row],[Close Price]]-Table2[[#This Row],[50D EMA]])/Table2[[#This Row],[50D EMA]]</f>
        <v>0.18045564965047731</v>
      </c>
      <c r="U136" s="1">
        <f>(Table2[[#This Row],[Close Price]]-Table2[[#This Row],[200D EMA]])/Table2[[#This Row],[200D EMA]]</f>
        <v>0.58130019487699258</v>
      </c>
      <c r="V136">
        <v>0.339943642090829</v>
      </c>
      <c r="W136">
        <v>572.65</v>
      </c>
      <c r="X136">
        <v>594</v>
      </c>
      <c r="Y136">
        <v>570</v>
      </c>
      <c r="Z136">
        <v>599.45000000000005</v>
      </c>
      <c r="AA136">
        <v>549.9</v>
      </c>
      <c r="AB136">
        <v>610</v>
      </c>
      <c r="AC136" s="1">
        <f>(Table2[[#This Row],[Close Price]]/Table2[[#This Row],[Day Low]])-1</f>
        <v>5.238802060595571E-3</v>
      </c>
      <c r="AD136" s="1">
        <f>(Table2[[#This Row],[Day High]]/Table2[[#This Row],[Close Price]])-1</f>
        <v>3.1877008598975021E-2</v>
      </c>
      <c r="AE136" s="1">
        <f>(Table2[[#This Row],[Close Price]]/Table2[[#This Row],[Current Week Low]])-1</f>
        <v>9.9122807017544279E-3</v>
      </c>
      <c r="AF136" s="1">
        <f>(Table2[[#This Row],[Current Week High]]/Table2[[#This Row],[Close Price]])-1</f>
        <v>4.1344567011204925E-2</v>
      </c>
      <c r="AG136" s="1">
        <f>(Table2[[#This Row],[Close Price]]/Table2[[#This Row],[Current Month Low]])-1</f>
        <v>4.6826695762866022E-2</v>
      </c>
      <c r="AH136" s="1">
        <f>(Table2[[#This Row],[Current Month High]]/Table2[[#This Row],[Close Price]])-1</f>
        <v>5.9671675497263932E-2</v>
      </c>
      <c r="AI136">
        <v>6.6272908885607498</v>
      </c>
      <c r="AJ136">
        <v>166.75162187210299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0.72</v>
      </c>
      <c r="AM136" t="s">
        <v>3220</v>
      </c>
      <c r="AN136">
        <v>-3.79</v>
      </c>
      <c r="AO136" t="s">
        <v>3221</v>
      </c>
      <c r="AP136">
        <v>5.7999867609717003E-2</v>
      </c>
      <c r="AQ136">
        <f>(Table2[[#This Row],[Sharpe Ratio]]-AVERAGE(Table2[Sharpe Ratio]))/_xlfn.STDEV.P(Table2[Sharpe Ratio])</f>
        <v>-7.7950583210672109E-2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3.4861966226176366</v>
      </c>
      <c r="AS136">
        <f>_xlfn.RANK.AVG(Table2[[#This Row],[1Y Return vs Nifty Z-Score]],Table2[1Y Return vs Nifty Z-Score])</f>
        <v>180</v>
      </c>
      <c r="AT136">
        <f>_xlfn.RANK.AVG(Table2[[#This Row],[6M Return vs Nifty Z-Score]],Table2[6M Return vs Nifty Z-Score])</f>
        <v>21</v>
      </c>
      <c r="AU136">
        <f>_xlfn.RANK.AVG(Table2[[#This Row],[Sharpe Ratio Z-Score]],Table2[Sharpe Ratio Z-Score])</f>
        <v>369</v>
      </c>
      <c r="AV136">
        <f>(Table2[[#This Row],[Rank 1Y]]+Table2[[#This Row],[Rank 6M]]+Table2[[#This Row],[Rank Sharpe]])/3</f>
        <v>190</v>
      </c>
    </row>
    <row r="137" spans="1:48" x14ac:dyDescent="0.3">
      <c r="A137" t="s">
        <v>130</v>
      </c>
      <c r="B137" t="s">
        <v>131</v>
      </c>
      <c r="C137" t="s">
        <v>3161</v>
      </c>
      <c r="D137" t="s">
        <v>132</v>
      </c>
      <c r="E137">
        <v>221837.88935000001</v>
      </c>
      <c r="F137">
        <v>169.75</v>
      </c>
      <c r="G137">
        <v>73.952083275707196</v>
      </c>
      <c r="H137">
        <f>(Table2[[#This Row],[1Y Return vs Nifty]]-AVERAGE(Table2[1Y Return vs Nifty]))/_xlfn.STDEV.P(Table2[1Y Return vs Nifty])</f>
        <v>0.89723399437929541</v>
      </c>
      <c r="I137">
        <v>-9.3099739874521408</v>
      </c>
      <c r="J137">
        <f>(Table2[[#This Row],[1M Return vs Nifty]]-AVERAGE(Table2[1M Return vs Nifty]))/_xlfn.STDEV.P(Table2[1M Return vs Nifty])</f>
        <v>-0.98972604037918788</v>
      </c>
      <c r="K137">
        <v>8.9790572628142709</v>
      </c>
      <c r="L137">
        <f>(Table2[[#This Row],[6M Return vs Nifty]]-AVERAGE(Table2[6M Return vs Nifty]))/_xlfn.STDEV.P(Table2[6M Return vs Nifty])</f>
        <v>-0.1780777713183411</v>
      </c>
      <c r="M137">
        <v>-4.6472713109020098</v>
      </c>
      <c r="N137">
        <f>(Table2[[#This Row],[1W Return vs Nifty]]-AVERAGE(Table2[1W Return vs Nifty]))/_xlfn.STDEV.P(Table2[1W Return vs Nifty])</f>
        <v>-0.91277568064887105</v>
      </c>
      <c r="O137">
        <v>177.49</v>
      </c>
      <c r="P137">
        <v>180.10545885003401</v>
      </c>
      <c r="Q137">
        <v>150.91367729599099</v>
      </c>
      <c r="R137">
        <v>25.185960966474699</v>
      </c>
      <c r="S137" s="1">
        <f>(Table2[[#This Row],[Close Price]]-Table2[[#This Row],[20D EMA]])/Table2[[#This Row],[20D EMA]]</f>
        <v>-4.3608090596653382E-2</v>
      </c>
      <c r="T137" s="1">
        <f>(Table2[[#This Row],[Close Price]]-Table2[[#This Row],[50D EMA]])/Table2[[#This Row],[50D EMA]]</f>
        <v>-5.7496640669045751E-2</v>
      </c>
      <c r="U137" s="1">
        <f>(Table2[[#This Row],[Close Price]]-Table2[[#This Row],[200D EMA]])/Table2[[#This Row],[200D EMA]]</f>
        <v>0.12481521252089582</v>
      </c>
      <c r="V137">
        <v>0.256390010878362</v>
      </c>
      <c r="W137">
        <v>168.85</v>
      </c>
      <c r="X137">
        <v>171.84</v>
      </c>
      <c r="Y137">
        <v>165.11</v>
      </c>
      <c r="Z137">
        <v>171.84</v>
      </c>
      <c r="AA137">
        <v>165.11</v>
      </c>
      <c r="AB137">
        <v>180.25</v>
      </c>
      <c r="AC137" s="1">
        <f>(Table2[[#This Row],[Close Price]]/Table2[[#This Row],[Day Low]])-1</f>
        <v>5.3301747112821651E-3</v>
      </c>
      <c r="AD137" s="1">
        <f>(Table2[[#This Row],[Day High]]/Table2[[#This Row],[Close Price]])-1</f>
        <v>1.2312223858615523E-2</v>
      </c>
      <c r="AE137" s="1">
        <f>(Table2[[#This Row],[Close Price]]/Table2[[#This Row],[Current Week Low]])-1</f>
        <v>2.8102477136454418E-2</v>
      </c>
      <c r="AF137" s="1">
        <f>(Table2[[#This Row],[Current Week High]]/Table2[[#This Row],[Close Price]])-1</f>
        <v>1.2312223858615523E-2</v>
      </c>
      <c r="AG137" s="1">
        <f>(Table2[[#This Row],[Close Price]]/Table2[[#This Row],[Current Month Low]])-1</f>
        <v>2.8102477136454418E-2</v>
      </c>
      <c r="AH137" s="1">
        <f>(Table2[[#This Row],[Current Month High]]/Table2[[#This Row],[Close Price]])-1</f>
        <v>6.1855670103092786E-2</v>
      </c>
      <c r="AI137">
        <v>34.904270986745203</v>
      </c>
      <c r="AJ137">
        <v>158.17490494296499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-0.06</v>
      </c>
      <c r="AM137" t="s">
        <v>3221</v>
      </c>
      <c r="AN137">
        <v>-7.45</v>
      </c>
      <c r="AO137" t="s">
        <v>3221</v>
      </c>
      <c r="AP137">
        <v>0.17442437086877799</v>
      </c>
      <c r="AQ137">
        <f>(Table2[[#This Row],[Sharpe Ratio]]-AVERAGE(Table2[Sharpe Ratio]))/_xlfn.STDEV.P(Table2[Sharpe Ratio])</f>
        <v>1.2832080584093906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108</v>
      </c>
      <c r="AT137">
        <f>_xlfn.RANK.AVG(Table2[[#This Row],[6M Return vs Nifty Z-Score]],Table2[6M Return vs Nifty Z-Score])</f>
        <v>390</v>
      </c>
      <c r="AU137">
        <f>_xlfn.RANK.AVG(Table2[[#This Row],[Sharpe Ratio Z-Score]],Table2[Sharpe Ratio Z-Score])</f>
        <v>73</v>
      </c>
      <c r="AV137">
        <f>(Table2[[#This Row],[Rank 1Y]]+Table2[[#This Row],[Rank 6M]]+Table2[[#This Row],[Rank Sharpe]])/3</f>
        <v>190.33333333333334</v>
      </c>
    </row>
    <row r="138" spans="1:48" x14ac:dyDescent="0.3">
      <c r="A138" t="s">
        <v>261</v>
      </c>
      <c r="B138" t="s">
        <v>262</v>
      </c>
      <c r="C138" t="s">
        <v>3165</v>
      </c>
      <c r="D138" t="s">
        <v>54</v>
      </c>
      <c r="E138">
        <v>101378.822059845</v>
      </c>
      <c r="F138">
        <v>2222.5500000000002</v>
      </c>
      <c r="G138">
        <v>70.954035441747394</v>
      </c>
      <c r="H138">
        <f>(Table2[[#This Row],[1Y Return vs Nifty]]-AVERAGE(Table2[1Y Return vs Nifty]))/_xlfn.STDEV.P(Table2[1Y Return vs Nifty])</f>
        <v>0.84442039888110232</v>
      </c>
      <c r="I138">
        <v>2.4893241499796002</v>
      </c>
      <c r="J138">
        <f>(Table2[[#This Row],[1M Return vs Nifty]]-AVERAGE(Table2[1M Return vs Nifty]))/_xlfn.STDEV.P(Table2[1M Return vs Nifty])</f>
        <v>0.18994923043938194</v>
      </c>
      <c r="K138">
        <v>21.233280616590601</v>
      </c>
      <c r="L138">
        <f>(Table2[[#This Row],[6M Return vs Nifty]]-AVERAGE(Table2[6M Return vs Nifty]))/_xlfn.STDEV.P(Table2[6M Return vs Nifty])</f>
        <v>0.21064978997278674</v>
      </c>
      <c r="M138">
        <v>-4.7085996620459203E-2</v>
      </c>
      <c r="N138">
        <f>(Table2[[#This Row],[1W Return vs Nifty]]-AVERAGE(Table2[1W Return vs Nifty]))/_xlfn.STDEV.P(Table2[1W Return vs Nifty])</f>
        <v>-2.8262512978051567E-2</v>
      </c>
      <c r="O138">
        <v>2165.87</v>
      </c>
      <c r="P138">
        <v>2011.9093047517599</v>
      </c>
      <c r="Q138">
        <v>1655.79821159734</v>
      </c>
      <c r="R138">
        <v>57.132966234227197</v>
      </c>
      <c r="S138" s="1">
        <f>(Table2[[#This Row],[Close Price]]-Table2[[#This Row],[20D EMA]])/Table2[[#This Row],[20D EMA]]</f>
        <v>2.6169622368840371E-2</v>
      </c>
      <c r="T138" s="1">
        <f>(Table2[[#This Row],[Close Price]]-Table2[[#This Row],[50D EMA]])/Table2[[#This Row],[50D EMA]]</f>
        <v>0.10469691389703585</v>
      </c>
      <c r="U138" s="1">
        <f>(Table2[[#This Row],[Close Price]]-Table2[[#This Row],[200D EMA]])/Table2[[#This Row],[200D EMA]]</f>
        <v>0.34228312630916397</v>
      </c>
      <c r="V138">
        <v>0.95275210519124598</v>
      </c>
      <c r="W138">
        <v>2213</v>
      </c>
      <c r="X138">
        <v>2251.35</v>
      </c>
      <c r="Y138">
        <v>2185.5500000000002</v>
      </c>
      <c r="Z138">
        <v>2251.35</v>
      </c>
      <c r="AA138">
        <v>2185.5500000000002</v>
      </c>
      <c r="AB138">
        <v>2312</v>
      </c>
      <c r="AC138" s="1">
        <f>(Table2[[#This Row],[Close Price]]/Table2[[#This Row],[Day Low]])-1</f>
        <v>4.3154089471306722E-3</v>
      </c>
      <c r="AD138" s="1">
        <f>(Table2[[#This Row],[Day High]]/Table2[[#This Row],[Close Price]])-1</f>
        <v>1.2958088681919389E-2</v>
      </c>
      <c r="AE138" s="1">
        <f>(Table2[[#This Row],[Close Price]]/Table2[[#This Row],[Current Week Low]])-1</f>
        <v>1.6929377044679894E-2</v>
      </c>
      <c r="AF138" s="1">
        <f>(Table2[[#This Row],[Current Week High]]/Table2[[#This Row],[Close Price]])-1</f>
        <v>1.2958088681919389E-2</v>
      </c>
      <c r="AG138" s="1">
        <f>(Table2[[#This Row],[Close Price]]/Table2[[#This Row],[Current Month Low]])-1</f>
        <v>1.6929377044679894E-2</v>
      </c>
      <c r="AH138" s="1">
        <f>(Table2[[#This Row],[Current Month High]]/Table2[[#This Row],[Close Price]])-1</f>
        <v>4.0246563631864296E-2</v>
      </c>
      <c r="AI138">
        <v>4.0246563631864296</v>
      </c>
      <c r="AJ138">
        <v>103.623453962437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0.2</v>
      </c>
      <c r="AM138" t="s">
        <v>3220</v>
      </c>
      <c r="AN138">
        <v>6.16</v>
      </c>
      <c r="AO138" t="s">
        <v>3220</v>
      </c>
      <c r="AP138">
        <v>0.10968675439909099</v>
      </c>
      <c r="AQ138">
        <f>(Table2[[#This Row],[Sharpe Ratio]]-AVERAGE(Table2[Sharpe Ratio]))/_xlfn.STDEV.P(Table2[Sharpe Ratio])</f>
        <v>0.52633846799744466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1.7430953743126643</v>
      </c>
      <c r="AS138">
        <f>_xlfn.RANK.AVG(Table2[[#This Row],[1Y Return vs Nifty Z-Score]],Table2[1Y Return vs Nifty Z-Score])</f>
        <v>115</v>
      </c>
      <c r="AT138">
        <f>_xlfn.RANK.AVG(Table2[[#This Row],[6M Return vs Nifty Z-Score]],Table2[6M Return vs Nifty Z-Score])</f>
        <v>255</v>
      </c>
      <c r="AU138">
        <f>_xlfn.RANK.AVG(Table2[[#This Row],[Sharpe Ratio Z-Score]],Table2[Sharpe Ratio Z-Score])</f>
        <v>203</v>
      </c>
      <c r="AV138">
        <f>(Table2[[#This Row],[Rank 1Y]]+Table2[[#This Row],[Rank 6M]]+Table2[[#This Row],[Rank Sharpe]])/3</f>
        <v>191</v>
      </c>
    </row>
    <row r="139" spans="1:48" x14ac:dyDescent="0.3">
      <c r="A139" t="s">
        <v>25</v>
      </c>
      <c r="B139" t="s">
        <v>26</v>
      </c>
      <c r="C139" t="s">
        <v>3162</v>
      </c>
      <c r="D139" t="s">
        <v>27</v>
      </c>
      <c r="E139">
        <v>943632.20051517501</v>
      </c>
      <c r="F139">
        <v>1577.85</v>
      </c>
      <c r="G139">
        <v>50.78439932717</v>
      </c>
      <c r="H139">
        <f>(Table2[[#This Row],[1Y Return vs Nifty]]-AVERAGE(Table2[1Y Return vs Nifty]))/_xlfn.STDEV.P(Table2[1Y Return vs Nifty])</f>
        <v>0.48911219097499753</v>
      </c>
      <c r="I139">
        <v>2.4677643049181199</v>
      </c>
      <c r="J139">
        <f>(Table2[[#This Row],[1M Return vs Nifty]]-AVERAGE(Table2[1M Return vs Nifty]))/_xlfn.STDEV.P(Table2[1M Return vs Nifty])</f>
        <v>0.18779371103767928</v>
      </c>
      <c r="K139">
        <v>20.535415325754901</v>
      </c>
      <c r="L139">
        <f>(Table2[[#This Row],[6M Return vs Nifty]]-AVERAGE(Table2[6M Return vs Nifty]))/_xlfn.STDEV.P(Table2[6M Return vs Nifty])</f>
        <v>0.18851215915078232</v>
      </c>
      <c r="M139">
        <v>-1.0877695590593901</v>
      </c>
      <c r="N139">
        <f>(Table2[[#This Row],[1W Return vs Nifty]]-AVERAGE(Table2[1W Return vs Nifty]))/_xlfn.STDEV.P(Table2[1W Return vs Nifty])</f>
        <v>-0.22836278100379168</v>
      </c>
      <c r="O139">
        <v>1529.85</v>
      </c>
      <c r="P139">
        <v>1484.9372412823</v>
      </c>
      <c r="Q139">
        <v>1291.41924694215</v>
      </c>
      <c r="R139">
        <v>68.668124368133803</v>
      </c>
      <c r="S139" s="1">
        <f>(Table2[[#This Row],[Close Price]]-Table2[[#This Row],[20D EMA]])/Table2[[#This Row],[20D EMA]]</f>
        <v>3.137562506128052E-2</v>
      </c>
      <c r="T139" s="1">
        <f>(Table2[[#This Row],[Close Price]]-Table2[[#This Row],[50D EMA]])/Table2[[#This Row],[50D EMA]]</f>
        <v>6.2570158613212662E-2</v>
      </c>
      <c r="U139" s="1">
        <f>(Table2[[#This Row],[Close Price]]-Table2[[#This Row],[200D EMA]])/Table2[[#This Row],[200D EMA]]</f>
        <v>0.22179532613910372</v>
      </c>
      <c r="V139">
        <v>1.13289331679213</v>
      </c>
      <c r="W139">
        <v>1545.15</v>
      </c>
      <c r="X139">
        <v>1586</v>
      </c>
      <c r="Y139">
        <v>1523.25</v>
      </c>
      <c r="Z139">
        <v>1586</v>
      </c>
      <c r="AA139">
        <v>1523.25</v>
      </c>
      <c r="AB139">
        <v>1605</v>
      </c>
      <c r="AC139" s="1">
        <f>(Table2[[#This Row],[Close Price]]/Table2[[#This Row],[Day Low]])-1</f>
        <v>2.116299388408871E-2</v>
      </c>
      <c r="AD139" s="1">
        <f>(Table2[[#This Row],[Day High]]/Table2[[#This Row],[Close Price]])-1</f>
        <v>5.165256519948036E-3</v>
      </c>
      <c r="AE139" s="1">
        <f>(Table2[[#This Row],[Close Price]]/Table2[[#This Row],[Current Week Low]])-1</f>
        <v>3.5844411619891714E-2</v>
      </c>
      <c r="AF139" s="1">
        <f>(Table2[[#This Row],[Current Week High]]/Table2[[#This Row],[Close Price]])-1</f>
        <v>5.165256519948036E-3</v>
      </c>
      <c r="AG139" s="1">
        <f>(Table2[[#This Row],[Close Price]]/Table2[[#This Row],[Current Month Low]])-1</f>
        <v>3.5844411619891714E-2</v>
      </c>
      <c r="AH139" s="1">
        <f>(Table2[[#This Row],[Current Month High]]/Table2[[#This Row],[Close Price]])-1</f>
        <v>1.7206958836391451E-2</v>
      </c>
      <c r="AI139">
        <v>1.93617897772286</v>
      </c>
      <c r="AJ139">
        <v>78.570620190131194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0.04</v>
      </c>
      <c r="AM139" t="s">
        <v>3220</v>
      </c>
      <c r="AN139">
        <v>4.72</v>
      </c>
      <c r="AO139" t="s">
        <v>3220</v>
      </c>
      <c r="AP139">
        <v>0.13862866798071499</v>
      </c>
      <c r="AQ139">
        <f>(Table2[[#This Row],[Sharpe Ratio]]-AVERAGE(Table2[Sharpe Ratio]))/_xlfn.STDEV.P(Table2[Sharpe Ratio])</f>
        <v>0.86470826708510029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1.5017635472447679</v>
      </c>
      <c r="AS139">
        <f>_xlfn.RANK.AVG(Table2[[#This Row],[1Y Return vs Nifty Z-Score]],Table2[1Y Return vs Nifty Z-Score])</f>
        <v>173</v>
      </c>
      <c r="AT139">
        <f>_xlfn.RANK.AVG(Table2[[#This Row],[6M Return vs Nifty Z-Score]],Table2[6M Return vs Nifty Z-Score])</f>
        <v>262</v>
      </c>
      <c r="AU139">
        <f>_xlfn.RANK.AVG(Table2[[#This Row],[Sharpe Ratio Z-Score]],Table2[Sharpe Ratio Z-Score])</f>
        <v>140</v>
      </c>
      <c r="AV139">
        <f>(Table2[[#This Row],[Rank 1Y]]+Table2[[#This Row],[Rank 6M]]+Table2[[#This Row],[Rank Sharpe]])/3</f>
        <v>191.66666666666666</v>
      </c>
    </row>
    <row r="140" spans="1:48" x14ac:dyDescent="0.3">
      <c r="A140" t="s">
        <v>164</v>
      </c>
      <c r="B140" t="s">
        <v>165</v>
      </c>
      <c r="C140" t="s">
        <v>3173</v>
      </c>
      <c r="D140" t="s">
        <v>166</v>
      </c>
      <c r="E140">
        <v>159687.79414874999</v>
      </c>
      <c r="F140">
        <v>7535.7</v>
      </c>
      <c r="G140">
        <v>36.808098815209704</v>
      </c>
      <c r="H140">
        <f>(Table2[[#This Row],[1Y Return vs Nifty]]-AVERAGE(Table2[1Y Return vs Nifty]))/_xlfn.STDEV.P(Table2[1Y Return vs Nifty])</f>
        <v>0.24290575175853882</v>
      </c>
      <c r="I140">
        <v>-7.5638364918143202</v>
      </c>
      <c r="J140">
        <f>(Table2[[#This Row],[1M Return vs Nifty]]-AVERAGE(Table2[1M Return vs Nifty]))/_xlfn.STDEV.P(Table2[1M Return vs Nifty])</f>
        <v>-0.8151499597461952</v>
      </c>
      <c r="K140">
        <v>17.680446137337601</v>
      </c>
      <c r="L140">
        <f>(Table2[[#This Row],[6M Return vs Nifty]]-AVERAGE(Table2[6M Return vs Nifty]))/_xlfn.STDEV.P(Table2[6M Return vs Nifty])</f>
        <v>9.7947039017504844E-2</v>
      </c>
      <c r="M140">
        <v>-0.91833222340117004</v>
      </c>
      <c r="N140">
        <f>(Table2[[#This Row],[1W Return vs Nifty]]-AVERAGE(Table2[1W Return vs Nifty]))/_xlfn.STDEV.P(Table2[1W Return vs Nifty])</f>
        <v>-0.19578375554160499</v>
      </c>
      <c r="O140">
        <v>7736.44</v>
      </c>
      <c r="P140">
        <v>7815.5809411173605</v>
      </c>
      <c r="Q140">
        <v>6753.1181011108702</v>
      </c>
      <c r="R140">
        <v>36.032556843194897</v>
      </c>
      <c r="S140" s="1">
        <f>(Table2[[#This Row],[Close Price]]-Table2[[#This Row],[20D EMA]])/Table2[[#This Row],[20D EMA]]</f>
        <v>-2.5947334949925262E-2</v>
      </c>
      <c r="T140" s="1">
        <f>(Table2[[#This Row],[Close Price]]-Table2[[#This Row],[50D EMA]])/Table2[[#This Row],[50D EMA]]</f>
        <v>-3.5810638163175014E-2</v>
      </c>
      <c r="U140" s="1">
        <f>(Table2[[#This Row],[Close Price]]-Table2[[#This Row],[200D EMA]])/Table2[[#This Row],[200D EMA]]</f>
        <v>0.11588452729123706</v>
      </c>
      <c r="V140">
        <v>0.71173380441898704</v>
      </c>
      <c r="W140">
        <v>7510</v>
      </c>
      <c r="X140">
        <v>7640.85</v>
      </c>
      <c r="Y140">
        <v>7431.55</v>
      </c>
      <c r="Z140">
        <v>7640.85</v>
      </c>
      <c r="AA140">
        <v>7431.55</v>
      </c>
      <c r="AB140">
        <v>7947.35</v>
      </c>
      <c r="AC140" s="1">
        <f>(Table2[[#This Row],[Close Price]]/Table2[[#This Row],[Day Low]])-1</f>
        <v>3.4221038615178667E-3</v>
      </c>
      <c r="AD140" s="1">
        <f>(Table2[[#This Row],[Day High]]/Table2[[#This Row],[Close Price]])-1</f>
        <v>1.395358095465582E-2</v>
      </c>
      <c r="AE140" s="1">
        <f>(Table2[[#This Row],[Close Price]]/Table2[[#This Row],[Current Week Low]])-1</f>
        <v>1.4014573002940178E-2</v>
      </c>
      <c r="AF140" s="1">
        <f>(Table2[[#This Row],[Current Week High]]/Table2[[#This Row],[Close Price]])-1</f>
        <v>1.395358095465582E-2</v>
      </c>
      <c r="AG140" s="1">
        <f>(Table2[[#This Row],[Close Price]]/Table2[[#This Row],[Current Month Low]])-1</f>
        <v>1.4014573002940178E-2</v>
      </c>
      <c r="AH140" s="1">
        <f>(Table2[[#This Row],[Current Month High]]/Table2[[#This Row],[Close Price]])-1</f>
        <v>5.4626643841978906E-2</v>
      </c>
      <c r="AI140">
        <v>21.4213676234457</v>
      </c>
      <c r="AJ140">
        <v>95.732467532467496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-0.14000000000000001</v>
      </c>
      <c r="AM140" t="s">
        <v>3221</v>
      </c>
      <c r="AN140">
        <v>-3.34</v>
      </c>
      <c r="AO140" t="s">
        <v>3221</v>
      </c>
      <c r="AP140">
        <v>0.17406741151179</v>
      </c>
      <c r="AQ140">
        <f>(Table2[[#This Row],[Sharpe Ratio]]-AVERAGE(Table2[Sharpe Ratio]))/_xlfn.STDEV.P(Table2[Sharpe Ratio])</f>
        <v>1.2790347246190785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233</v>
      </c>
      <c r="AT140">
        <f>_xlfn.RANK.AVG(Table2[[#This Row],[6M Return vs Nifty Z-Score]],Table2[6M Return vs Nifty Z-Score])</f>
        <v>292</v>
      </c>
      <c r="AU140">
        <f>_xlfn.RANK.AVG(Table2[[#This Row],[Sharpe Ratio Z-Score]],Table2[Sharpe Ratio Z-Score])</f>
        <v>75</v>
      </c>
      <c r="AV140">
        <f>(Table2[[#This Row],[Rank 1Y]]+Table2[[#This Row],[Rank 6M]]+Table2[[#This Row],[Rank Sharpe]])/3</f>
        <v>200</v>
      </c>
    </row>
    <row r="141" spans="1:48" x14ac:dyDescent="0.3">
      <c r="A141" t="s">
        <v>770</v>
      </c>
      <c r="B141" t="s">
        <v>771</v>
      </c>
      <c r="C141" t="s">
        <v>3162</v>
      </c>
      <c r="D141" t="s">
        <v>662</v>
      </c>
      <c r="E141">
        <v>21977.516401829998</v>
      </c>
      <c r="F141">
        <v>1283.7</v>
      </c>
      <c r="G141">
        <v>16.298355872628001</v>
      </c>
      <c r="H141">
        <f>(Table2[[#This Row],[1Y Return vs Nifty]]-AVERAGE(Table2[1Y Return vs Nifty]))/_xlfn.STDEV.P(Table2[1Y Return vs Nifty])</f>
        <v>-0.1183937763116172</v>
      </c>
      <c r="I141">
        <v>5.6262391862340904</v>
      </c>
      <c r="J141">
        <f>(Table2[[#This Row],[1M Return vs Nifty]]-AVERAGE(Table2[1M Return vs Nifty]))/_xlfn.STDEV.P(Table2[1M Return vs Nifty])</f>
        <v>0.50357306228314846</v>
      </c>
      <c r="K141">
        <v>64.283063987386896</v>
      </c>
      <c r="L141">
        <f>(Table2[[#This Row],[6M Return vs Nifty]]-AVERAGE(Table2[6M Return vs Nifty]))/_xlfn.STDEV.P(Table2[6M Return vs Nifty])</f>
        <v>1.5762718143733745</v>
      </c>
      <c r="M141">
        <v>-3.5345142141058199</v>
      </c>
      <c r="N141">
        <f>(Table2[[#This Row],[1W Return vs Nifty]]-AVERAGE(Table2[1W Return vs Nifty]))/_xlfn.STDEV.P(Table2[1W Return vs Nifty])</f>
        <v>-0.69881727739069688</v>
      </c>
      <c r="O141">
        <v>1297.08</v>
      </c>
      <c r="P141">
        <v>1282.6343621777701</v>
      </c>
      <c r="Q141">
        <v>1084.6797789473101</v>
      </c>
      <c r="R141">
        <v>43.916910929207702</v>
      </c>
      <c r="S141" s="1">
        <f>(Table2[[#This Row],[Close Price]]-Table2[[#This Row],[20D EMA]])/Table2[[#This Row],[20D EMA]]</f>
        <v>-1.0315477842538535E-2</v>
      </c>
      <c r="T141" s="1">
        <f>(Table2[[#This Row],[Close Price]]-Table2[[#This Row],[50D EMA]])/Table2[[#This Row],[50D EMA]]</f>
        <v>8.308196424900386E-4</v>
      </c>
      <c r="U141" s="1">
        <f>(Table2[[#This Row],[Close Price]]-Table2[[#This Row],[200D EMA]])/Table2[[#This Row],[200D EMA]]</f>
        <v>0.18348292732610966</v>
      </c>
      <c r="V141">
        <v>0.53031016746826598</v>
      </c>
      <c r="W141">
        <v>1280</v>
      </c>
      <c r="X141">
        <v>1313.95</v>
      </c>
      <c r="Y141">
        <v>1275</v>
      </c>
      <c r="Z141">
        <v>1323.1</v>
      </c>
      <c r="AA141">
        <v>1275</v>
      </c>
      <c r="AB141">
        <v>1369</v>
      </c>
      <c r="AC141" s="1">
        <f>(Table2[[#This Row],[Close Price]]/Table2[[#This Row],[Day Low]])-1</f>
        <v>2.8906250000000355E-3</v>
      </c>
      <c r="AD141" s="1">
        <f>(Table2[[#This Row],[Day High]]/Table2[[#This Row],[Close Price]])-1</f>
        <v>2.3564695801199687E-2</v>
      </c>
      <c r="AE141" s="1">
        <f>(Table2[[#This Row],[Close Price]]/Table2[[#This Row],[Current Week Low]])-1</f>
        <v>6.8235294117646728E-3</v>
      </c>
      <c r="AF141" s="1">
        <f>(Table2[[#This Row],[Current Week High]]/Table2[[#This Row],[Close Price]])-1</f>
        <v>3.0692529407182256E-2</v>
      </c>
      <c r="AG141" s="1">
        <f>(Table2[[#This Row],[Close Price]]/Table2[[#This Row],[Current Month Low]])-1</f>
        <v>6.8235294117646728E-3</v>
      </c>
      <c r="AH141" s="1">
        <f>(Table2[[#This Row],[Current Month High]]/Table2[[#This Row],[Close Price]])-1</f>
        <v>6.6448547168341365E-2</v>
      </c>
      <c r="AI141">
        <v>16.460232141466001</v>
      </c>
      <c r="AJ141">
        <v>97.113243761996102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-0.15</v>
      </c>
      <c r="AM141" t="s">
        <v>3221</v>
      </c>
      <c r="AN141">
        <v>-0.41</v>
      </c>
      <c r="AO141" t="s">
        <v>3221</v>
      </c>
      <c r="AP141">
        <v>0.10836316035545999</v>
      </c>
      <c r="AQ141">
        <f>(Table2[[#This Row],[Sharpe Ratio]]-AVERAGE(Table2[Sharpe Ratio]))/_xlfn.STDEV.P(Table2[Sharpe Ratio])</f>
        <v>0.51086387785488407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1.7734977008090931</v>
      </c>
      <c r="AS141">
        <f>_xlfn.RANK.AVG(Table2[[#This Row],[1Y Return vs Nifty Z-Score]],Table2[1Y Return vs Nifty Z-Score])</f>
        <v>340</v>
      </c>
      <c r="AT141">
        <f>_xlfn.RANK.AVG(Table2[[#This Row],[6M Return vs Nifty Z-Score]],Table2[6M Return vs Nifty Z-Score])</f>
        <v>52</v>
      </c>
      <c r="AU141">
        <f>_xlfn.RANK.AVG(Table2[[#This Row],[Sharpe Ratio Z-Score]],Table2[Sharpe Ratio Z-Score])</f>
        <v>208</v>
      </c>
      <c r="AV141">
        <f>(Table2[[#This Row],[Rank 1Y]]+Table2[[#This Row],[Rank 6M]]+Table2[[#This Row],[Rank Sharpe]])/3</f>
        <v>200</v>
      </c>
    </row>
    <row r="142" spans="1:48" x14ac:dyDescent="0.3">
      <c r="A142" t="s">
        <v>754</v>
      </c>
      <c r="B142" t="s">
        <v>755</v>
      </c>
      <c r="C142" t="s">
        <v>3172</v>
      </c>
      <c r="D142" t="s">
        <v>756</v>
      </c>
      <c r="E142">
        <v>22680.519472374999</v>
      </c>
      <c r="F142">
        <v>328.75</v>
      </c>
      <c r="G142">
        <v>65.852362567501203</v>
      </c>
      <c r="H142">
        <f>(Table2[[#This Row],[1Y Return vs Nifty]]-AVERAGE(Table2[1Y Return vs Nifty]))/_xlfn.STDEV.P(Table2[1Y Return vs Nifty])</f>
        <v>0.75454935529982947</v>
      </c>
      <c r="I142">
        <v>7.0589838098231601</v>
      </c>
      <c r="J142">
        <f>(Table2[[#This Row],[1M Return vs Nifty]]-AVERAGE(Table2[1M Return vs Nifty]))/_xlfn.STDEV.P(Table2[1M Return vs Nifty])</f>
        <v>0.64681661644713984</v>
      </c>
      <c r="K142">
        <v>58.614861971927802</v>
      </c>
      <c r="L142">
        <f>(Table2[[#This Row],[6M Return vs Nifty]]-AVERAGE(Table2[6M Return vs Nifty]))/_xlfn.STDEV.P(Table2[6M Return vs Nifty])</f>
        <v>1.3964655318564281</v>
      </c>
      <c r="M142">
        <v>-0.91853372133517597</v>
      </c>
      <c r="N142">
        <f>(Table2[[#This Row],[1W Return vs Nifty]]-AVERAGE(Table2[1W Return vs Nifty]))/_xlfn.STDEV.P(Table2[1W Return vs Nifty])</f>
        <v>-0.19582249910598559</v>
      </c>
      <c r="O142">
        <v>308.58999999999997</v>
      </c>
      <c r="P142">
        <v>282.691633471476</v>
      </c>
      <c r="Q142">
        <v>223.85594555564299</v>
      </c>
      <c r="R142">
        <v>65.727186933245505</v>
      </c>
      <c r="S142" s="1">
        <f>(Table2[[#This Row],[Close Price]]-Table2[[#This Row],[20D EMA]])/Table2[[#This Row],[20D EMA]]</f>
        <v>6.5329401471207832E-2</v>
      </c>
      <c r="T142" s="1">
        <f>(Table2[[#This Row],[Close Price]]-Table2[[#This Row],[50D EMA]])/Table2[[#This Row],[50D EMA]]</f>
        <v>0.16292794364984758</v>
      </c>
      <c r="U142" s="1">
        <f>(Table2[[#This Row],[Close Price]]-Table2[[#This Row],[200D EMA]])/Table2[[#This Row],[200D EMA]]</f>
        <v>0.46857837161302429</v>
      </c>
      <c r="V142">
        <v>0.85374303216311398</v>
      </c>
      <c r="W142">
        <v>312.45</v>
      </c>
      <c r="X142">
        <v>330.95</v>
      </c>
      <c r="Y142">
        <v>307.85000000000002</v>
      </c>
      <c r="Z142">
        <v>330.95</v>
      </c>
      <c r="AA142">
        <v>300.60000000000002</v>
      </c>
      <c r="AB142">
        <v>330.95</v>
      </c>
      <c r="AC142" s="1">
        <f>(Table2[[#This Row],[Close Price]]/Table2[[#This Row],[Day Low]])-1</f>
        <v>5.2168346935509646E-2</v>
      </c>
      <c r="AD142" s="1">
        <f>(Table2[[#This Row],[Day High]]/Table2[[#This Row],[Close Price]])-1</f>
        <v>6.6920152091254348E-3</v>
      </c>
      <c r="AE142" s="1">
        <f>(Table2[[#This Row],[Close Price]]/Table2[[#This Row],[Current Week Low]])-1</f>
        <v>6.789020626928699E-2</v>
      </c>
      <c r="AF142" s="1">
        <f>(Table2[[#This Row],[Current Week High]]/Table2[[#This Row],[Close Price]])-1</f>
        <v>6.6920152091254348E-3</v>
      </c>
      <c r="AG142" s="1">
        <f>(Table2[[#This Row],[Close Price]]/Table2[[#This Row],[Current Month Low]])-1</f>
        <v>9.3646041250831535E-2</v>
      </c>
      <c r="AH142" s="1">
        <f>(Table2[[#This Row],[Current Month High]]/Table2[[#This Row],[Close Price]])-1</f>
        <v>6.6920152091254348E-3</v>
      </c>
      <c r="AI142">
        <v>4.6083650190113996</v>
      </c>
      <c r="AJ142">
        <v>121.679028995279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0.32</v>
      </c>
      <c r="AM142" t="s">
        <v>3220</v>
      </c>
      <c r="AN142">
        <v>1.67</v>
      </c>
      <c r="AO142" t="s">
        <v>3220</v>
      </c>
      <c r="AP142">
        <v>4.2699336253145002E-2</v>
      </c>
      <c r="AQ142">
        <f>(Table2[[#This Row],[Sharpe Ratio]]-AVERAGE(Table2[Sharpe Ratio]))/_xlfn.STDEV.P(Table2[Sharpe Ratio])</f>
        <v>-0.25683432240975568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2.3451746820876558</v>
      </c>
      <c r="AS142">
        <f>_xlfn.RANK.AVG(Table2[[#This Row],[1Y Return vs Nifty Z-Score]],Table2[1Y Return vs Nifty Z-Score])</f>
        <v>129</v>
      </c>
      <c r="AT142">
        <f>_xlfn.RANK.AVG(Table2[[#This Row],[6M Return vs Nifty Z-Score]],Table2[6M Return vs Nifty Z-Score])</f>
        <v>65</v>
      </c>
      <c r="AU142">
        <f>_xlfn.RANK.AVG(Table2[[#This Row],[Sharpe Ratio Z-Score]],Table2[Sharpe Ratio Z-Score])</f>
        <v>410</v>
      </c>
      <c r="AV142">
        <f>(Table2[[#This Row],[Rank 1Y]]+Table2[[#This Row],[Rank 6M]]+Table2[[#This Row],[Rank Sharpe]])/3</f>
        <v>201.33333333333334</v>
      </c>
    </row>
    <row r="143" spans="1:48" x14ac:dyDescent="0.3">
      <c r="A143" t="s">
        <v>873</v>
      </c>
      <c r="B143" t="s">
        <v>874</v>
      </c>
      <c r="C143" t="s">
        <v>3168</v>
      </c>
      <c r="D143" t="s">
        <v>756</v>
      </c>
      <c r="E143">
        <v>18380.757659499999</v>
      </c>
      <c r="F143">
        <v>446.75</v>
      </c>
      <c r="G143">
        <v>25.664583564268799</v>
      </c>
      <c r="H143">
        <f>(Table2[[#This Row],[1Y Return vs Nifty]]-AVERAGE(Table2[1Y Return vs Nifty]))/_xlfn.STDEV.P(Table2[1Y Return vs Nifty])</f>
        <v>4.6601643390190045E-2</v>
      </c>
      <c r="I143">
        <v>10.7408958521935</v>
      </c>
      <c r="J143">
        <f>(Table2[[#This Row],[1M Return vs Nifty]]-AVERAGE(Table2[1M Return vs Nifty]))/_xlfn.STDEV.P(Table2[1M Return vs Nifty])</f>
        <v>1.0149283918360774</v>
      </c>
      <c r="K143">
        <v>22.391758722737801</v>
      </c>
      <c r="L143">
        <f>(Table2[[#This Row],[6M Return vs Nifty]]-AVERAGE(Table2[6M Return vs Nifty]))/_xlfn.STDEV.P(Table2[6M Return vs Nifty])</f>
        <v>0.24739894624412143</v>
      </c>
      <c r="M143">
        <v>3.35143026034405</v>
      </c>
      <c r="N143">
        <f>(Table2[[#This Row],[1W Return vs Nifty]]-AVERAGE(Table2[1W Return vs Nifty]))/_xlfn.STDEV.P(Table2[1W Return vs Nifty])</f>
        <v>0.62519646192368716</v>
      </c>
      <c r="O143">
        <v>420.95</v>
      </c>
      <c r="P143">
        <v>392.90556174401001</v>
      </c>
      <c r="Q143">
        <v>343.082653321804</v>
      </c>
      <c r="R143">
        <v>68.696882404394998</v>
      </c>
      <c r="S143" s="1">
        <f>(Table2[[#This Row],[Close Price]]-Table2[[#This Row],[20D EMA]])/Table2[[#This Row],[20D EMA]]</f>
        <v>6.1289939422734321E-2</v>
      </c>
      <c r="T143" s="1">
        <f>(Table2[[#This Row],[Close Price]]-Table2[[#This Row],[50D EMA]])/Table2[[#This Row],[50D EMA]]</f>
        <v>0.13704167998281297</v>
      </c>
      <c r="U143" s="1">
        <f>(Table2[[#This Row],[Close Price]]-Table2[[#This Row],[200D EMA]])/Table2[[#This Row],[200D EMA]]</f>
        <v>0.30216434924489843</v>
      </c>
      <c r="V143">
        <v>0.98526235473803603</v>
      </c>
      <c r="W143">
        <v>444.5</v>
      </c>
      <c r="X143">
        <v>452.8</v>
      </c>
      <c r="Y143">
        <v>437.4</v>
      </c>
      <c r="Z143">
        <v>452.8</v>
      </c>
      <c r="AA143">
        <v>407.25</v>
      </c>
      <c r="AB143">
        <v>463.5</v>
      </c>
      <c r="AC143" s="1">
        <f>(Table2[[#This Row],[Close Price]]/Table2[[#This Row],[Day Low]])-1</f>
        <v>5.0618672665916353E-3</v>
      </c>
      <c r="AD143" s="1">
        <f>(Table2[[#This Row],[Day High]]/Table2[[#This Row],[Close Price]])-1</f>
        <v>1.3542249580302146E-2</v>
      </c>
      <c r="AE143" s="1">
        <f>(Table2[[#This Row],[Close Price]]/Table2[[#This Row],[Current Week Low]])-1</f>
        <v>2.1376314586191159E-2</v>
      </c>
      <c r="AF143" s="1">
        <f>(Table2[[#This Row],[Current Week High]]/Table2[[#This Row],[Close Price]])-1</f>
        <v>1.3542249580302146E-2</v>
      </c>
      <c r="AG143" s="1">
        <f>(Table2[[#This Row],[Close Price]]/Table2[[#This Row],[Current Month Low]])-1</f>
        <v>9.699201964395332E-2</v>
      </c>
      <c r="AH143" s="1">
        <f>(Table2[[#This Row],[Current Month High]]/Table2[[#This Row],[Close Price]])-1</f>
        <v>3.7493005036373761E-2</v>
      </c>
      <c r="AI143">
        <v>3.7493005036373699</v>
      </c>
      <c r="AJ143">
        <v>94.408181026979904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0.15</v>
      </c>
      <c r="AM143" t="s">
        <v>3220</v>
      </c>
      <c r="AN143">
        <v>12.49</v>
      </c>
      <c r="AO143" t="s">
        <v>3220</v>
      </c>
      <c r="AP143">
        <v>0.17362225594679601</v>
      </c>
      <c r="AQ143">
        <f>(Table2[[#This Row],[Sharpe Ratio]]-AVERAGE(Table2[Sharpe Ratio]))/_xlfn.STDEV.P(Table2[Sharpe Ratio])</f>
        <v>1.2738302588305617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3.2079557022246377</v>
      </c>
      <c r="AS143">
        <f>_xlfn.RANK.AVG(Table2[[#This Row],[1Y Return vs Nifty Z-Score]],Table2[1Y Return vs Nifty Z-Score])</f>
        <v>289</v>
      </c>
      <c r="AT143">
        <f>_xlfn.RANK.AVG(Table2[[#This Row],[6M Return vs Nifty Z-Score]],Table2[6M Return vs Nifty Z-Score])</f>
        <v>241</v>
      </c>
      <c r="AU143">
        <f>_xlfn.RANK.AVG(Table2[[#This Row],[Sharpe Ratio Z-Score]],Table2[Sharpe Ratio Z-Score])</f>
        <v>76</v>
      </c>
      <c r="AV143">
        <f>(Table2[[#This Row],[Rank 1Y]]+Table2[[#This Row],[Rank 6M]]+Table2[[#This Row],[Rank Sharpe]])/3</f>
        <v>202</v>
      </c>
    </row>
    <row r="144" spans="1:48" x14ac:dyDescent="0.3">
      <c r="A144" t="s">
        <v>1428</v>
      </c>
      <c r="B144" t="s">
        <v>1429</v>
      </c>
      <c r="C144" t="s">
        <v>3164</v>
      </c>
      <c r="D144" t="s">
        <v>46</v>
      </c>
      <c r="E144">
        <v>7740.8906526720002</v>
      </c>
      <c r="F144">
        <v>46.08</v>
      </c>
      <c r="G144">
        <v>51.112359457848299</v>
      </c>
      <c r="H144">
        <f>(Table2[[#This Row],[1Y Return vs Nifty]]-AVERAGE(Table2[1Y Return vs Nifty]))/_xlfn.STDEV.P(Table2[1Y Return vs Nifty])</f>
        <v>0.49488953498031352</v>
      </c>
      <c r="I144">
        <v>-6.1012134091341901</v>
      </c>
      <c r="J144">
        <f>(Table2[[#This Row],[1M Return vs Nifty]]-AVERAGE(Table2[1M Return vs Nifty]))/_xlfn.STDEV.P(Table2[1M Return vs Nifty])</f>
        <v>-0.66891920423265294</v>
      </c>
      <c r="K144">
        <v>18.076162269390899</v>
      </c>
      <c r="L144">
        <f>(Table2[[#This Row],[6M Return vs Nifty]]-AVERAGE(Table2[6M Return vs Nifty]))/_xlfn.STDEV.P(Table2[6M Return vs Nifty])</f>
        <v>0.11049991671001343</v>
      </c>
      <c r="M144">
        <v>-1.3121805674271301</v>
      </c>
      <c r="N144">
        <f>(Table2[[#This Row],[1W Return vs Nifty]]-AVERAGE(Table2[1W Return vs Nifty]))/_xlfn.STDEV.P(Table2[1W Return vs Nifty])</f>
        <v>-0.27151201919976486</v>
      </c>
      <c r="O144">
        <v>47.38</v>
      </c>
      <c r="P144">
        <v>47.419835020185999</v>
      </c>
      <c r="Q144">
        <v>40.055896124210697</v>
      </c>
      <c r="R144">
        <v>42.096851722464699</v>
      </c>
      <c r="S144" s="1">
        <f>(Table2[[#This Row],[Close Price]]-Table2[[#This Row],[20D EMA]])/Table2[[#This Row],[20D EMA]]</f>
        <v>-2.743773744195872E-2</v>
      </c>
      <c r="T144" s="1">
        <f>(Table2[[#This Row],[Close Price]]-Table2[[#This Row],[50D EMA]])/Table2[[#This Row],[50D EMA]]</f>
        <v>-2.8254738119937596E-2</v>
      </c>
      <c r="U144" s="1">
        <f>(Table2[[#This Row],[Close Price]]-Table2[[#This Row],[200D EMA]])/Table2[[#This Row],[200D EMA]]</f>
        <v>0.15039243803481392</v>
      </c>
      <c r="V144">
        <v>0.3351187450034</v>
      </c>
      <c r="W144">
        <v>45.61</v>
      </c>
      <c r="X144">
        <v>46.58</v>
      </c>
      <c r="Y144">
        <v>45.01</v>
      </c>
      <c r="Z144">
        <v>46.58</v>
      </c>
      <c r="AA144">
        <v>45.01</v>
      </c>
      <c r="AB144">
        <v>48.6</v>
      </c>
      <c r="AC144" s="1">
        <f>(Table2[[#This Row],[Close Price]]/Table2[[#This Row],[Day Low]])-1</f>
        <v>1.0304757728568203E-2</v>
      </c>
      <c r="AD144" s="1">
        <f>(Table2[[#This Row],[Day High]]/Table2[[#This Row],[Close Price]])-1</f>
        <v>1.085069444444442E-2</v>
      </c>
      <c r="AE144" s="1">
        <f>(Table2[[#This Row],[Close Price]]/Table2[[#This Row],[Current Week Low]])-1</f>
        <v>2.3772495001110894E-2</v>
      </c>
      <c r="AF144" s="1">
        <f>(Table2[[#This Row],[Current Week High]]/Table2[[#This Row],[Close Price]])-1</f>
        <v>1.085069444444442E-2</v>
      </c>
      <c r="AG144" s="1">
        <f>(Table2[[#This Row],[Close Price]]/Table2[[#This Row],[Current Month Low]])-1</f>
        <v>2.3772495001110894E-2</v>
      </c>
      <c r="AH144" s="1">
        <f>(Table2[[#This Row],[Current Month High]]/Table2[[#This Row],[Close Price]])-1</f>
        <v>5.46875E-2</v>
      </c>
      <c r="AI144">
        <v>24.7829861111111</v>
      </c>
      <c r="AJ144">
        <v>105.574510567852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</v>
      </c>
      <c r="AM144" t="s">
        <v>3221</v>
      </c>
      <c r="AN144">
        <v>-4.58</v>
      </c>
      <c r="AO144" t="s">
        <v>3221</v>
      </c>
      <c r="AP144">
        <v>0.13459706650395201</v>
      </c>
      <c r="AQ144">
        <f>(Table2[[#This Row],[Sharpe Ratio]]-AVERAGE(Table2[Sharpe Ratio]))/_xlfn.STDEV.P(Table2[Sharpe Ratio])</f>
        <v>0.81757343690718354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171</v>
      </c>
      <c r="AT144">
        <f>_xlfn.RANK.AVG(Table2[[#This Row],[6M Return vs Nifty Z-Score]],Table2[6M Return vs Nifty Z-Score])</f>
        <v>287</v>
      </c>
      <c r="AU144">
        <f>_xlfn.RANK.AVG(Table2[[#This Row],[Sharpe Ratio Z-Score]],Table2[Sharpe Ratio Z-Score])</f>
        <v>150</v>
      </c>
      <c r="AV144">
        <f>(Table2[[#This Row],[Rank 1Y]]+Table2[[#This Row],[Rank 6M]]+Table2[[#This Row],[Rank Sharpe]])/3</f>
        <v>202.66666666666666</v>
      </c>
    </row>
    <row r="145" spans="1:48" x14ac:dyDescent="0.3">
      <c r="A145" t="s">
        <v>1195</v>
      </c>
      <c r="B145" t="s">
        <v>1196</v>
      </c>
      <c r="C145" t="s">
        <v>3164</v>
      </c>
      <c r="D145" t="s">
        <v>46</v>
      </c>
      <c r="E145">
        <v>10233.245231639999</v>
      </c>
      <c r="F145">
        <v>6473.4</v>
      </c>
      <c r="G145">
        <v>16.297983828969102</v>
      </c>
      <c r="H145">
        <f>(Table2[[#This Row],[1Y Return vs Nifty]]-AVERAGE(Table2[1Y Return vs Nifty]))/_xlfn.STDEV.P(Table2[1Y Return vs Nifty])</f>
        <v>-0.11840033023083296</v>
      </c>
      <c r="I145">
        <v>7.8318778923252497</v>
      </c>
      <c r="J145">
        <f>(Table2[[#This Row],[1M Return vs Nifty]]-AVERAGE(Table2[1M Return vs Nifty]))/_xlfn.STDEV.P(Table2[1M Return vs Nifty])</f>
        <v>0.72408935127170271</v>
      </c>
      <c r="K145">
        <v>22.156106512928901</v>
      </c>
      <c r="L145">
        <f>(Table2[[#This Row],[6M Return vs Nifty]]-AVERAGE(Table2[6M Return vs Nifty]))/_xlfn.STDEV.P(Table2[6M Return vs Nifty])</f>
        <v>0.23992360438137908</v>
      </c>
      <c r="M145">
        <v>-6.1262183955163696</v>
      </c>
      <c r="N145">
        <f>(Table2[[#This Row],[1W Return vs Nifty]]-AVERAGE(Table2[1W Return vs Nifty]))/_xlfn.STDEV.P(Table2[1W Return vs Nifty])</f>
        <v>-1.1971442617511467</v>
      </c>
      <c r="O145">
        <v>6375.07</v>
      </c>
      <c r="P145">
        <v>6035.3726727503899</v>
      </c>
      <c r="Q145">
        <v>5146.98158292485</v>
      </c>
      <c r="R145">
        <v>51.954843671578203</v>
      </c>
      <c r="S145" s="1">
        <f>(Table2[[#This Row],[Close Price]]-Table2[[#This Row],[20D EMA]])/Table2[[#This Row],[20D EMA]]</f>
        <v>1.5424144362336403E-2</v>
      </c>
      <c r="T145" s="1">
        <f>(Table2[[#This Row],[Close Price]]-Table2[[#This Row],[50D EMA]])/Table2[[#This Row],[50D EMA]]</f>
        <v>7.2576682667384568E-2</v>
      </c>
      <c r="U145" s="1">
        <f>(Table2[[#This Row],[Close Price]]-Table2[[#This Row],[200D EMA]])/Table2[[#This Row],[200D EMA]]</f>
        <v>0.25770801696193213</v>
      </c>
      <c r="V145">
        <v>0.84876644422188596</v>
      </c>
      <c r="W145">
        <v>6210.95</v>
      </c>
      <c r="X145">
        <v>6500</v>
      </c>
      <c r="Y145">
        <v>6136</v>
      </c>
      <c r="Z145">
        <v>6500</v>
      </c>
      <c r="AA145">
        <v>6136</v>
      </c>
      <c r="AB145">
        <v>6849.95</v>
      </c>
      <c r="AC145" s="1">
        <f>(Table2[[#This Row],[Close Price]]/Table2[[#This Row],[Day Low]])-1</f>
        <v>4.2256015585377504E-2</v>
      </c>
      <c r="AD145" s="1">
        <f>(Table2[[#This Row],[Day High]]/Table2[[#This Row],[Close Price]])-1</f>
        <v>4.1091234899743867E-3</v>
      </c>
      <c r="AE145" s="1">
        <f>(Table2[[#This Row],[Close Price]]/Table2[[#This Row],[Current Week Low]])-1</f>
        <v>5.498696219035204E-2</v>
      </c>
      <c r="AF145" s="1">
        <f>(Table2[[#This Row],[Current Week High]]/Table2[[#This Row],[Close Price]])-1</f>
        <v>4.1091234899743867E-3</v>
      </c>
      <c r="AG145" s="1">
        <f>(Table2[[#This Row],[Close Price]]/Table2[[#This Row],[Current Month Low]])-1</f>
        <v>5.498696219035204E-2</v>
      </c>
      <c r="AH145" s="1">
        <f>(Table2[[#This Row],[Current Month High]]/Table2[[#This Row],[Close Price]])-1</f>
        <v>5.8168813915407735E-2</v>
      </c>
      <c r="AI145">
        <v>15.0863533846201</v>
      </c>
      <c r="AJ145">
        <v>92.377301297196098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0.25</v>
      </c>
      <c r="AM145" t="s">
        <v>3220</v>
      </c>
      <c r="AN145">
        <v>-6.02</v>
      </c>
      <c r="AO145" t="s">
        <v>3221</v>
      </c>
      <c r="AP145">
        <v>0.22362934612104901</v>
      </c>
      <c r="AQ145">
        <f>(Table2[[#This Row],[Sharpe Ratio]]-AVERAGE(Table2[Sharpe Ratio]))/_xlfn.STDEV.P(Table2[Sharpe Ratio])</f>
        <v>1.8584802339436033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1.5069485976147057</v>
      </c>
      <c r="AS145">
        <f>_xlfn.RANK.AVG(Table2[[#This Row],[1Y Return vs Nifty Z-Score]],Table2[1Y Return vs Nifty Z-Score])</f>
        <v>341</v>
      </c>
      <c r="AT145">
        <f>_xlfn.RANK.AVG(Table2[[#This Row],[6M Return vs Nifty Z-Score]],Table2[6M Return vs Nifty Z-Score])</f>
        <v>245</v>
      </c>
      <c r="AU145">
        <f>_xlfn.RANK.AVG(Table2[[#This Row],[Sharpe Ratio Z-Score]],Table2[Sharpe Ratio Z-Score])</f>
        <v>23</v>
      </c>
      <c r="AV145">
        <f>(Table2[[#This Row],[Rank 1Y]]+Table2[[#This Row],[Rank 6M]]+Table2[[#This Row],[Rank Sharpe]])/3</f>
        <v>203</v>
      </c>
    </row>
    <row r="146" spans="1:48" x14ac:dyDescent="0.3">
      <c r="A146" t="s">
        <v>323</v>
      </c>
      <c r="B146" t="s">
        <v>324</v>
      </c>
      <c r="C146" t="s">
        <v>3160</v>
      </c>
      <c r="D146" t="s">
        <v>286</v>
      </c>
      <c r="E146">
        <v>80692.417733619994</v>
      </c>
      <c r="F146">
        <v>5274.2</v>
      </c>
      <c r="G146">
        <v>51.354764020606702</v>
      </c>
      <c r="H146">
        <f>(Table2[[#This Row],[1Y Return vs Nifty]]-AVERAGE(Table2[1Y Return vs Nifty]))/_xlfn.STDEV.P(Table2[1Y Return vs Nifty])</f>
        <v>0.49915973253334234</v>
      </c>
      <c r="I146">
        <v>7.4658794632293297</v>
      </c>
      <c r="J146">
        <f>(Table2[[#This Row],[1M Return vs Nifty]]-AVERAGE(Table2[1M Return vs Nifty]))/_xlfn.STDEV.P(Table2[1M Return vs Nifty])</f>
        <v>0.6874974039428019</v>
      </c>
      <c r="K146">
        <v>16.773442265891799</v>
      </c>
      <c r="L146">
        <f>(Table2[[#This Row],[6M Return vs Nifty]]-AVERAGE(Table2[6M Return vs Nifty]))/_xlfn.STDEV.P(Table2[6M Return vs Nifty])</f>
        <v>6.9175129705105545E-2</v>
      </c>
      <c r="M146">
        <v>0.12032077511705</v>
      </c>
      <c r="N146">
        <f>(Table2[[#This Row],[1W Return vs Nifty]]-AVERAGE(Table2[1W Return vs Nifty]))/_xlfn.STDEV.P(Table2[1W Return vs Nifty])</f>
        <v>3.9260802726131484E-3</v>
      </c>
      <c r="O146">
        <v>5057.3599999999997</v>
      </c>
      <c r="P146">
        <v>4776.2674070262101</v>
      </c>
      <c r="Q146">
        <v>4050.9201339859201</v>
      </c>
      <c r="R146">
        <v>68.356315618199702</v>
      </c>
      <c r="S146" s="1">
        <f>(Table2[[#This Row],[Close Price]]-Table2[[#This Row],[20D EMA]])/Table2[[#This Row],[20D EMA]]</f>
        <v>4.2876125092933898E-2</v>
      </c>
      <c r="T146" s="1">
        <f>(Table2[[#This Row],[Close Price]]-Table2[[#This Row],[50D EMA]])/Table2[[#This Row],[50D EMA]]</f>
        <v>0.10425140607523302</v>
      </c>
      <c r="U146" s="1">
        <f>(Table2[[#This Row],[Close Price]]-Table2[[#This Row],[200D EMA]])/Table2[[#This Row],[200D EMA]]</f>
        <v>0.30197580439840177</v>
      </c>
      <c r="V146">
        <v>0.87183190025461699</v>
      </c>
      <c r="W146">
        <v>5211</v>
      </c>
      <c r="X146">
        <v>5314.75</v>
      </c>
      <c r="Y146">
        <v>5131.55</v>
      </c>
      <c r="Z146">
        <v>5314.75</v>
      </c>
      <c r="AA146">
        <v>5131.55</v>
      </c>
      <c r="AB146">
        <v>5333.15</v>
      </c>
      <c r="AC146" s="1">
        <f>(Table2[[#This Row],[Close Price]]/Table2[[#This Row],[Day Low]])-1</f>
        <v>1.2128190366532232E-2</v>
      </c>
      <c r="AD146" s="1">
        <f>(Table2[[#This Row],[Day High]]/Table2[[#This Row],[Close Price]])-1</f>
        <v>7.6883698001593004E-3</v>
      </c>
      <c r="AE146" s="1">
        <f>(Table2[[#This Row],[Close Price]]/Table2[[#This Row],[Current Week Low]])-1</f>
        <v>2.7798618351180471E-2</v>
      </c>
      <c r="AF146" s="1">
        <f>(Table2[[#This Row],[Current Week High]]/Table2[[#This Row],[Close Price]])-1</f>
        <v>7.6883698001593004E-3</v>
      </c>
      <c r="AG146" s="1">
        <f>(Table2[[#This Row],[Close Price]]/Table2[[#This Row],[Current Month Low]])-1</f>
        <v>2.7798618351180471E-2</v>
      </c>
      <c r="AH146" s="1">
        <f>(Table2[[#This Row],[Current Month High]]/Table2[[#This Row],[Close Price]])-1</f>
        <v>1.1177050547950262E-2</v>
      </c>
      <c r="AI146">
        <v>1.11770505479502</v>
      </c>
      <c r="AJ146">
        <v>89.147898436379194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</v>
      </c>
      <c r="AM146" t="s">
        <v>3220</v>
      </c>
      <c r="AN146">
        <v>8.02</v>
      </c>
      <c r="AO146" t="s">
        <v>3220</v>
      </c>
      <c r="AP146">
        <v>0.138068807547884</v>
      </c>
      <c r="AQ146">
        <f>(Table2[[#This Row],[Sharpe Ratio]]-AVERAGE(Table2[Sharpe Ratio]))/_xlfn.STDEV.P(Table2[Sharpe Ratio])</f>
        <v>0.85816274750016064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2.1179210939540241</v>
      </c>
      <c r="AS146">
        <f>_xlfn.RANK.AVG(Table2[[#This Row],[1Y Return vs Nifty Z-Score]],Table2[1Y Return vs Nifty Z-Score])</f>
        <v>166</v>
      </c>
      <c r="AT146">
        <f>_xlfn.RANK.AVG(Table2[[#This Row],[6M Return vs Nifty Z-Score]],Table2[6M Return vs Nifty Z-Score])</f>
        <v>303</v>
      </c>
      <c r="AU146">
        <f>_xlfn.RANK.AVG(Table2[[#This Row],[Sharpe Ratio Z-Score]],Table2[Sharpe Ratio Z-Score])</f>
        <v>141</v>
      </c>
      <c r="AV146">
        <f>(Table2[[#This Row],[Rank 1Y]]+Table2[[#This Row],[Rank 6M]]+Table2[[#This Row],[Rank Sharpe]])/3</f>
        <v>203.33333333333334</v>
      </c>
    </row>
    <row r="147" spans="1:48" x14ac:dyDescent="0.3">
      <c r="A147" t="s">
        <v>1609</v>
      </c>
      <c r="B147" t="s">
        <v>1610</v>
      </c>
      <c r="C147" t="s">
        <v>3164</v>
      </c>
      <c r="D147" t="s">
        <v>46</v>
      </c>
      <c r="E147">
        <v>5909.0976910700001</v>
      </c>
      <c r="F147">
        <v>780.95</v>
      </c>
      <c r="G147">
        <v>57.604807364270201</v>
      </c>
      <c r="H147">
        <f>(Table2[[#This Row],[1Y Return vs Nifty]]-AVERAGE(Table2[1Y Return vs Nifty]))/_xlfn.STDEV.P(Table2[1Y Return vs Nifty])</f>
        <v>0.60926046450279892</v>
      </c>
      <c r="I147">
        <v>-12.6311904689427</v>
      </c>
      <c r="J147">
        <f>(Table2[[#This Row],[1M Return vs Nifty]]-AVERAGE(Table2[1M Return vs Nifty]))/_xlfn.STDEV.P(Table2[1M Return vs Nifty])</f>
        <v>-1.321776040863561</v>
      </c>
      <c r="K147">
        <v>11.070672778750801</v>
      </c>
      <c r="L147">
        <f>(Table2[[#This Row],[6M Return vs Nifty]]-AVERAGE(Table2[6M Return vs Nifty]))/_xlfn.STDEV.P(Table2[6M Return vs Nifty])</f>
        <v>-0.11172769957608486</v>
      </c>
      <c r="M147">
        <v>-3.42324620297856</v>
      </c>
      <c r="N147">
        <f>(Table2[[#This Row],[1W Return vs Nifty]]-AVERAGE(Table2[1W Return vs Nifty]))/_xlfn.STDEV.P(Table2[1W Return vs Nifty])</f>
        <v>-0.67742291732501436</v>
      </c>
      <c r="O147">
        <v>816.88</v>
      </c>
      <c r="P147">
        <v>817.95195217288801</v>
      </c>
      <c r="Q147">
        <v>689.60213459961903</v>
      </c>
      <c r="R147">
        <v>30.845890252109399</v>
      </c>
      <c r="S147" s="1">
        <f>(Table2[[#This Row],[Close Price]]-Table2[[#This Row],[20D EMA]])/Table2[[#This Row],[20D EMA]]</f>
        <v>-4.3984428557437998E-2</v>
      </c>
      <c r="T147" s="1">
        <f>(Table2[[#This Row],[Close Price]]-Table2[[#This Row],[50D EMA]])/Table2[[#This Row],[50D EMA]]</f>
        <v>-4.5237317515524407E-2</v>
      </c>
      <c r="U147" s="1">
        <f>(Table2[[#This Row],[Close Price]]-Table2[[#This Row],[200D EMA]])/Table2[[#This Row],[200D EMA]]</f>
        <v>0.13246459199755423</v>
      </c>
      <c r="V147">
        <v>0.734761752900425</v>
      </c>
      <c r="W147">
        <v>770</v>
      </c>
      <c r="X147">
        <v>789.9</v>
      </c>
      <c r="Y147">
        <v>761.55</v>
      </c>
      <c r="Z147">
        <v>800</v>
      </c>
      <c r="AA147">
        <v>761.55</v>
      </c>
      <c r="AB147">
        <v>856.8</v>
      </c>
      <c r="AC147" s="1">
        <f>(Table2[[#This Row],[Close Price]]/Table2[[#This Row],[Day Low]])-1</f>
        <v>1.4220779220779356E-2</v>
      </c>
      <c r="AD147" s="1">
        <f>(Table2[[#This Row],[Day High]]/Table2[[#This Row],[Close Price]])-1</f>
        <v>1.1460400793904757E-2</v>
      </c>
      <c r="AE147" s="1">
        <f>(Table2[[#This Row],[Close Price]]/Table2[[#This Row],[Current Week Low]])-1</f>
        <v>2.5474361499573384E-2</v>
      </c>
      <c r="AF147" s="1">
        <f>(Table2[[#This Row],[Current Week High]]/Table2[[#This Row],[Close Price]])-1</f>
        <v>2.4393367052948367E-2</v>
      </c>
      <c r="AG147" s="1">
        <f>(Table2[[#This Row],[Close Price]]/Table2[[#This Row],[Current Month Low]])-1</f>
        <v>2.5474361499573384E-2</v>
      </c>
      <c r="AH147" s="1">
        <f>(Table2[[#This Row],[Current Month High]]/Table2[[#This Row],[Close Price]])-1</f>
        <v>9.712529611370746E-2</v>
      </c>
      <c r="AI147">
        <v>19.956463281900199</v>
      </c>
      <c r="AJ147">
        <v>103.372395833333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-0.14000000000000001</v>
      </c>
      <c r="AM147" t="s">
        <v>3221</v>
      </c>
      <c r="AN147">
        <v>-8.3699999999999992</v>
      </c>
      <c r="AO147" t="s">
        <v>3221</v>
      </c>
      <c r="AP147">
        <v>0.15839508671637501</v>
      </c>
      <c r="AQ147">
        <f>(Table2[[#This Row],[Sharpe Ratio]]-AVERAGE(Table2[Sharpe Ratio]))/_xlfn.STDEV.P(Table2[Sharpe Ratio])</f>
        <v>1.0958042213109593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153</v>
      </c>
      <c r="AT147">
        <f>_xlfn.RANK.AVG(Table2[[#This Row],[6M Return vs Nifty Z-Score]],Table2[6M Return vs Nifty Z-Score])</f>
        <v>358</v>
      </c>
      <c r="AU147">
        <f>_xlfn.RANK.AVG(Table2[[#This Row],[Sharpe Ratio Z-Score]],Table2[Sharpe Ratio Z-Score])</f>
        <v>101</v>
      </c>
      <c r="AV147">
        <f>(Table2[[#This Row],[Rank 1Y]]+Table2[[#This Row],[Rank 6M]]+Table2[[#This Row],[Rank Sharpe]])/3</f>
        <v>204</v>
      </c>
    </row>
    <row r="148" spans="1:48" x14ac:dyDescent="0.3">
      <c r="A148" t="s">
        <v>395</v>
      </c>
      <c r="B148" t="s">
        <v>396</v>
      </c>
      <c r="C148" t="s">
        <v>3171</v>
      </c>
      <c r="D148" t="s">
        <v>345</v>
      </c>
      <c r="E148">
        <v>60555.216267399999</v>
      </c>
      <c r="F148">
        <v>1830.1</v>
      </c>
      <c r="G148">
        <v>75.398816594114905</v>
      </c>
      <c r="H148">
        <f>(Table2[[#This Row],[1Y Return vs Nifty]]-AVERAGE(Table2[1Y Return vs Nifty]))/_xlfn.STDEV.P(Table2[1Y Return vs Nifty])</f>
        <v>0.9227196412080938</v>
      </c>
      <c r="I148">
        <v>17.074159288671801</v>
      </c>
      <c r="J148">
        <f>(Table2[[#This Row],[1M Return vs Nifty]]-AVERAGE(Table2[1M Return vs Nifty]))/_xlfn.STDEV.P(Table2[1M Return vs Nifty])</f>
        <v>1.6481181097813755</v>
      </c>
      <c r="K148">
        <v>59.1302302470801</v>
      </c>
      <c r="L148">
        <f>(Table2[[#This Row],[6M Return vs Nifty]]-AVERAGE(Table2[6M Return vs Nifty]))/_xlfn.STDEV.P(Table2[6M Return vs Nifty])</f>
        <v>1.412814005928025</v>
      </c>
      <c r="M148">
        <v>3.0305691323579</v>
      </c>
      <c r="N148">
        <f>(Table2[[#This Row],[1W Return vs Nifty]]-AVERAGE(Table2[1W Return vs Nifty]))/_xlfn.STDEV.P(Table2[1W Return vs Nifty])</f>
        <v>0.5635020141334276</v>
      </c>
      <c r="O148">
        <v>1721.05</v>
      </c>
      <c r="P148">
        <v>1609.36209240686</v>
      </c>
      <c r="Q148">
        <v>1321.08901505726</v>
      </c>
      <c r="R148">
        <v>74.463485819971993</v>
      </c>
      <c r="S148" s="1">
        <f>(Table2[[#This Row],[Close Price]]-Table2[[#This Row],[20D EMA]])/Table2[[#This Row],[20D EMA]]</f>
        <v>6.3362482205630261E-2</v>
      </c>
      <c r="T148" s="1">
        <f>(Table2[[#This Row],[Close Price]]-Table2[[#This Row],[50D EMA]])/Table2[[#This Row],[50D EMA]]</f>
        <v>0.13715863486197705</v>
      </c>
      <c r="U148" s="1">
        <f>(Table2[[#This Row],[Close Price]]-Table2[[#This Row],[200D EMA]])/Table2[[#This Row],[200D EMA]]</f>
        <v>0.38529650851776848</v>
      </c>
      <c r="V148">
        <v>1.12771449301537</v>
      </c>
      <c r="W148">
        <v>1805.05</v>
      </c>
      <c r="X148">
        <v>1837.9</v>
      </c>
      <c r="Y148">
        <v>1770</v>
      </c>
      <c r="Z148">
        <v>1837.9</v>
      </c>
      <c r="AA148">
        <v>1750.55</v>
      </c>
      <c r="AB148">
        <v>1837.9</v>
      </c>
      <c r="AC148" s="1">
        <f>(Table2[[#This Row],[Close Price]]/Table2[[#This Row],[Day Low]])-1</f>
        <v>1.3877731918783498E-2</v>
      </c>
      <c r="AD148" s="1">
        <f>(Table2[[#This Row],[Day High]]/Table2[[#This Row],[Close Price]])-1</f>
        <v>4.2620621823945548E-3</v>
      </c>
      <c r="AE148" s="1">
        <f>(Table2[[#This Row],[Close Price]]/Table2[[#This Row],[Current Week Low]])-1</f>
        <v>3.3954802259887007E-2</v>
      </c>
      <c r="AF148" s="1">
        <f>(Table2[[#This Row],[Current Week High]]/Table2[[#This Row],[Close Price]])-1</f>
        <v>4.2620621823945548E-3</v>
      </c>
      <c r="AG148" s="1">
        <f>(Table2[[#This Row],[Close Price]]/Table2[[#This Row],[Current Month Low]])-1</f>
        <v>4.5442860815172459E-2</v>
      </c>
      <c r="AH148" s="1">
        <f>(Table2[[#This Row],[Current Month High]]/Table2[[#This Row],[Close Price]])-1</f>
        <v>4.2620621823945548E-3</v>
      </c>
      <c r="AI148">
        <v>0.42620621823945498</v>
      </c>
      <c r="AJ148">
        <v>126.862526341886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0.11</v>
      </c>
      <c r="AM148" t="s">
        <v>3220</v>
      </c>
      <c r="AN148">
        <v>8.25</v>
      </c>
      <c r="AO148" t="s">
        <v>3220</v>
      </c>
      <c r="AP148">
        <v>3.0030887269648001E-2</v>
      </c>
      <c r="AQ148">
        <f>(Table2[[#This Row],[Sharpe Ratio]]-AVERAGE(Table2[Sharpe Ratio]))/_xlfn.STDEV.P(Table2[Sharpe Ratio])</f>
        <v>-0.4049454873888324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4.1422082836620895</v>
      </c>
      <c r="AS148">
        <f>_xlfn.RANK.AVG(Table2[[#This Row],[1Y Return vs Nifty Z-Score]],Table2[1Y Return vs Nifty Z-Score])</f>
        <v>103</v>
      </c>
      <c r="AT148">
        <f>_xlfn.RANK.AVG(Table2[[#This Row],[6M Return vs Nifty Z-Score]],Table2[6M Return vs Nifty Z-Score])</f>
        <v>63</v>
      </c>
      <c r="AU148">
        <f>_xlfn.RANK.AVG(Table2[[#This Row],[Sharpe Ratio Z-Score]],Table2[Sharpe Ratio Z-Score])</f>
        <v>448</v>
      </c>
      <c r="AV148">
        <f>(Table2[[#This Row],[Rank 1Y]]+Table2[[#This Row],[Rank 6M]]+Table2[[#This Row],[Rank Sharpe]])/3</f>
        <v>204.66666666666666</v>
      </c>
    </row>
    <row r="149" spans="1:48" x14ac:dyDescent="0.3">
      <c r="A149" t="s">
        <v>452</v>
      </c>
      <c r="B149" t="s">
        <v>453</v>
      </c>
      <c r="C149" t="s">
        <v>3175</v>
      </c>
      <c r="D149" t="s">
        <v>376</v>
      </c>
      <c r="E149">
        <v>50252.106297664999</v>
      </c>
      <c r="F149">
        <v>1706.35</v>
      </c>
      <c r="G149">
        <v>25.514882922402201</v>
      </c>
      <c r="H149">
        <f>(Table2[[#This Row],[1Y Return vs Nifty]]-AVERAGE(Table2[1Y Return vs Nifty]))/_xlfn.STDEV.P(Table2[1Y Return vs Nifty])</f>
        <v>4.3964517639291038E-2</v>
      </c>
      <c r="I149">
        <v>-2.8842909339465601</v>
      </c>
      <c r="J149">
        <f>(Table2[[#This Row],[1M Return vs Nifty]]-AVERAGE(Table2[1M Return vs Nifty]))/_xlfn.STDEV.P(Table2[1M Return vs Nifty])</f>
        <v>-0.34729635447344498</v>
      </c>
      <c r="K149">
        <v>41.129077675833202</v>
      </c>
      <c r="L149">
        <f>(Table2[[#This Row],[6M Return vs Nifty]]-AVERAGE(Table2[6M Return vs Nifty]))/_xlfn.STDEV.P(Table2[6M Return vs Nifty])</f>
        <v>0.84178278367648007</v>
      </c>
      <c r="M149">
        <v>-1.3396833283606899</v>
      </c>
      <c r="N149">
        <f>(Table2[[#This Row],[1W Return vs Nifty]]-AVERAGE(Table2[1W Return vs Nifty]))/_xlfn.STDEV.P(Table2[1W Return vs Nifty])</f>
        <v>-0.27680018750844432</v>
      </c>
      <c r="O149">
        <v>1714.98</v>
      </c>
      <c r="P149">
        <v>1649.3824097792501</v>
      </c>
      <c r="Q149">
        <v>1379.8030364804099</v>
      </c>
      <c r="R149">
        <v>42.851342353237101</v>
      </c>
      <c r="S149" s="1">
        <f>(Table2[[#This Row],[Close Price]]-Table2[[#This Row],[20D EMA]])/Table2[[#This Row],[20D EMA]]</f>
        <v>-5.0321286545616326E-3</v>
      </c>
      <c r="T149" s="1">
        <f>(Table2[[#This Row],[Close Price]]-Table2[[#This Row],[50D EMA]])/Table2[[#This Row],[50D EMA]]</f>
        <v>3.4538740005341892E-2</v>
      </c>
      <c r="U149" s="1">
        <f>(Table2[[#This Row],[Close Price]]-Table2[[#This Row],[200D EMA]])/Table2[[#This Row],[200D EMA]]</f>
        <v>0.23666201253806723</v>
      </c>
      <c r="V149">
        <v>0.54711683342581396</v>
      </c>
      <c r="W149">
        <v>1700.85</v>
      </c>
      <c r="X149">
        <v>1726.6</v>
      </c>
      <c r="Y149">
        <v>1667.05</v>
      </c>
      <c r="Z149">
        <v>1726.6</v>
      </c>
      <c r="AA149">
        <v>1667.05</v>
      </c>
      <c r="AB149">
        <v>1773.55</v>
      </c>
      <c r="AC149" s="1">
        <f>(Table2[[#This Row],[Close Price]]/Table2[[#This Row],[Day Low]])-1</f>
        <v>3.2336772790075852E-3</v>
      </c>
      <c r="AD149" s="1">
        <f>(Table2[[#This Row],[Day High]]/Table2[[#This Row],[Close Price]])-1</f>
        <v>1.1867436340727178E-2</v>
      </c>
      <c r="AE149" s="1">
        <f>(Table2[[#This Row],[Close Price]]/Table2[[#This Row],[Current Week Low]])-1</f>
        <v>2.3574577847095046E-2</v>
      </c>
      <c r="AF149" s="1">
        <f>(Table2[[#This Row],[Current Week High]]/Table2[[#This Row],[Close Price]])-1</f>
        <v>1.1867436340727178E-2</v>
      </c>
      <c r="AG149" s="1">
        <f>(Table2[[#This Row],[Close Price]]/Table2[[#This Row],[Current Month Low]])-1</f>
        <v>2.3574577847095046E-2</v>
      </c>
      <c r="AH149" s="1">
        <f>(Table2[[#This Row],[Current Month High]]/Table2[[#This Row],[Close Price]])-1</f>
        <v>3.9382307264043126E-2</v>
      </c>
      <c r="AI149">
        <v>4.8436721657338904</v>
      </c>
      <c r="AJ149">
        <v>67.445169520631893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3220</v>
      </c>
      <c r="AN149">
        <v>-2.41</v>
      </c>
      <c r="AO149" t="s">
        <v>3221</v>
      </c>
      <c r="AP149">
        <v>0.109440136241255</v>
      </c>
      <c r="AQ149">
        <f>(Table2[[#This Row],[Sharpe Ratio]]-AVERAGE(Table2[Sharpe Ratio]))/_xlfn.STDEV.P(Table2[Sharpe Ratio])</f>
        <v>0.52345517086220217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0.7851059301960841</v>
      </c>
      <c r="AS149">
        <f>_xlfn.RANK.AVG(Table2[[#This Row],[1Y Return vs Nifty Z-Score]],Table2[1Y Return vs Nifty Z-Score])</f>
        <v>291</v>
      </c>
      <c r="AT149">
        <f>_xlfn.RANK.AVG(Table2[[#This Row],[6M Return vs Nifty Z-Score]],Table2[6M Return vs Nifty Z-Score])</f>
        <v>125</v>
      </c>
      <c r="AU149">
        <f>_xlfn.RANK.AVG(Table2[[#This Row],[Sharpe Ratio Z-Score]],Table2[Sharpe Ratio Z-Score])</f>
        <v>204</v>
      </c>
      <c r="AV149">
        <f>(Table2[[#This Row],[Rank 1Y]]+Table2[[#This Row],[Rank 6M]]+Table2[[#This Row],[Rank Sharpe]])/3</f>
        <v>206.66666666666666</v>
      </c>
    </row>
    <row r="150" spans="1:48" x14ac:dyDescent="0.3">
      <c r="A150" t="s">
        <v>1515</v>
      </c>
      <c r="B150" t="s">
        <v>1516</v>
      </c>
      <c r="C150" t="s">
        <v>3175</v>
      </c>
      <c r="D150" t="s">
        <v>163</v>
      </c>
      <c r="E150">
        <v>6865.6125187500002</v>
      </c>
      <c r="F150">
        <v>991.75</v>
      </c>
      <c r="G150">
        <v>65.466400800330007</v>
      </c>
      <c r="H150">
        <f>(Table2[[#This Row],[1Y Return vs Nifty]]-AVERAGE(Table2[1Y Return vs Nifty]))/_xlfn.STDEV.P(Table2[1Y Return vs Nifty])</f>
        <v>0.74775025475905377</v>
      </c>
      <c r="I150">
        <v>-1.3844259772237599</v>
      </c>
      <c r="J150">
        <f>(Table2[[#This Row],[1M Return vs Nifty]]-AVERAGE(Table2[1M Return vs Nifty]))/_xlfn.STDEV.P(Table2[1M Return vs Nifty])</f>
        <v>-0.19734221496406118</v>
      </c>
      <c r="K150">
        <v>64.719396280877007</v>
      </c>
      <c r="L150">
        <f>(Table2[[#This Row],[6M Return vs Nifty]]-AVERAGE(Table2[6M Return vs Nifty]))/_xlfn.STDEV.P(Table2[6M Return vs Nifty])</f>
        <v>1.5901131149163996</v>
      </c>
      <c r="M150">
        <v>-2.1781209474476002</v>
      </c>
      <c r="N150">
        <f>(Table2[[#This Row],[1W Return vs Nifty]]-AVERAGE(Table2[1W Return vs Nifty]))/_xlfn.STDEV.P(Table2[1W Return vs Nifty])</f>
        <v>-0.43801306561806591</v>
      </c>
      <c r="O150">
        <v>1001.69</v>
      </c>
      <c r="P150">
        <v>953.76946755290703</v>
      </c>
      <c r="Q150">
        <v>760.60040101790196</v>
      </c>
      <c r="R150">
        <v>42.775955996705498</v>
      </c>
      <c r="S150" s="1">
        <f>(Table2[[#This Row],[Close Price]]-Table2[[#This Row],[20D EMA]])/Table2[[#This Row],[20D EMA]]</f>
        <v>-9.9232297417365199E-3</v>
      </c>
      <c r="T150" s="1">
        <f>(Table2[[#This Row],[Close Price]]-Table2[[#This Row],[50D EMA]])/Table2[[#This Row],[50D EMA]]</f>
        <v>3.9821501672243596E-2</v>
      </c>
      <c r="U150" s="1">
        <f>(Table2[[#This Row],[Close Price]]-Table2[[#This Row],[200D EMA]])/Table2[[#This Row],[200D EMA]]</f>
        <v>0.30390412452156668</v>
      </c>
      <c r="V150">
        <v>0.84176361933074395</v>
      </c>
      <c r="W150">
        <v>979.5</v>
      </c>
      <c r="X150">
        <v>999.65</v>
      </c>
      <c r="Y150">
        <v>979.5</v>
      </c>
      <c r="Z150">
        <v>1012</v>
      </c>
      <c r="AA150">
        <v>979.5</v>
      </c>
      <c r="AB150">
        <v>1078.9000000000001</v>
      </c>
      <c r="AC150" s="1">
        <f>(Table2[[#This Row],[Close Price]]/Table2[[#This Row],[Day Low]])-1</f>
        <v>1.250638080653399E-2</v>
      </c>
      <c r="AD150" s="1">
        <f>(Table2[[#This Row],[Day High]]/Table2[[#This Row],[Close Price]])-1</f>
        <v>7.9657171666245308E-3</v>
      </c>
      <c r="AE150" s="1">
        <f>(Table2[[#This Row],[Close Price]]/Table2[[#This Row],[Current Week Low]])-1</f>
        <v>1.250638080653399E-2</v>
      </c>
      <c r="AF150" s="1">
        <f>(Table2[[#This Row],[Current Week High]]/Table2[[#This Row],[Close Price]])-1</f>
        <v>2.0418452230904993E-2</v>
      </c>
      <c r="AG150" s="1">
        <f>(Table2[[#This Row],[Close Price]]/Table2[[#This Row],[Current Month Low]])-1</f>
        <v>1.250638080653399E-2</v>
      </c>
      <c r="AH150" s="1">
        <f>(Table2[[#This Row],[Current Month High]]/Table2[[#This Row],[Close Price]])-1</f>
        <v>8.7874968490042837E-2</v>
      </c>
      <c r="AI150">
        <v>9.1000756238971405</v>
      </c>
      <c r="AJ150">
        <v>126.893159460077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</v>
      </c>
      <c r="AM150" t="s">
        <v>3220</v>
      </c>
      <c r="AN150">
        <v>-2.2400000000000002</v>
      </c>
      <c r="AO150" t="s">
        <v>3221</v>
      </c>
      <c r="AP150">
        <v>3.3275041547677998E-2</v>
      </c>
      <c r="AQ150">
        <f>(Table2[[#This Row],[Sharpe Ratio]]-AVERAGE(Table2[Sharpe Ratio]))/_xlfn.STDEV.P(Table2[Sharpe Ratio])</f>
        <v>-0.36701697142631695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1.3354911176670095</v>
      </c>
      <c r="AS150">
        <f>_xlfn.RANK.AVG(Table2[[#This Row],[1Y Return vs Nifty Z-Score]],Table2[1Y Return vs Nifty Z-Score])</f>
        <v>132</v>
      </c>
      <c r="AT150">
        <f>_xlfn.RANK.AVG(Table2[[#This Row],[6M Return vs Nifty Z-Score]],Table2[6M Return vs Nifty Z-Score])</f>
        <v>51</v>
      </c>
      <c r="AU150">
        <f>_xlfn.RANK.AVG(Table2[[#This Row],[Sharpe Ratio Z-Score]],Table2[Sharpe Ratio Z-Score])</f>
        <v>437</v>
      </c>
      <c r="AV150">
        <f>(Table2[[#This Row],[Rank 1Y]]+Table2[[#This Row],[Rank 6M]]+Table2[[#This Row],[Rank Sharpe]])/3</f>
        <v>206.66666666666666</v>
      </c>
    </row>
    <row r="151" spans="1:48" x14ac:dyDescent="0.3">
      <c r="A151" t="s">
        <v>200</v>
      </c>
      <c r="B151" t="s">
        <v>201</v>
      </c>
      <c r="C151" t="s">
        <v>3167</v>
      </c>
      <c r="D151" t="s">
        <v>60</v>
      </c>
      <c r="E151">
        <v>129820.51691696</v>
      </c>
      <c r="F151">
        <v>744.2</v>
      </c>
      <c r="G151">
        <v>46.225213966998702</v>
      </c>
      <c r="H151">
        <f>(Table2[[#This Row],[1Y Return vs Nifty]]-AVERAGE(Table2[1Y Return vs Nifty]))/_xlfn.STDEV.P(Table2[1Y Return vs Nifty])</f>
        <v>0.40879760470125526</v>
      </c>
      <c r="I151">
        <v>1.58379876797588</v>
      </c>
      <c r="J151">
        <f>(Table2[[#This Row],[1M Return vs Nifty]]-AVERAGE(Table2[1M Return vs Nifty]))/_xlfn.STDEV.P(Table2[1M Return vs Nifty])</f>
        <v>9.9416226882202599E-2</v>
      </c>
      <c r="K151">
        <v>34.882560330905399</v>
      </c>
      <c r="L151">
        <f>(Table2[[#This Row],[6M Return vs Nifty]]-AVERAGE(Table2[6M Return vs Nifty]))/_xlfn.STDEV.P(Table2[6M Return vs Nifty])</f>
        <v>0.64363122531531891</v>
      </c>
      <c r="M151">
        <v>4.2160504576887803</v>
      </c>
      <c r="N151">
        <f>(Table2[[#This Row],[1W Return vs Nifty]]-AVERAGE(Table2[1W Return vs Nifty]))/_xlfn.STDEV.P(Table2[1W Return vs Nifty])</f>
        <v>0.791443666620265</v>
      </c>
      <c r="O151">
        <v>711.64</v>
      </c>
      <c r="P151">
        <v>698.38014488021702</v>
      </c>
      <c r="Q151">
        <v>590.73005729673798</v>
      </c>
      <c r="R151">
        <v>68.312399385555594</v>
      </c>
      <c r="S151" s="1">
        <f>(Table2[[#This Row],[Close Price]]-Table2[[#This Row],[20D EMA]])/Table2[[#This Row],[20D EMA]]</f>
        <v>4.5753470856050894E-2</v>
      </c>
      <c r="T151" s="1">
        <f>(Table2[[#This Row],[Close Price]]-Table2[[#This Row],[50D EMA]])/Table2[[#This Row],[50D EMA]]</f>
        <v>6.5608759721600962E-2</v>
      </c>
      <c r="U151" s="1">
        <f>(Table2[[#This Row],[Close Price]]-Table2[[#This Row],[200D EMA]])/Table2[[#This Row],[200D EMA]]</f>
        <v>0.25979707788285167</v>
      </c>
      <c r="V151">
        <v>1.02292807806816</v>
      </c>
      <c r="W151">
        <v>733.2</v>
      </c>
      <c r="X151">
        <v>749</v>
      </c>
      <c r="Y151">
        <v>705.1</v>
      </c>
      <c r="Z151">
        <v>749</v>
      </c>
      <c r="AA151">
        <v>676.25</v>
      </c>
      <c r="AB151">
        <v>749</v>
      </c>
      <c r="AC151" s="1">
        <f>(Table2[[#This Row],[Close Price]]/Table2[[#This Row],[Day Low]])-1</f>
        <v>1.5002727768685276E-2</v>
      </c>
      <c r="AD151" s="1">
        <f>(Table2[[#This Row],[Day High]]/Table2[[#This Row],[Close Price]])-1</f>
        <v>6.4498790647675719E-3</v>
      </c>
      <c r="AE151" s="1">
        <f>(Table2[[#This Row],[Close Price]]/Table2[[#This Row],[Current Week Low]])-1</f>
        <v>5.5453127215997711E-2</v>
      </c>
      <c r="AF151" s="1">
        <f>(Table2[[#This Row],[Current Week High]]/Table2[[#This Row],[Close Price]])-1</f>
        <v>6.4498790647675719E-3</v>
      </c>
      <c r="AG151" s="1">
        <f>(Table2[[#This Row],[Close Price]]/Table2[[#This Row],[Current Month Low]])-1</f>
        <v>0.10048059149722732</v>
      </c>
      <c r="AH151" s="1">
        <f>(Table2[[#This Row],[Current Month High]]/Table2[[#This Row],[Close Price]])-1</f>
        <v>6.4498790647675719E-3</v>
      </c>
      <c r="AI151">
        <v>1.0481053480247</v>
      </c>
      <c r="AJ151">
        <v>114.15827338129399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-0.02</v>
      </c>
      <c r="AM151" t="s">
        <v>3221</v>
      </c>
      <c r="AN151">
        <v>5.73</v>
      </c>
      <c r="AO151" t="s">
        <v>3220</v>
      </c>
      <c r="AP151">
        <v>8.4248884728911996E-2</v>
      </c>
      <c r="AQ151">
        <f>(Table2[[#This Row],[Sharpe Ratio]]-AVERAGE(Table2[Sharpe Ratio]))/_xlfn.STDEV.P(Table2[Sharpe Ratio])</f>
        <v>0.22893564336246586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2.1722243668815078</v>
      </c>
      <c r="AS151">
        <f>_xlfn.RANK.AVG(Table2[[#This Row],[1Y Return vs Nifty Z-Score]],Table2[1Y Return vs Nifty Z-Score])</f>
        <v>190</v>
      </c>
      <c r="AT151">
        <f>_xlfn.RANK.AVG(Table2[[#This Row],[6M Return vs Nifty Z-Score]],Table2[6M Return vs Nifty Z-Score])</f>
        <v>150</v>
      </c>
      <c r="AU151">
        <f>_xlfn.RANK.AVG(Table2[[#This Row],[Sharpe Ratio Z-Score]],Table2[Sharpe Ratio Z-Score])</f>
        <v>283</v>
      </c>
      <c r="AV151">
        <f>(Table2[[#This Row],[Rank 1Y]]+Table2[[#This Row],[Rank 6M]]+Table2[[#This Row],[Rank Sharpe]])/3</f>
        <v>207.66666666666666</v>
      </c>
    </row>
    <row r="152" spans="1:48" x14ac:dyDescent="0.3">
      <c r="A152" t="s">
        <v>865</v>
      </c>
      <c r="B152" t="s">
        <v>866</v>
      </c>
      <c r="C152" t="s">
        <v>3172</v>
      </c>
      <c r="D152" t="s">
        <v>443</v>
      </c>
      <c r="E152">
        <v>18441.948022174998</v>
      </c>
      <c r="F152">
        <v>1291.75</v>
      </c>
      <c r="G152">
        <v>29.449174247607399</v>
      </c>
      <c r="H152">
        <f>(Table2[[#This Row],[1Y Return vs Nifty]]-AVERAGE(Table2[1Y Return vs Nifty]))/_xlfn.STDEV.P(Table2[1Y Return vs Nifty])</f>
        <v>0.11327097374976523</v>
      </c>
      <c r="I152">
        <v>-6.5888554328695204</v>
      </c>
      <c r="J152">
        <f>(Table2[[#This Row],[1M Return vs Nifty]]-AVERAGE(Table2[1M Return vs Nifty]))/_xlfn.STDEV.P(Table2[1M Return vs Nifty])</f>
        <v>-0.71767288684260044</v>
      </c>
      <c r="K152">
        <v>21.961209749962698</v>
      </c>
      <c r="L152">
        <f>(Table2[[#This Row],[6M Return vs Nifty]]-AVERAGE(Table2[6M Return vs Nifty]))/_xlfn.STDEV.P(Table2[6M Return vs Nifty])</f>
        <v>0.23374110377043342</v>
      </c>
      <c r="M152">
        <v>-2.9599063048437899</v>
      </c>
      <c r="N152">
        <f>(Table2[[#This Row],[1W Return vs Nifty]]-AVERAGE(Table2[1W Return vs Nifty]))/_xlfn.STDEV.P(Table2[1W Return vs Nifty])</f>
        <v>-0.58833297572307108</v>
      </c>
      <c r="O152">
        <v>1318.93</v>
      </c>
      <c r="P152">
        <v>1298.4553885845</v>
      </c>
      <c r="Q152">
        <v>1107.7916967608201</v>
      </c>
      <c r="R152">
        <v>41.058304684200898</v>
      </c>
      <c r="S152" s="1">
        <f>(Table2[[#This Row],[Close Price]]-Table2[[#This Row],[20D EMA]])/Table2[[#This Row],[20D EMA]]</f>
        <v>-2.0607613747507497E-2</v>
      </c>
      <c r="T152" s="1">
        <f>(Table2[[#This Row],[Close Price]]-Table2[[#This Row],[50D EMA]])/Table2[[#This Row],[50D EMA]]</f>
        <v>-5.1641270415996839E-3</v>
      </c>
      <c r="U152" s="1">
        <f>(Table2[[#This Row],[Close Price]]-Table2[[#This Row],[200D EMA]])/Table2[[#This Row],[200D EMA]]</f>
        <v>0.16605856839067626</v>
      </c>
      <c r="V152">
        <v>0.33821835190695998</v>
      </c>
      <c r="W152">
        <v>1261</v>
      </c>
      <c r="X152">
        <v>1299</v>
      </c>
      <c r="Y152">
        <v>1246</v>
      </c>
      <c r="Z152">
        <v>1299</v>
      </c>
      <c r="AA152">
        <v>1246</v>
      </c>
      <c r="AB152">
        <v>1349.4</v>
      </c>
      <c r="AC152" s="1">
        <f>(Table2[[#This Row],[Close Price]]/Table2[[#This Row],[Day Low]])-1</f>
        <v>2.4385408406026876E-2</v>
      </c>
      <c r="AD152" s="1">
        <f>(Table2[[#This Row],[Day High]]/Table2[[#This Row],[Close Price]])-1</f>
        <v>5.6125411263789893E-3</v>
      </c>
      <c r="AE152" s="1">
        <f>(Table2[[#This Row],[Close Price]]/Table2[[#This Row],[Current Week Low]])-1</f>
        <v>3.671749598715901E-2</v>
      </c>
      <c r="AF152" s="1">
        <f>(Table2[[#This Row],[Current Week High]]/Table2[[#This Row],[Close Price]])-1</f>
        <v>5.6125411263789893E-3</v>
      </c>
      <c r="AG152" s="1">
        <f>(Table2[[#This Row],[Close Price]]/Table2[[#This Row],[Current Month Low]])-1</f>
        <v>3.671749598715901E-2</v>
      </c>
      <c r="AH152" s="1">
        <f>(Table2[[#This Row],[Current Month High]]/Table2[[#This Row],[Close Price]])-1</f>
        <v>4.4629378749758253E-2</v>
      </c>
      <c r="AI152">
        <v>19.5045480936713</v>
      </c>
      <c r="AJ152">
        <v>77.560137457044604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3220</v>
      </c>
      <c r="AN152">
        <v>-1.95</v>
      </c>
      <c r="AO152" t="s">
        <v>3221</v>
      </c>
      <c r="AP152">
        <v>0.151744967915839</v>
      </c>
      <c r="AQ152">
        <f>(Table2[[#This Row],[Sharpe Ratio]]-AVERAGE(Table2[Sharpe Ratio]))/_xlfn.STDEV.P(Table2[Sharpe Ratio])</f>
        <v>1.0180554105386432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5.90616254931704E-2</v>
      </c>
      <c r="AS152">
        <f>_xlfn.RANK.AVG(Table2[[#This Row],[1Y Return vs Nifty Z-Score]],Table2[1Y Return vs Nifty Z-Score])</f>
        <v>266</v>
      </c>
      <c r="AT152">
        <f>_xlfn.RANK.AVG(Table2[[#This Row],[6M Return vs Nifty Z-Score]],Table2[6M Return vs Nifty Z-Score])</f>
        <v>248</v>
      </c>
      <c r="AU152">
        <f>_xlfn.RANK.AVG(Table2[[#This Row],[Sharpe Ratio Z-Score]],Table2[Sharpe Ratio Z-Score])</f>
        <v>115</v>
      </c>
      <c r="AV152">
        <f>(Table2[[#This Row],[Rank 1Y]]+Table2[[#This Row],[Rank 6M]]+Table2[[#This Row],[Rank Sharpe]])/3</f>
        <v>209.66666666666666</v>
      </c>
    </row>
    <row r="153" spans="1:48" x14ac:dyDescent="0.3">
      <c r="A153" t="s">
        <v>941</v>
      </c>
      <c r="B153" t="s">
        <v>942</v>
      </c>
      <c r="C153" t="s">
        <v>3161</v>
      </c>
      <c r="D153" t="s">
        <v>232</v>
      </c>
      <c r="E153">
        <v>16141.494317035</v>
      </c>
      <c r="F153">
        <v>3888.55</v>
      </c>
      <c r="G153">
        <v>157.30652540844</v>
      </c>
      <c r="H153">
        <f>(Table2[[#This Row],[1Y Return vs Nifty]]-AVERAGE(Table2[1Y Return vs Nifty]))/_xlfn.STDEV.P(Table2[1Y Return vs Nifty])</f>
        <v>2.3656054259188752</v>
      </c>
      <c r="I153">
        <v>3.83274471511363</v>
      </c>
      <c r="J153">
        <f>(Table2[[#This Row],[1M Return vs Nifty]]-AVERAGE(Table2[1M Return vs Nifty]))/_xlfn.STDEV.P(Table2[1M Return vs Nifty])</f>
        <v>0.3242623057205421</v>
      </c>
      <c r="K153">
        <v>-12.2025822576766</v>
      </c>
      <c r="L153">
        <f>(Table2[[#This Row],[6M Return vs Nifty]]-AVERAGE(Table2[6M Return vs Nifty]))/_xlfn.STDEV.P(Table2[6M Return vs Nifty])</f>
        <v>-0.85000016388765798</v>
      </c>
      <c r="M153">
        <v>0.81568777644768498</v>
      </c>
      <c r="N153">
        <f>(Table2[[#This Row],[1W Return vs Nifty]]-AVERAGE(Table2[1W Return vs Nifty]))/_xlfn.STDEV.P(Table2[1W Return vs Nifty])</f>
        <v>0.13762966545889344</v>
      </c>
      <c r="O153">
        <v>3793.72</v>
      </c>
      <c r="P153">
        <v>3791.3921101384599</v>
      </c>
      <c r="Q153">
        <v>3386.4232619240101</v>
      </c>
      <c r="R153">
        <v>60.599624489222798</v>
      </c>
      <c r="S153" s="1">
        <f>(Table2[[#This Row],[Close Price]]-Table2[[#This Row],[20D EMA]])/Table2[[#This Row],[20D EMA]]</f>
        <v>2.4996573284269897E-2</v>
      </c>
      <c r="T153" s="1">
        <f>(Table2[[#This Row],[Close Price]]-Table2[[#This Row],[50D EMA]])/Table2[[#This Row],[50D EMA]]</f>
        <v>2.562591445019179E-2</v>
      </c>
      <c r="U153" s="1">
        <f>(Table2[[#This Row],[Close Price]]-Table2[[#This Row],[200D EMA]])/Table2[[#This Row],[200D EMA]]</f>
        <v>0.14827642596298038</v>
      </c>
      <c r="V153">
        <v>1.1703661181445599</v>
      </c>
      <c r="W153">
        <v>3839.85</v>
      </c>
      <c r="X153">
        <v>3900</v>
      </c>
      <c r="Y153">
        <v>3790.8</v>
      </c>
      <c r="Z153">
        <v>3919.35</v>
      </c>
      <c r="AA153">
        <v>3754.2</v>
      </c>
      <c r="AB153">
        <v>4049.55</v>
      </c>
      <c r="AC153" s="1">
        <f>(Table2[[#This Row],[Close Price]]/Table2[[#This Row],[Day Low]])-1</f>
        <v>1.2682787088037273E-2</v>
      </c>
      <c r="AD153" s="1">
        <f>(Table2[[#This Row],[Day High]]/Table2[[#This Row],[Close Price]])-1</f>
        <v>2.9445423101155388E-3</v>
      </c>
      <c r="AE153" s="1">
        <f>(Table2[[#This Row],[Close Price]]/Table2[[#This Row],[Current Week Low]])-1</f>
        <v>2.5786113749076689E-2</v>
      </c>
      <c r="AF153" s="1">
        <f>(Table2[[#This Row],[Current Week High]]/Table2[[#This Row],[Close Price]])-1</f>
        <v>7.9206902315771543E-3</v>
      </c>
      <c r="AG153" s="1">
        <f>(Table2[[#This Row],[Close Price]]/Table2[[#This Row],[Current Month Low]])-1</f>
        <v>3.5786585690693151E-2</v>
      </c>
      <c r="AH153" s="1">
        <f>(Table2[[#This Row],[Current Month High]]/Table2[[#This Row],[Close Price]])-1</f>
        <v>4.140360802869969E-2</v>
      </c>
      <c r="AI153">
        <v>10.5797790950354</v>
      </c>
      <c r="AJ153">
        <v>187.82753515914101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-0.04</v>
      </c>
      <c r="AM153" t="s">
        <v>3221</v>
      </c>
      <c r="AN153">
        <v>7.85</v>
      </c>
      <c r="AO153" t="s">
        <v>3220</v>
      </c>
      <c r="AP153">
        <v>0.26941838795150203</v>
      </c>
      <c r="AQ153">
        <f>(Table2[[#This Row],[Sharpe Ratio]]-AVERAGE(Table2[Sharpe Ratio]))/_xlfn.STDEV.P(Table2[Sharpe Ratio])</f>
        <v>2.3938155648604909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4.3713127980711448</v>
      </c>
      <c r="AS153">
        <f>_xlfn.RANK.AVG(Table2[[#This Row],[1Y Return vs Nifty Z-Score]],Table2[1Y Return vs Nifty Z-Score])</f>
        <v>28</v>
      </c>
      <c r="AT153">
        <f>_xlfn.RANK.AVG(Table2[[#This Row],[6M Return vs Nifty Z-Score]],Table2[6M Return vs Nifty Z-Score])</f>
        <v>599</v>
      </c>
      <c r="AU153">
        <f>_xlfn.RANK.AVG(Table2[[#This Row],[Sharpe Ratio Z-Score]],Table2[Sharpe Ratio Z-Score])</f>
        <v>6</v>
      </c>
      <c r="AV153">
        <f>(Table2[[#This Row],[Rank 1Y]]+Table2[[#This Row],[Rank 6M]]+Table2[[#This Row],[Rank Sharpe]])/3</f>
        <v>211</v>
      </c>
    </row>
    <row r="154" spans="1:48" x14ac:dyDescent="0.3">
      <c r="A154" t="s">
        <v>978</v>
      </c>
      <c r="B154" t="s">
        <v>979</v>
      </c>
      <c r="C154" t="s">
        <v>3160</v>
      </c>
      <c r="D154" t="s">
        <v>21</v>
      </c>
      <c r="E154">
        <v>15297.386937560001</v>
      </c>
      <c r="F154">
        <v>2713.9</v>
      </c>
      <c r="G154">
        <v>194.71471070685701</v>
      </c>
      <c r="H154">
        <f>(Table2[[#This Row],[1Y Return vs Nifty]]-AVERAGE(Table2[1Y Return vs Nifty]))/_xlfn.STDEV.P(Table2[1Y Return vs Nifty])</f>
        <v>3.0245878291657937</v>
      </c>
      <c r="I154">
        <v>16.5304972305311</v>
      </c>
      <c r="J154">
        <f>(Table2[[#This Row],[1M Return vs Nifty]]-AVERAGE(Table2[1M Return vs Nifty]))/_xlfn.STDEV.P(Table2[1M Return vs Nifty])</f>
        <v>1.593763632235264</v>
      </c>
      <c r="K154">
        <v>59.822697581650701</v>
      </c>
      <c r="L154">
        <f>(Table2[[#This Row],[6M Return vs Nifty]]-AVERAGE(Table2[6M Return vs Nifty]))/_xlfn.STDEV.P(Table2[6M Return vs Nifty])</f>
        <v>1.4347804031830942</v>
      </c>
      <c r="M154">
        <v>-2.2727060796454701</v>
      </c>
      <c r="N154">
        <f>(Table2[[#This Row],[1W Return vs Nifty]]-AVERAGE(Table2[1W Return vs Nifty]))/_xlfn.STDEV.P(Table2[1W Return vs Nifty])</f>
        <v>-0.45619967967362757</v>
      </c>
      <c r="O154">
        <v>2593.37</v>
      </c>
      <c r="P154">
        <v>2482.4859527069798</v>
      </c>
      <c r="Q154">
        <v>1899.6178653455499</v>
      </c>
      <c r="R154">
        <v>61.316293373928403</v>
      </c>
      <c r="S154" s="1">
        <f>(Table2[[#This Row],[Close Price]]-Table2[[#This Row],[20D EMA]])/Table2[[#This Row],[20D EMA]]</f>
        <v>4.6476206634610641E-2</v>
      </c>
      <c r="T154" s="1">
        <f>(Table2[[#This Row],[Close Price]]-Table2[[#This Row],[50D EMA]])/Table2[[#This Row],[50D EMA]]</f>
        <v>9.3218673419150369E-2</v>
      </c>
      <c r="U154" s="1">
        <f>(Table2[[#This Row],[Close Price]]-Table2[[#This Row],[200D EMA]])/Table2[[#This Row],[200D EMA]]</f>
        <v>0.42865575730218147</v>
      </c>
      <c r="V154">
        <v>0.93439664962162905</v>
      </c>
      <c r="W154">
        <v>2673</v>
      </c>
      <c r="X154">
        <v>2740.35</v>
      </c>
      <c r="Y154">
        <v>2541.9</v>
      </c>
      <c r="Z154">
        <v>2776</v>
      </c>
      <c r="AA154">
        <v>2541.9</v>
      </c>
      <c r="AB154">
        <v>2925</v>
      </c>
      <c r="AC154" s="1">
        <f>(Table2[[#This Row],[Close Price]]/Table2[[#This Row],[Day Low]])-1</f>
        <v>1.5301159745604309E-2</v>
      </c>
      <c r="AD154" s="1">
        <f>(Table2[[#This Row],[Day High]]/Table2[[#This Row],[Close Price]])-1</f>
        <v>9.7461218173107156E-3</v>
      </c>
      <c r="AE154" s="1">
        <f>(Table2[[#This Row],[Close Price]]/Table2[[#This Row],[Current Week Low]])-1</f>
        <v>6.7665919194303425E-2</v>
      </c>
      <c r="AF154" s="1">
        <f>(Table2[[#This Row],[Current Week High]]/Table2[[#This Row],[Close Price]])-1</f>
        <v>2.2882199049338636E-2</v>
      </c>
      <c r="AG154" s="1">
        <f>(Table2[[#This Row],[Close Price]]/Table2[[#This Row],[Current Month Low]])-1</f>
        <v>6.7665919194303425E-2</v>
      </c>
      <c r="AH154" s="1">
        <f>(Table2[[#This Row],[Current Month High]]/Table2[[#This Row],[Close Price]])-1</f>
        <v>7.7784737831165351E-2</v>
      </c>
      <c r="AI154">
        <v>7.7784737831165298</v>
      </c>
      <c r="AJ154">
        <v>267.43839696723501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-0.04</v>
      </c>
      <c r="AM154" t="s">
        <v>3221</v>
      </c>
      <c r="AN154">
        <v>7.46</v>
      </c>
      <c r="AO154" t="s">
        <v>3220</v>
      </c>
      <c r="AQ154">
        <f>(Table2[[#This Row],[Sharpe Ratio]]-AVERAGE(Table2[Sharpe Ratio]))/_xlfn.STDEV.P(Table2[Sharpe Ratio])</f>
        <v>-0.75604684988846571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4.8408853350220582</v>
      </c>
      <c r="AS154">
        <f>_xlfn.RANK.AVG(Table2[[#This Row],[1Y Return vs Nifty Z-Score]],Table2[1Y Return vs Nifty Z-Score])</f>
        <v>15</v>
      </c>
      <c r="AT154">
        <f>_xlfn.RANK.AVG(Table2[[#This Row],[6M Return vs Nifty Z-Score]],Table2[6M Return vs Nifty Z-Score])</f>
        <v>60</v>
      </c>
      <c r="AU154">
        <f>_xlfn.RANK.AVG(Table2[[#This Row],[Sharpe Ratio Z-Score]],Table2[Sharpe Ratio Z-Score])</f>
        <v>559.5</v>
      </c>
      <c r="AV154">
        <f>(Table2[[#This Row],[Rank 1Y]]+Table2[[#This Row],[Rank 6M]]+Table2[[#This Row],[Rank Sharpe]])/3</f>
        <v>211.5</v>
      </c>
    </row>
    <row r="155" spans="1:48" x14ac:dyDescent="0.3">
      <c r="A155" t="s">
        <v>949</v>
      </c>
      <c r="B155" t="s">
        <v>950</v>
      </c>
      <c r="C155" t="s">
        <v>3175</v>
      </c>
      <c r="D155" t="s">
        <v>501</v>
      </c>
      <c r="E155">
        <v>16071.89350074</v>
      </c>
      <c r="F155">
        <v>854.7</v>
      </c>
      <c r="G155">
        <v>51.349405717277499</v>
      </c>
      <c r="H155">
        <f>(Table2[[#This Row],[1Y Return vs Nifty]]-AVERAGE(Table2[1Y Return vs Nifty]))/_xlfn.STDEV.P(Table2[1Y Return vs Nifty])</f>
        <v>0.49906534068896297</v>
      </c>
      <c r="I155">
        <v>1.21069709720276</v>
      </c>
      <c r="J155">
        <f>(Table2[[#This Row],[1M Return vs Nifty]]-AVERAGE(Table2[1M Return vs Nifty]))/_xlfn.STDEV.P(Table2[1M Return vs Nifty])</f>
        <v>6.2114108621807253E-2</v>
      </c>
      <c r="K155">
        <v>18.0860735633103</v>
      </c>
      <c r="L155">
        <f>(Table2[[#This Row],[6M Return vs Nifty]]-AVERAGE(Table2[6M Return vs Nifty]))/_xlfn.STDEV.P(Table2[6M Return vs Nifty])</f>
        <v>0.11081432203814393</v>
      </c>
      <c r="M155">
        <v>0.43419440833464801</v>
      </c>
      <c r="N155">
        <f>(Table2[[#This Row],[1W Return vs Nifty]]-AVERAGE(Table2[1W Return vs Nifty]))/_xlfn.STDEV.P(Table2[1W Return vs Nifty])</f>
        <v>6.4276988464016221E-2</v>
      </c>
      <c r="O155">
        <v>864.23</v>
      </c>
      <c r="P155">
        <v>841.001732476558</v>
      </c>
      <c r="Q155">
        <v>712.91160006867506</v>
      </c>
      <c r="R155">
        <v>42.710414566816198</v>
      </c>
      <c r="S155" s="1">
        <f>(Table2[[#This Row],[Close Price]]-Table2[[#This Row],[20D EMA]])/Table2[[#This Row],[20D EMA]]</f>
        <v>-1.1027157122525222E-2</v>
      </c>
      <c r="T155" s="1">
        <f>(Table2[[#This Row],[Close Price]]-Table2[[#This Row],[50D EMA]])/Table2[[#This Row],[50D EMA]]</f>
        <v>1.6288037223304845E-2</v>
      </c>
      <c r="U155" s="1">
        <f>(Table2[[#This Row],[Close Price]]-Table2[[#This Row],[200D EMA]])/Table2[[#This Row],[200D EMA]]</f>
        <v>0.19888636952697425</v>
      </c>
      <c r="V155">
        <v>0.64819598193153005</v>
      </c>
      <c r="W155">
        <v>850</v>
      </c>
      <c r="X155">
        <v>868.95</v>
      </c>
      <c r="Y155">
        <v>846.3</v>
      </c>
      <c r="Z155">
        <v>875.8</v>
      </c>
      <c r="AA155">
        <v>846.3</v>
      </c>
      <c r="AB155">
        <v>910</v>
      </c>
      <c r="AC155" s="1">
        <f>(Table2[[#This Row],[Close Price]]/Table2[[#This Row],[Day Low]])-1</f>
        <v>5.5294117647060048E-3</v>
      </c>
      <c r="AD155" s="1">
        <f>(Table2[[#This Row],[Day High]]/Table2[[#This Row],[Close Price]])-1</f>
        <v>1.6672516672516569E-2</v>
      </c>
      <c r="AE155" s="1">
        <f>(Table2[[#This Row],[Close Price]]/Table2[[#This Row],[Current Week Low]])-1</f>
        <v>9.9255583126551805E-3</v>
      </c>
      <c r="AF155" s="1">
        <f>(Table2[[#This Row],[Current Week High]]/Table2[[#This Row],[Close Price]])-1</f>
        <v>2.468702468702455E-2</v>
      </c>
      <c r="AG155" s="1">
        <f>(Table2[[#This Row],[Close Price]]/Table2[[#This Row],[Current Month Low]])-1</f>
        <v>9.9255583126551805E-3</v>
      </c>
      <c r="AH155" s="1">
        <f>(Table2[[#This Row],[Current Month High]]/Table2[[#This Row],[Close Price]])-1</f>
        <v>6.4701064701064626E-2</v>
      </c>
      <c r="AI155">
        <v>8.4123084123084002</v>
      </c>
      <c r="AJ155">
        <v>103.016627078384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0.05</v>
      </c>
      <c r="AM155" t="s">
        <v>3220</v>
      </c>
      <c r="AN155">
        <v>-1.85</v>
      </c>
      <c r="AO155" t="s">
        <v>3221</v>
      </c>
      <c r="AP155">
        <v>0.119375493425945</v>
      </c>
      <c r="AQ155">
        <f>(Table2[[#This Row],[Sharpe Ratio]]-AVERAGE(Table2[Sharpe Ratio]))/_xlfn.STDEV.P(Table2[Sharpe Ratio])</f>
        <v>0.63961282591726265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1.375883585730193</v>
      </c>
      <c r="AS155">
        <f>_xlfn.RANK.AVG(Table2[[#This Row],[1Y Return vs Nifty Z-Score]],Table2[1Y Return vs Nifty Z-Score])</f>
        <v>167</v>
      </c>
      <c r="AT155">
        <f>_xlfn.RANK.AVG(Table2[[#This Row],[6M Return vs Nifty Z-Score]],Table2[6M Return vs Nifty Z-Score])</f>
        <v>286</v>
      </c>
      <c r="AU155">
        <f>_xlfn.RANK.AVG(Table2[[#This Row],[Sharpe Ratio Z-Score]],Table2[Sharpe Ratio Z-Score])</f>
        <v>185</v>
      </c>
      <c r="AV155">
        <f>(Table2[[#This Row],[Rank 1Y]]+Table2[[#This Row],[Rank 6M]]+Table2[[#This Row],[Rank Sharpe]])/3</f>
        <v>212.66666666666666</v>
      </c>
    </row>
    <row r="156" spans="1:48" x14ac:dyDescent="0.3">
      <c r="A156" t="s">
        <v>1418</v>
      </c>
      <c r="B156" t="s">
        <v>1419</v>
      </c>
      <c r="C156" t="s">
        <v>3163</v>
      </c>
      <c r="D156" t="s">
        <v>118</v>
      </c>
      <c r="E156">
        <v>7833.2643596050002</v>
      </c>
      <c r="F156">
        <v>1298.45</v>
      </c>
      <c r="G156">
        <v>48.273827449391497</v>
      </c>
      <c r="H156">
        <f>(Table2[[#This Row],[1Y Return vs Nifty]]-AVERAGE(Table2[1Y Return vs Nifty]))/_xlfn.STDEV.P(Table2[1Y Return vs Nifty])</f>
        <v>0.44488596945837622</v>
      </c>
      <c r="I156">
        <v>0.77014501367353205</v>
      </c>
      <c r="J156">
        <f>(Table2[[#This Row],[1M Return vs Nifty]]-AVERAGE(Table2[1M Return vs Nifty]))/_xlfn.STDEV.P(Table2[1M Return vs Nifty])</f>
        <v>1.8068404174496126E-2</v>
      </c>
      <c r="K156">
        <v>34.920859513507303</v>
      </c>
      <c r="L156">
        <f>(Table2[[#This Row],[6M Return vs Nifty]]-AVERAGE(Table2[6M Return vs Nifty]))/_xlfn.STDEV.P(Table2[6M Return vs Nifty])</f>
        <v>0.64484614913565985</v>
      </c>
      <c r="M156">
        <v>-2.1616630936324199</v>
      </c>
      <c r="N156">
        <f>(Table2[[#This Row],[1W Return vs Nifty]]-AVERAGE(Table2[1W Return vs Nifty]))/_xlfn.STDEV.P(Table2[1W Return vs Nifty])</f>
        <v>-0.43484858692501532</v>
      </c>
      <c r="O156">
        <v>1223.23</v>
      </c>
      <c r="P156">
        <v>1174.8573460396001</v>
      </c>
      <c r="Q156">
        <v>994.03893884650995</v>
      </c>
      <c r="R156">
        <v>70.847295023304198</v>
      </c>
      <c r="S156" s="1">
        <f>(Table2[[#This Row],[Close Price]]-Table2[[#This Row],[20D EMA]])/Table2[[#This Row],[20D EMA]]</f>
        <v>6.1492932645536839E-2</v>
      </c>
      <c r="T156" s="1">
        <f>(Table2[[#This Row],[Close Price]]-Table2[[#This Row],[50D EMA]])/Table2[[#This Row],[50D EMA]]</f>
        <v>0.10519800925365633</v>
      </c>
      <c r="U156" s="1">
        <f>(Table2[[#This Row],[Close Price]]-Table2[[#This Row],[200D EMA]])/Table2[[#This Row],[200D EMA]]</f>
        <v>0.30623655599118776</v>
      </c>
      <c r="V156">
        <v>0.40503300323121599</v>
      </c>
      <c r="W156">
        <v>1217.75</v>
      </c>
      <c r="X156">
        <v>1310</v>
      </c>
      <c r="Y156">
        <v>1184.05</v>
      </c>
      <c r="Z156">
        <v>1310</v>
      </c>
      <c r="AA156">
        <v>1184.05</v>
      </c>
      <c r="AB156">
        <v>1310</v>
      </c>
      <c r="AC156" s="1">
        <f>(Table2[[#This Row],[Close Price]]/Table2[[#This Row],[Day Low]])-1</f>
        <v>6.6269759802915162E-2</v>
      </c>
      <c r="AD156" s="1">
        <f>(Table2[[#This Row],[Day High]]/Table2[[#This Row],[Close Price]])-1</f>
        <v>8.8952212253070595E-3</v>
      </c>
      <c r="AE156" s="1">
        <f>(Table2[[#This Row],[Close Price]]/Table2[[#This Row],[Current Week Low]])-1</f>
        <v>9.6617541488957404E-2</v>
      </c>
      <c r="AF156" s="1">
        <f>(Table2[[#This Row],[Current Week High]]/Table2[[#This Row],[Close Price]])-1</f>
        <v>8.8952212253070595E-3</v>
      </c>
      <c r="AG156" s="1">
        <f>(Table2[[#This Row],[Close Price]]/Table2[[#This Row],[Current Month Low]])-1</f>
        <v>9.6617541488957404E-2</v>
      </c>
      <c r="AH156" s="1">
        <f>(Table2[[#This Row],[Current Month High]]/Table2[[#This Row],[Close Price]])-1</f>
        <v>8.8952212253070595E-3</v>
      </c>
      <c r="AI156">
        <v>3.6697600985790602</v>
      </c>
      <c r="AJ156">
        <v>99.378119001919401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0.08</v>
      </c>
      <c r="AM156" t="s">
        <v>3220</v>
      </c>
      <c r="AN156">
        <v>6.79</v>
      </c>
      <c r="AO156" t="s">
        <v>3220</v>
      </c>
      <c r="AP156">
        <v>7.8175527710043005E-2</v>
      </c>
      <c r="AQ156">
        <f>(Table2[[#This Row],[Sharpe Ratio]]-AVERAGE(Table2[Sharpe Ratio]))/_xlfn.STDEV.P(Table2[Sharpe Ratio])</f>
        <v>0.15792995161832687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0.83088188746184377</v>
      </c>
      <c r="AS156">
        <f>_xlfn.RANK.AVG(Table2[[#This Row],[1Y Return vs Nifty Z-Score]],Table2[1Y Return vs Nifty Z-Score])</f>
        <v>181</v>
      </c>
      <c r="AT156">
        <f>_xlfn.RANK.AVG(Table2[[#This Row],[6M Return vs Nifty Z-Score]],Table2[6M Return vs Nifty Z-Score])</f>
        <v>149</v>
      </c>
      <c r="AU156">
        <f>_xlfn.RANK.AVG(Table2[[#This Row],[Sharpe Ratio Z-Score]],Table2[Sharpe Ratio Z-Score])</f>
        <v>308</v>
      </c>
      <c r="AV156">
        <f>(Table2[[#This Row],[Rank 1Y]]+Table2[[#This Row],[Rank 6M]]+Table2[[#This Row],[Rank Sharpe]])/3</f>
        <v>212.66666666666666</v>
      </c>
    </row>
    <row r="157" spans="1:48" x14ac:dyDescent="0.3">
      <c r="A157" t="s">
        <v>272</v>
      </c>
      <c r="B157" t="s">
        <v>273</v>
      </c>
      <c r="C157" t="s">
        <v>3168</v>
      </c>
      <c r="D157" t="s">
        <v>274</v>
      </c>
      <c r="E157">
        <v>98928.539776499994</v>
      </c>
      <c r="F157">
        <v>695</v>
      </c>
      <c r="G157">
        <v>35.303801129981998</v>
      </c>
      <c r="H157">
        <f>(Table2[[#This Row],[1Y Return vs Nifty]]-AVERAGE(Table2[1Y Return vs Nifty]))/_xlfn.STDEV.P(Table2[1Y Return vs Nifty])</f>
        <v>0.21640605133462976</v>
      </c>
      <c r="I157">
        <v>5.5744191701195502</v>
      </c>
      <c r="J157">
        <f>(Table2[[#This Row],[1M Return vs Nifty]]-AVERAGE(Table2[1M Return vs Nifty]))/_xlfn.STDEV.P(Table2[1M Return vs Nifty])</f>
        <v>0.49839217857025936</v>
      </c>
      <c r="K157">
        <v>9.9869288609190292</v>
      </c>
      <c r="L157">
        <f>(Table2[[#This Row],[6M Return vs Nifty]]-AVERAGE(Table2[6M Return vs Nifty]))/_xlfn.STDEV.P(Table2[6M Return vs Nifty])</f>
        <v>-0.14610614348726203</v>
      </c>
      <c r="M157">
        <v>1.8384351939118799</v>
      </c>
      <c r="N157">
        <f>(Table2[[#This Row],[1W Return vs Nifty]]-AVERAGE(Table2[1W Return vs Nifty]))/_xlfn.STDEV.P(Table2[1W Return vs Nifty])</f>
        <v>0.33428121233025881</v>
      </c>
      <c r="O157">
        <v>651.62</v>
      </c>
      <c r="P157">
        <v>632.00831383032505</v>
      </c>
      <c r="Q157">
        <v>561.19623582791303</v>
      </c>
      <c r="R157">
        <v>76.369952655004397</v>
      </c>
      <c r="S157" s="1">
        <f>(Table2[[#This Row],[Close Price]]-Table2[[#This Row],[20D EMA]])/Table2[[#This Row],[20D EMA]]</f>
        <v>6.6572542279242503E-2</v>
      </c>
      <c r="T157" s="1">
        <f>(Table2[[#This Row],[Close Price]]-Table2[[#This Row],[50D EMA]])/Table2[[#This Row],[50D EMA]]</f>
        <v>9.9669078382703516E-2</v>
      </c>
      <c r="U157" s="1">
        <f>(Table2[[#This Row],[Close Price]]-Table2[[#This Row],[200D EMA]])/Table2[[#This Row],[200D EMA]]</f>
        <v>0.23842598298025108</v>
      </c>
      <c r="V157">
        <v>0.85620426886914802</v>
      </c>
      <c r="W157">
        <v>667.1</v>
      </c>
      <c r="X157">
        <v>696.7</v>
      </c>
      <c r="Y157">
        <v>651.29999999999995</v>
      </c>
      <c r="Z157">
        <v>696.7</v>
      </c>
      <c r="AA157">
        <v>647.1</v>
      </c>
      <c r="AB157">
        <v>696.7</v>
      </c>
      <c r="AC157" s="1">
        <f>(Table2[[#This Row],[Close Price]]/Table2[[#This Row],[Day Low]])-1</f>
        <v>4.1822815170139416E-2</v>
      </c>
      <c r="AD157" s="1">
        <f>(Table2[[#This Row],[Day High]]/Table2[[#This Row],[Close Price]])-1</f>
        <v>2.4460431654675929E-3</v>
      </c>
      <c r="AE157" s="1">
        <f>(Table2[[#This Row],[Close Price]]/Table2[[#This Row],[Current Week Low]])-1</f>
        <v>6.7096576078612191E-2</v>
      </c>
      <c r="AF157" s="1">
        <f>(Table2[[#This Row],[Current Week High]]/Table2[[#This Row],[Close Price]])-1</f>
        <v>2.4460431654675929E-3</v>
      </c>
      <c r="AG157" s="1">
        <f>(Table2[[#This Row],[Close Price]]/Table2[[#This Row],[Current Month Low]])-1</f>
        <v>7.4022562200587227E-2</v>
      </c>
      <c r="AH157" s="1">
        <f>(Table2[[#This Row],[Current Month High]]/Table2[[#This Row],[Close Price]])-1</f>
        <v>2.4460431654675929E-3</v>
      </c>
      <c r="AI157">
        <v>0.24460431654675899</v>
      </c>
      <c r="AJ157">
        <v>87.029063509149594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0.02</v>
      </c>
      <c r="AM157" t="s">
        <v>3220</v>
      </c>
      <c r="AN157">
        <v>8.27</v>
      </c>
      <c r="AO157" t="s">
        <v>3220</v>
      </c>
      <c r="AP157">
        <v>0.21818019215346801</v>
      </c>
      <c r="AQ157">
        <f>(Table2[[#This Row],[Sharpe Ratio]]-AVERAGE(Table2[Sharpe Ratio]))/_xlfn.STDEV.P(Table2[Sharpe Ratio])</f>
        <v>1.7947723133181066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2.6977456120659928</v>
      </c>
      <c r="AS157">
        <f>_xlfn.RANK.AVG(Table2[[#This Row],[1Y Return vs Nifty Z-Score]],Table2[1Y Return vs Nifty Z-Score])</f>
        <v>239</v>
      </c>
      <c r="AT157">
        <f>_xlfn.RANK.AVG(Table2[[#This Row],[6M Return vs Nifty Z-Score]],Table2[6M Return vs Nifty Z-Score])</f>
        <v>374</v>
      </c>
      <c r="AU157">
        <f>_xlfn.RANK.AVG(Table2[[#This Row],[Sharpe Ratio Z-Score]],Table2[Sharpe Ratio Z-Score])</f>
        <v>27</v>
      </c>
      <c r="AV157">
        <f>(Table2[[#This Row],[Rank 1Y]]+Table2[[#This Row],[Rank 6M]]+Table2[[#This Row],[Rank Sharpe]])/3</f>
        <v>213.33333333333334</v>
      </c>
    </row>
    <row r="158" spans="1:48" x14ac:dyDescent="0.3">
      <c r="A158" t="s">
        <v>1082</v>
      </c>
      <c r="B158" t="s">
        <v>1083</v>
      </c>
      <c r="C158" t="s">
        <v>3171</v>
      </c>
      <c r="D158" t="s">
        <v>483</v>
      </c>
      <c r="E158">
        <v>12221.4263859</v>
      </c>
      <c r="F158">
        <v>2500.1999999999998</v>
      </c>
      <c r="G158">
        <v>8.7811319654118805</v>
      </c>
      <c r="H158">
        <f>(Table2[[#This Row],[1Y Return vs Nifty]]-AVERAGE(Table2[1Y Return vs Nifty]))/_xlfn.STDEV.P(Table2[1Y Return vs Nifty])</f>
        <v>-0.25081715468736787</v>
      </c>
      <c r="I158">
        <v>-2.1484062001577602</v>
      </c>
      <c r="J158">
        <f>(Table2[[#This Row],[1M Return vs Nifty]]-AVERAGE(Table2[1M Return vs Nifty]))/_xlfn.STDEV.P(Table2[1M Return vs Nifty])</f>
        <v>-0.27372375612798888</v>
      </c>
      <c r="K158">
        <v>23.6888892656794</v>
      </c>
      <c r="L158">
        <f>(Table2[[#This Row],[6M Return vs Nifty]]-AVERAGE(Table2[6M Return vs Nifty]))/_xlfn.STDEV.P(Table2[6M Return vs Nifty])</f>
        <v>0.2885464247971819</v>
      </c>
      <c r="M158">
        <v>-1.6566123440062199</v>
      </c>
      <c r="N158">
        <f>(Table2[[#This Row],[1W Return vs Nifty]]-AVERAGE(Table2[1W Return vs Nifty]))/_xlfn.STDEV.P(Table2[1W Return vs Nifty])</f>
        <v>-0.33773857768266791</v>
      </c>
      <c r="O158">
        <v>2402.17</v>
      </c>
      <c r="P158">
        <v>2285.6025545965099</v>
      </c>
      <c r="Q158">
        <v>2050.3194783844101</v>
      </c>
      <c r="R158">
        <v>66.323177781689594</v>
      </c>
      <c r="S158" s="1">
        <f>(Table2[[#This Row],[Close Price]]-Table2[[#This Row],[20D EMA]])/Table2[[#This Row],[20D EMA]]</f>
        <v>4.0808935254374061E-2</v>
      </c>
      <c r="T158" s="1">
        <f>(Table2[[#This Row],[Close Price]]-Table2[[#This Row],[50D EMA]])/Table2[[#This Row],[50D EMA]]</f>
        <v>9.3890971976697851E-2</v>
      </c>
      <c r="U158" s="1">
        <f>(Table2[[#This Row],[Close Price]]-Table2[[#This Row],[200D EMA]])/Table2[[#This Row],[200D EMA]]</f>
        <v>0.21941971793102311</v>
      </c>
      <c r="V158">
        <v>1.0955231846375799</v>
      </c>
      <c r="W158">
        <v>2426</v>
      </c>
      <c r="X158">
        <v>2517</v>
      </c>
      <c r="Y158">
        <v>2416.5</v>
      </c>
      <c r="Z158">
        <v>2517</v>
      </c>
      <c r="AA158">
        <v>2416.5</v>
      </c>
      <c r="AB158">
        <v>2573.9</v>
      </c>
      <c r="AC158" s="1">
        <f>(Table2[[#This Row],[Close Price]]/Table2[[#This Row],[Day Low]])-1</f>
        <v>3.0585325638911698E-2</v>
      </c>
      <c r="AD158" s="1">
        <f>(Table2[[#This Row],[Day High]]/Table2[[#This Row],[Close Price]])-1</f>
        <v>6.7194624430046979E-3</v>
      </c>
      <c r="AE158" s="1">
        <f>(Table2[[#This Row],[Close Price]]/Table2[[#This Row],[Current Week Low]])-1</f>
        <v>3.4636871508379796E-2</v>
      </c>
      <c r="AF158" s="1">
        <f>(Table2[[#This Row],[Current Week High]]/Table2[[#This Row],[Close Price]])-1</f>
        <v>6.7194624430046979E-3</v>
      </c>
      <c r="AG158" s="1">
        <f>(Table2[[#This Row],[Close Price]]/Table2[[#This Row],[Current Month Low]])-1</f>
        <v>3.4636871508379796E-2</v>
      </c>
      <c r="AH158" s="1">
        <f>(Table2[[#This Row],[Current Month High]]/Table2[[#This Row],[Close Price]])-1</f>
        <v>2.9477641788657083E-2</v>
      </c>
      <c r="AI158">
        <v>2.9477641788656999</v>
      </c>
      <c r="AJ158">
        <v>51.655950503457397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0.02</v>
      </c>
      <c r="AM158" t="s">
        <v>3220</v>
      </c>
      <c r="AN158">
        <v>5.27</v>
      </c>
      <c r="AO158" t="s">
        <v>3220</v>
      </c>
      <c r="AP158">
        <v>0.206136079750775</v>
      </c>
      <c r="AQ158">
        <f>(Table2[[#This Row],[Sharpe Ratio]]-AVERAGE(Table2[Sharpe Ratio]))/_xlfn.STDEV.P(Table2[Sharpe Ratio])</f>
        <v>1.6539604805968611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1.0802274168960184</v>
      </c>
      <c r="AS158">
        <f>_xlfn.RANK.AVG(Table2[[#This Row],[1Y Return vs Nifty Z-Score]],Table2[1Y Return vs Nifty Z-Score])</f>
        <v>379</v>
      </c>
      <c r="AT158">
        <f>_xlfn.RANK.AVG(Table2[[#This Row],[6M Return vs Nifty Z-Score]],Table2[6M Return vs Nifty Z-Score])</f>
        <v>228</v>
      </c>
      <c r="AU158">
        <f>_xlfn.RANK.AVG(Table2[[#This Row],[Sharpe Ratio Z-Score]],Table2[Sharpe Ratio Z-Score])</f>
        <v>33</v>
      </c>
      <c r="AV158">
        <f>(Table2[[#This Row],[Rank 1Y]]+Table2[[#This Row],[Rank 6M]]+Table2[[#This Row],[Rank Sharpe]])/3</f>
        <v>213.33333333333334</v>
      </c>
    </row>
    <row r="159" spans="1:48" x14ac:dyDescent="0.3">
      <c r="A159" t="s">
        <v>1145</v>
      </c>
      <c r="B159" t="s">
        <v>1146</v>
      </c>
      <c r="C159" t="s">
        <v>3167</v>
      </c>
      <c r="D159" t="s">
        <v>104</v>
      </c>
      <c r="E159">
        <v>11037.030986255</v>
      </c>
      <c r="F159">
        <v>840.85</v>
      </c>
      <c r="G159">
        <v>170.13121214614199</v>
      </c>
      <c r="H159">
        <f>(Table2[[#This Row],[1Y Return vs Nifty]]-AVERAGE(Table2[1Y Return vs Nifty]))/_xlfn.STDEV.P(Table2[1Y Return vs Nifty])</f>
        <v>2.591525042705455</v>
      </c>
      <c r="I159">
        <v>-23.504441015170901</v>
      </c>
      <c r="J159">
        <f>(Table2[[#This Row],[1M Return vs Nifty]]-AVERAGE(Table2[1M Return vs Nifty]))/_xlfn.STDEV.P(Table2[1M Return vs Nifty])</f>
        <v>-2.40886652992479</v>
      </c>
      <c r="K159">
        <v>-13.478481041914501</v>
      </c>
      <c r="L159">
        <f>(Table2[[#This Row],[6M Return vs Nifty]]-AVERAGE(Table2[6M Return vs Nifty]))/_xlfn.STDEV.P(Table2[6M Return vs Nifty])</f>
        <v>-0.89047413017114918</v>
      </c>
      <c r="M159">
        <v>-5.3945549786872196</v>
      </c>
      <c r="N159">
        <f>(Table2[[#This Row],[1W Return vs Nifty]]-AVERAGE(Table2[1W Return vs Nifty]))/_xlfn.STDEV.P(Table2[1W Return vs Nifty])</f>
        <v>-1.0564616843603531</v>
      </c>
      <c r="O159">
        <v>905.43</v>
      </c>
      <c r="P159">
        <v>925.63086321599599</v>
      </c>
      <c r="Q159">
        <v>779.71271477884204</v>
      </c>
      <c r="R159">
        <v>30.525800920780799</v>
      </c>
      <c r="S159" s="1">
        <f>(Table2[[#This Row],[Close Price]]-Table2[[#This Row],[20D EMA]])/Table2[[#This Row],[20D EMA]]</f>
        <v>-7.1325226687871987E-2</v>
      </c>
      <c r="T159" s="1">
        <f>(Table2[[#This Row],[Close Price]]-Table2[[#This Row],[50D EMA]])/Table2[[#This Row],[50D EMA]]</f>
        <v>-9.1592519853362267E-2</v>
      </c>
      <c r="U159" s="1">
        <f>(Table2[[#This Row],[Close Price]]-Table2[[#This Row],[200D EMA]])/Table2[[#This Row],[200D EMA]]</f>
        <v>7.8410014435251293E-2</v>
      </c>
      <c r="V159">
        <v>0.80454225465256601</v>
      </c>
      <c r="W159">
        <v>807.7</v>
      </c>
      <c r="X159">
        <v>850</v>
      </c>
      <c r="Y159">
        <v>807.7</v>
      </c>
      <c r="Z159">
        <v>872.55</v>
      </c>
      <c r="AA159">
        <v>807.7</v>
      </c>
      <c r="AB159">
        <v>919.1</v>
      </c>
      <c r="AC159" s="1">
        <f>(Table2[[#This Row],[Close Price]]/Table2[[#This Row],[Day Low]])-1</f>
        <v>4.1042466262225963E-2</v>
      </c>
      <c r="AD159" s="1">
        <f>(Table2[[#This Row],[Day High]]/Table2[[#This Row],[Close Price]])-1</f>
        <v>1.0881845751323116E-2</v>
      </c>
      <c r="AE159" s="1">
        <f>(Table2[[#This Row],[Close Price]]/Table2[[#This Row],[Current Week Low]])-1</f>
        <v>4.1042466262225963E-2</v>
      </c>
      <c r="AF159" s="1">
        <f>(Table2[[#This Row],[Current Week High]]/Table2[[#This Row],[Close Price]])-1</f>
        <v>3.7699946482725677E-2</v>
      </c>
      <c r="AG159" s="1">
        <f>(Table2[[#This Row],[Close Price]]/Table2[[#This Row],[Current Month Low]])-1</f>
        <v>4.1042466262225963E-2</v>
      </c>
      <c r="AH159" s="1">
        <f>(Table2[[#This Row],[Current Month High]]/Table2[[#This Row],[Close Price]])-1</f>
        <v>9.3060593447107154E-2</v>
      </c>
      <c r="AI159">
        <v>32.960694535291601</v>
      </c>
      <c r="AJ159">
        <v>229.31462140992099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-0.09</v>
      </c>
      <c r="AM159" t="s">
        <v>3221</v>
      </c>
      <c r="AN159">
        <v>-9.2799999999999994</v>
      </c>
      <c r="AO159" t="s">
        <v>3221</v>
      </c>
      <c r="AP159">
        <v>0.29244807191519001</v>
      </c>
      <c r="AQ159">
        <f>(Table2[[#This Row],[Sharpe Ratio]]-AVERAGE(Table2[Sharpe Ratio]))/_xlfn.STDEV.P(Table2[Sharpe Ratio])</f>
        <v>2.6630634676941516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23</v>
      </c>
      <c r="AT159">
        <f>_xlfn.RANK.AVG(Table2[[#This Row],[6M Return vs Nifty Z-Score]],Table2[6M Return vs Nifty Z-Score])</f>
        <v>617</v>
      </c>
      <c r="AU159">
        <f>_xlfn.RANK.AVG(Table2[[#This Row],[Sharpe Ratio Z-Score]],Table2[Sharpe Ratio Z-Score])</f>
        <v>2</v>
      </c>
      <c r="AV159">
        <f>(Table2[[#This Row],[Rank 1Y]]+Table2[[#This Row],[Rank 6M]]+Table2[[#This Row],[Rank Sharpe]])/3</f>
        <v>214</v>
      </c>
    </row>
    <row r="160" spans="1:48" x14ac:dyDescent="0.3">
      <c r="A160" t="s">
        <v>1059</v>
      </c>
      <c r="B160" t="s">
        <v>1060</v>
      </c>
      <c r="C160" t="s">
        <v>3166</v>
      </c>
      <c r="D160" t="s">
        <v>204</v>
      </c>
      <c r="E160">
        <v>12779.282680965</v>
      </c>
      <c r="F160">
        <v>543.15</v>
      </c>
      <c r="G160">
        <v>28.953738482439402</v>
      </c>
      <c r="H160">
        <f>(Table2[[#This Row],[1Y Return vs Nifty]]-AVERAGE(Table2[1Y Return vs Nifty]))/_xlfn.STDEV.P(Table2[1Y Return vs Nifty])</f>
        <v>0.10454337981329331</v>
      </c>
      <c r="I160">
        <v>4.8625323049208298</v>
      </c>
      <c r="J160">
        <f>(Table2[[#This Row],[1M Return vs Nifty]]-AVERAGE(Table2[1M Return vs Nifty]))/_xlfn.STDEV.P(Table2[1M Return vs Nifty])</f>
        <v>0.42721884938457316</v>
      </c>
      <c r="K160">
        <v>21.230745709166801</v>
      </c>
      <c r="L160">
        <f>(Table2[[#This Row],[6M Return vs Nifty]]-AVERAGE(Table2[6M Return vs Nifty]))/_xlfn.STDEV.P(Table2[6M Return vs Nifty])</f>
        <v>0.2105693778281322</v>
      </c>
      <c r="M160">
        <v>-1.4238529283719601</v>
      </c>
      <c r="N160">
        <f>(Table2[[#This Row],[1W Return vs Nifty]]-AVERAGE(Table2[1W Return vs Nifty]))/_xlfn.STDEV.P(Table2[1W Return vs Nifty])</f>
        <v>-0.29298412672854979</v>
      </c>
      <c r="O160">
        <v>554.6</v>
      </c>
      <c r="P160">
        <v>524.94758016489902</v>
      </c>
      <c r="Q160">
        <v>443.79923190690101</v>
      </c>
      <c r="R160">
        <v>39.952848773308901</v>
      </c>
      <c r="S160" s="1">
        <f>(Table2[[#This Row],[Close Price]]-Table2[[#This Row],[20D EMA]])/Table2[[#This Row],[20D EMA]]</f>
        <v>-2.0645510277677685E-2</v>
      </c>
      <c r="T160" s="1">
        <f>(Table2[[#This Row],[Close Price]]-Table2[[#This Row],[50D EMA]])/Table2[[#This Row],[50D EMA]]</f>
        <v>3.4674738055527607E-2</v>
      </c>
      <c r="U160" s="1">
        <f>(Table2[[#This Row],[Close Price]]-Table2[[#This Row],[200D EMA]])/Table2[[#This Row],[200D EMA]]</f>
        <v>0.22386421821013988</v>
      </c>
      <c r="V160">
        <v>1.0685128329524201</v>
      </c>
      <c r="W160">
        <v>541.5</v>
      </c>
      <c r="X160">
        <v>555.85</v>
      </c>
      <c r="Y160">
        <v>539.15</v>
      </c>
      <c r="Z160">
        <v>569</v>
      </c>
      <c r="AA160">
        <v>539.15</v>
      </c>
      <c r="AB160">
        <v>590.4</v>
      </c>
      <c r="AC160" s="1">
        <f>(Table2[[#This Row],[Close Price]]/Table2[[#This Row],[Day Low]])-1</f>
        <v>3.0470914127422866E-3</v>
      </c>
      <c r="AD160" s="1">
        <f>(Table2[[#This Row],[Day High]]/Table2[[#This Row],[Close Price]])-1</f>
        <v>2.3382122802172667E-2</v>
      </c>
      <c r="AE160" s="1">
        <f>(Table2[[#This Row],[Close Price]]/Table2[[#This Row],[Current Week Low]])-1</f>
        <v>7.4190855977001036E-3</v>
      </c>
      <c r="AF160" s="1">
        <f>(Table2[[#This Row],[Current Week High]]/Table2[[#This Row],[Close Price]])-1</f>
        <v>4.75927460185952E-2</v>
      </c>
      <c r="AG160" s="1">
        <f>(Table2[[#This Row],[Close Price]]/Table2[[#This Row],[Current Month Low]])-1</f>
        <v>7.4190855977001036E-3</v>
      </c>
      <c r="AH160" s="1">
        <f>(Table2[[#This Row],[Current Month High]]/Table2[[#This Row],[Close Price]])-1</f>
        <v>8.6992543496271724E-2</v>
      </c>
      <c r="AI160">
        <v>20.0405044646966</v>
      </c>
      <c r="AJ160">
        <v>73.530351437699593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0.13</v>
      </c>
      <c r="AM160" t="s">
        <v>3220</v>
      </c>
      <c r="AN160">
        <v>-13.94</v>
      </c>
      <c r="AO160" t="s">
        <v>3221</v>
      </c>
      <c r="AP160">
        <v>0.14861598222830499</v>
      </c>
      <c r="AQ160">
        <f>(Table2[[#This Row],[Sharpe Ratio]]-AVERAGE(Table2[Sharpe Ratio]))/_xlfn.STDEV.P(Table2[Sharpe Ratio])</f>
        <v>0.98147336991257828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1.430820850210027</v>
      </c>
      <c r="AS160">
        <f>_xlfn.RANK.AVG(Table2[[#This Row],[1Y Return vs Nifty Z-Score]],Table2[1Y Return vs Nifty Z-Score])</f>
        <v>267</v>
      </c>
      <c r="AT160">
        <f>_xlfn.RANK.AVG(Table2[[#This Row],[6M Return vs Nifty Z-Score]],Table2[6M Return vs Nifty Z-Score])</f>
        <v>256</v>
      </c>
      <c r="AU160">
        <f>_xlfn.RANK.AVG(Table2[[#This Row],[Sharpe Ratio Z-Score]],Table2[Sharpe Ratio Z-Score])</f>
        <v>120</v>
      </c>
      <c r="AV160">
        <f>(Table2[[#This Row],[Rank 1Y]]+Table2[[#This Row],[Rank 6M]]+Table2[[#This Row],[Rank Sharpe]])/3</f>
        <v>214.33333333333334</v>
      </c>
    </row>
    <row r="161" spans="1:48" x14ac:dyDescent="0.3">
      <c r="A161" t="s">
        <v>327</v>
      </c>
      <c r="B161" t="s">
        <v>328</v>
      </c>
      <c r="C161" t="s">
        <v>3161</v>
      </c>
      <c r="D161" t="s">
        <v>124</v>
      </c>
      <c r="E161">
        <v>79158.940505589999</v>
      </c>
      <c r="F161">
        <v>1745.15</v>
      </c>
      <c r="G161">
        <v>92.841976196283497</v>
      </c>
      <c r="H161">
        <f>(Table2[[#This Row],[1Y Return vs Nifty]]-AVERAGE(Table2[1Y Return vs Nifty]))/_xlfn.STDEV.P(Table2[1Y Return vs Nifty])</f>
        <v>1.229998252644587</v>
      </c>
      <c r="I161">
        <v>19.5538919705428</v>
      </c>
      <c r="J161">
        <f>(Table2[[#This Row],[1M Return vs Nifty]]-AVERAGE(Table2[1M Return vs Nifty]))/_xlfn.STDEV.P(Table2[1M Return vs Nifty])</f>
        <v>1.8960378833960247</v>
      </c>
      <c r="K161">
        <v>44.199663103930099</v>
      </c>
      <c r="L161">
        <f>(Table2[[#This Row],[6M Return vs Nifty]]-AVERAGE(Table2[6M Return vs Nifty]))/_xlfn.STDEV.P(Table2[6M Return vs Nifty])</f>
        <v>0.93918766611909921</v>
      </c>
      <c r="M161">
        <v>1.6995708549047801</v>
      </c>
      <c r="N161">
        <f>(Table2[[#This Row],[1W Return vs Nifty]]-AVERAGE(Table2[1W Return vs Nifty]))/_xlfn.STDEV.P(Table2[1W Return vs Nifty])</f>
        <v>0.30758069311631336</v>
      </c>
      <c r="O161">
        <v>1687.75</v>
      </c>
      <c r="P161">
        <v>1574.64901616674</v>
      </c>
      <c r="Q161">
        <v>1251.97775949171</v>
      </c>
      <c r="R161">
        <v>60.017732905847502</v>
      </c>
      <c r="S161" s="1">
        <f>(Table2[[#This Row],[Close Price]]-Table2[[#This Row],[20D EMA]])/Table2[[#This Row],[20D EMA]]</f>
        <v>3.400977632943273E-2</v>
      </c>
      <c r="T161" s="1">
        <f>(Table2[[#This Row],[Close Price]]-Table2[[#This Row],[50D EMA]])/Table2[[#This Row],[50D EMA]]</f>
        <v>0.10827872248529426</v>
      </c>
      <c r="U161" s="1">
        <f>(Table2[[#This Row],[Close Price]]-Table2[[#This Row],[200D EMA]])/Table2[[#This Row],[200D EMA]]</f>
        <v>0.39391453783373348</v>
      </c>
      <c r="V161">
        <v>0.81277648816112902</v>
      </c>
      <c r="W161">
        <v>1735.05</v>
      </c>
      <c r="X161">
        <v>1776.7</v>
      </c>
      <c r="Y161">
        <v>1680.55</v>
      </c>
      <c r="Z161">
        <v>1776.7</v>
      </c>
      <c r="AA161">
        <v>1680.55</v>
      </c>
      <c r="AB161">
        <v>1783.5</v>
      </c>
      <c r="AC161" s="1">
        <f>(Table2[[#This Row],[Close Price]]/Table2[[#This Row],[Day Low]])-1</f>
        <v>5.8211578917035656E-3</v>
      </c>
      <c r="AD161" s="1">
        <f>(Table2[[#This Row],[Day High]]/Table2[[#This Row],[Close Price]])-1</f>
        <v>1.8078675185514204E-2</v>
      </c>
      <c r="AE161" s="1">
        <f>(Table2[[#This Row],[Close Price]]/Table2[[#This Row],[Current Week Low]])-1</f>
        <v>3.8439796495195022E-2</v>
      </c>
      <c r="AF161" s="1">
        <f>(Table2[[#This Row],[Current Week High]]/Table2[[#This Row],[Close Price]])-1</f>
        <v>1.8078675185514204E-2</v>
      </c>
      <c r="AG161" s="1">
        <f>(Table2[[#This Row],[Close Price]]/Table2[[#This Row],[Current Month Low]])-1</f>
        <v>3.8439796495195022E-2</v>
      </c>
      <c r="AH161" s="1">
        <f>(Table2[[#This Row],[Current Month High]]/Table2[[#This Row],[Close Price]])-1</f>
        <v>2.1975188379222299E-2</v>
      </c>
      <c r="AI161">
        <v>6.0023493682491402</v>
      </c>
      <c r="AJ161">
        <v>163.89686980190501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0.08</v>
      </c>
      <c r="AM161" t="s">
        <v>3220</v>
      </c>
      <c r="AN161">
        <v>3.51</v>
      </c>
      <c r="AO161" t="s">
        <v>3220</v>
      </c>
      <c r="AP161">
        <v>2.7033118197296001E-2</v>
      </c>
      <c r="AQ161">
        <f>(Table2[[#This Row],[Sharpe Ratio]]-AVERAGE(Table2[Sharpe Ratio]))/_xlfn.STDEV.P(Table2[Sharpe Ratio])</f>
        <v>-0.43999342973936778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3.9328110655366562</v>
      </c>
      <c r="AS161">
        <f>_xlfn.RANK.AVG(Table2[[#This Row],[1Y Return vs Nifty Z-Score]],Table2[1Y Return vs Nifty Z-Score])</f>
        <v>77</v>
      </c>
      <c r="AT161">
        <f>_xlfn.RANK.AVG(Table2[[#This Row],[6M Return vs Nifty Z-Score]],Table2[6M Return vs Nifty Z-Score])</f>
        <v>112</v>
      </c>
      <c r="AU161">
        <f>_xlfn.RANK.AVG(Table2[[#This Row],[Sharpe Ratio Z-Score]],Table2[Sharpe Ratio Z-Score])</f>
        <v>456</v>
      </c>
      <c r="AV161">
        <f>(Table2[[#This Row],[Rank 1Y]]+Table2[[#This Row],[Rank 6M]]+Table2[[#This Row],[Rank Sharpe]])/3</f>
        <v>215</v>
      </c>
    </row>
    <row r="162" spans="1:48" x14ac:dyDescent="0.3">
      <c r="A162" t="s">
        <v>833</v>
      </c>
      <c r="B162" t="s">
        <v>834</v>
      </c>
      <c r="C162" t="s">
        <v>3174</v>
      </c>
      <c r="D162" t="s">
        <v>141</v>
      </c>
      <c r="E162">
        <v>19596.50522694</v>
      </c>
      <c r="F162">
        <v>1734.7</v>
      </c>
      <c r="G162">
        <v>135.26784473658299</v>
      </c>
      <c r="H162">
        <f>(Table2[[#This Row],[1Y Return vs Nifty]]-AVERAGE(Table2[1Y Return vs Nifty]))/_xlfn.STDEV.P(Table2[1Y Return vs Nifty])</f>
        <v>1.9773721385333385</v>
      </c>
      <c r="I162">
        <v>-5.2926086771555099</v>
      </c>
      <c r="J162">
        <f>(Table2[[#This Row],[1M Return vs Nifty]]-AVERAGE(Table2[1M Return vs Nifty]))/_xlfn.STDEV.P(Table2[1M Return vs Nifty])</f>
        <v>-0.58807617483618135</v>
      </c>
      <c r="K162">
        <v>11.5650664490755</v>
      </c>
      <c r="L162">
        <f>(Table2[[#This Row],[6M Return vs Nifty]]-AVERAGE(Table2[6M Return vs Nifty]))/_xlfn.STDEV.P(Table2[6M Return vs Nifty])</f>
        <v>-9.6044580357936643E-2</v>
      </c>
      <c r="M162">
        <v>-3.3171971580423301</v>
      </c>
      <c r="N162">
        <f>(Table2[[#This Row],[1W Return vs Nifty]]-AVERAGE(Table2[1W Return vs Nifty]))/_xlfn.STDEV.P(Table2[1W Return vs Nifty])</f>
        <v>-0.65703204820637329</v>
      </c>
      <c r="O162">
        <v>1723.53</v>
      </c>
      <c r="P162">
        <v>1765.6306010425001</v>
      </c>
      <c r="Q162">
        <v>1537.9639266588199</v>
      </c>
      <c r="R162">
        <v>55.089099218487</v>
      </c>
      <c r="S162" s="1">
        <f>(Table2[[#This Row],[Close Price]]-Table2[[#This Row],[20D EMA]])/Table2[[#This Row],[20D EMA]]</f>
        <v>6.4808851601074963E-3</v>
      </c>
      <c r="T162" s="1">
        <f>(Table2[[#This Row],[Close Price]]-Table2[[#This Row],[50D EMA]])/Table2[[#This Row],[50D EMA]]</f>
        <v>-1.751816094727705E-2</v>
      </c>
      <c r="U162" s="1">
        <f>(Table2[[#This Row],[Close Price]]-Table2[[#This Row],[200D EMA]])/Table2[[#This Row],[200D EMA]]</f>
        <v>0.12791982304070246</v>
      </c>
      <c r="V162">
        <v>0.75414406939678102</v>
      </c>
      <c r="W162">
        <v>1672.95</v>
      </c>
      <c r="X162">
        <v>1744.95</v>
      </c>
      <c r="Y162">
        <v>1653</v>
      </c>
      <c r="Z162">
        <v>1744.95</v>
      </c>
      <c r="AA162">
        <v>1653</v>
      </c>
      <c r="AB162">
        <v>1786.9</v>
      </c>
      <c r="AC162" s="1">
        <f>(Table2[[#This Row],[Close Price]]/Table2[[#This Row],[Day Low]])-1</f>
        <v>3.6910846110164597E-2</v>
      </c>
      <c r="AD162" s="1">
        <f>(Table2[[#This Row],[Day High]]/Table2[[#This Row],[Close Price]])-1</f>
        <v>5.9088026748141953E-3</v>
      </c>
      <c r="AE162" s="1">
        <f>(Table2[[#This Row],[Close Price]]/Table2[[#This Row],[Current Week Low]])-1</f>
        <v>4.9425287356321901E-2</v>
      </c>
      <c r="AF162" s="1">
        <f>(Table2[[#This Row],[Current Week High]]/Table2[[#This Row],[Close Price]])-1</f>
        <v>5.9088026748141953E-3</v>
      </c>
      <c r="AG162" s="1">
        <f>(Table2[[#This Row],[Close Price]]/Table2[[#This Row],[Current Month Low]])-1</f>
        <v>4.9425287356321901E-2</v>
      </c>
      <c r="AH162" s="1">
        <f>(Table2[[#This Row],[Current Month High]]/Table2[[#This Row],[Close Price]])-1</f>
        <v>3.0091658500028817E-2</v>
      </c>
      <c r="AI162">
        <v>24.5635218465438</v>
      </c>
      <c r="AJ162">
        <v>178.559426691601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-0.08</v>
      </c>
      <c r="AM162" t="s">
        <v>3221</v>
      </c>
      <c r="AN162">
        <v>2.77</v>
      </c>
      <c r="AO162" t="s">
        <v>3220</v>
      </c>
      <c r="AP162">
        <v>9.0861118975147995E-2</v>
      </c>
      <c r="AQ162">
        <f>(Table2[[#This Row],[Sharpe Ratio]]-AVERAGE(Table2[Sharpe Ratio]))/_xlfn.STDEV.P(Table2[Sharpe Ratio])</f>
        <v>0.30624153286798783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35</v>
      </c>
      <c r="AT162">
        <f>_xlfn.RANK.AVG(Table2[[#This Row],[6M Return vs Nifty Z-Score]],Table2[6M Return vs Nifty Z-Score])</f>
        <v>352</v>
      </c>
      <c r="AU162">
        <f>_xlfn.RANK.AVG(Table2[[#This Row],[Sharpe Ratio Z-Score]],Table2[Sharpe Ratio Z-Score])</f>
        <v>258</v>
      </c>
      <c r="AV162">
        <f>(Table2[[#This Row],[Rank 1Y]]+Table2[[#This Row],[Rank 6M]]+Table2[[#This Row],[Rank Sharpe]])/3</f>
        <v>215</v>
      </c>
    </row>
    <row r="163" spans="1:48" x14ac:dyDescent="0.3">
      <c r="A163" t="s">
        <v>1712</v>
      </c>
      <c r="B163" t="s">
        <v>1713</v>
      </c>
      <c r="C163" t="s">
        <v>3165</v>
      </c>
      <c r="D163" t="s">
        <v>54</v>
      </c>
      <c r="E163">
        <v>4908.6459720000003</v>
      </c>
      <c r="F163">
        <v>609.9</v>
      </c>
      <c r="G163">
        <v>77.568833230586606</v>
      </c>
      <c r="H163">
        <f>(Table2[[#This Row],[1Y Return vs Nifty]]-AVERAGE(Table2[1Y Return vs Nifty]))/_xlfn.STDEV.P(Table2[1Y Return vs Nifty])</f>
        <v>0.96094664331419244</v>
      </c>
      <c r="I163">
        <v>25.312301901331299</v>
      </c>
      <c r="J163">
        <f>(Table2[[#This Row],[1M Return vs Nifty]]-AVERAGE(Table2[1M Return vs Nifty]))/_xlfn.STDEV.P(Table2[1M Return vs Nifty])</f>
        <v>2.4717546519245852</v>
      </c>
      <c r="K163">
        <v>64.996945457601399</v>
      </c>
      <c r="L163">
        <f>(Table2[[#This Row],[6M Return vs Nifty]]-AVERAGE(Table2[6M Return vs Nifty]))/_xlfn.STDEV.P(Table2[6M Return vs Nifty])</f>
        <v>1.5989175092457379</v>
      </c>
      <c r="M163">
        <v>14.8156373570722</v>
      </c>
      <c r="N163">
        <f>(Table2[[#This Row],[1W Return vs Nifty]]-AVERAGE(Table2[1W Return vs Nifty]))/_xlfn.STDEV.P(Table2[1W Return vs Nifty])</f>
        <v>2.8295081235605166</v>
      </c>
      <c r="O163">
        <v>547.73</v>
      </c>
      <c r="P163">
        <v>488.017070333775</v>
      </c>
      <c r="Q163">
        <v>389.85141695999602</v>
      </c>
      <c r="R163">
        <v>78.7474468107755</v>
      </c>
      <c r="S163" s="1">
        <f>(Table2[[#This Row],[Close Price]]-Table2[[#This Row],[20D EMA]])/Table2[[#This Row],[20D EMA]]</f>
        <v>0.11350482902159816</v>
      </c>
      <c r="T163" s="1">
        <f>(Table2[[#This Row],[Close Price]]-Table2[[#This Row],[50D EMA]])/Table2[[#This Row],[50D EMA]]</f>
        <v>0.24975136542429596</v>
      </c>
      <c r="U163" s="1">
        <f>(Table2[[#This Row],[Close Price]]-Table2[[#This Row],[200D EMA]])/Table2[[#This Row],[200D EMA]]</f>
        <v>0.56444217839686317</v>
      </c>
      <c r="V163">
        <v>0.76241006567164904</v>
      </c>
      <c r="W163">
        <v>601</v>
      </c>
      <c r="X163">
        <v>618</v>
      </c>
      <c r="Y163">
        <v>584</v>
      </c>
      <c r="Z163">
        <v>624</v>
      </c>
      <c r="AA163">
        <v>525</v>
      </c>
      <c r="AB163">
        <v>624</v>
      </c>
      <c r="AC163" s="1">
        <f>(Table2[[#This Row],[Close Price]]/Table2[[#This Row],[Day Low]])-1</f>
        <v>1.4808652246256271E-2</v>
      </c>
      <c r="AD163" s="1">
        <f>(Table2[[#This Row],[Day High]]/Table2[[#This Row],[Close Price]])-1</f>
        <v>1.3280865715691093E-2</v>
      </c>
      <c r="AE163" s="1">
        <f>(Table2[[#This Row],[Close Price]]/Table2[[#This Row],[Current Week Low]])-1</f>
        <v>4.4349315068493045E-2</v>
      </c>
      <c r="AF163" s="1">
        <f>(Table2[[#This Row],[Current Week High]]/Table2[[#This Row],[Close Price]])-1</f>
        <v>2.3118544023610577E-2</v>
      </c>
      <c r="AG163" s="1">
        <f>(Table2[[#This Row],[Close Price]]/Table2[[#This Row],[Current Month Low]])-1</f>
        <v>0.1617142857142857</v>
      </c>
      <c r="AH163" s="1">
        <f>(Table2[[#This Row],[Current Month High]]/Table2[[#This Row],[Close Price]])-1</f>
        <v>2.3118544023610577E-2</v>
      </c>
      <c r="AI163">
        <v>2.3118544023610501</v>
      </c>
      <c r="AJ163">
        <v>159.64240102171101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0.28000000000000003</v>
      </c>
      <c r="AM163" t="s">
        <v>3220</v>
      </c>
      <c r="AN163">
        <v>10.23</v>
      </c>
      <c r="AO163" t="s">
        <v>3220</v>
      </c>
      <c r="AP163">
        <v>1.3098228210517E-2</v>
      </c>
      <c r="AQ163">
        <f>(Table2[[#This Row],[Sharpe Ratio]]-AVERAGE(Table2[Sharpe Ratio]))/_xlfn.STDEV.P(Table2[Sharpe Ratio])</f>
        <v>-0.60291098914113339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7.2582159389038985</v>
      </c>
      <c r="AS163">
        <f>_xlfn.RANK.AVG(Table2[[#This Row],[1Y Return vs Nifty Z-Score]],Table2[1Y Return vs Nifty Z-Score])</f>
        <v>98</v>
      </c>
      <c r="AT163">
        <f>_xlfn.RANK.AVG(Table2[[#This Row],[6M Return vs Nifty Z-Score]],Table2[6M Return vs Nifty Z-Score])</f>
        <v>50</v>
      </c>
      <c r="AU163">
        <f>_xlfn.RANK.AVG(Table2[[#This Row],[Sharpe Ratio Z-Score]],Table2[Sharpe Ratio Z-Score])</f>
        <v>497</v>
      </c>
      <c r="AV163">
        <f>(Table2[[#This Row],[Rank 1Y]]+Table2[[#This Row],[Rank 6M]]+Table2[[#This Row],[Rank Sharpe]])/3</f>
        <v>215</v>
      </c>
    </row>
    <row r="164" spans="1:48" x14ac:dyDescent="0.3">
      <c r="A164" t="s">
        <v>202</v>
      </c>
      <c r="B164" t="s">
        <v>203</v>
      </c>
      <c r="C164" t="s">
        <v>3166</v>
      </c>
      <c r="D164" t="s">
        <v>204</v>
      </c>
      <c r="E164">
        <v>128480.94909936</v>
      </c>
      <c r="F164">
        <v>189.6</v>
      </c>
      <c r="G164">
        <v>61.194190013100297</v>
      </c>
      <c r="H164">
        <f>(Table2[[#This Row],[1Y Return vs Nifty]]-AVERAGE(Table2[1Y Return vs Nifty]))/_xlfn.STDEV.P(Table2[1Y Return vs Nifty])</f>
        <v>0.67249101111257892</v>
      </c>
      <c r="I164">
        <v>-2.41620427593103</v>
      </c>
      <c r="J164">
        <f>(Table2[[#This Row],[1M Return vs Nifty]]-AVERAGE(Table2[1M Return vs Nifty]))/_xlfn.STDEV.P(Table2[1M Return vs Nifty])</f>
        <v>-0.30049778657309867</v>
      </c>
      <c r="K164">
        <v>51.700964059491596</v>
      </c>
      <c r="L164">
        <f>(Table2[[#This Row],[6M Return vs Nifty]]-AVERAGE(Table2[6M Return vs Nifty]))/_xlfn.STDEV.P(Table2[6M Return vs Nifty])</f>
        <v>1.1771433767980324</v>
      </c>
      <c r="M164">
        <v>-1.3857601152974</v>
      </c>
      <c r="N164">
        <f>(Table2[[#This Row],[1W Return vs Nifty]]-AVERAGE(Table2[1W Return vs Nifty]))/_xlfn.STDEV.P(Table2[1W Return vs Nifty])</f>
        <v>-0.28565972728458222</v>
      </c>
      <c r="O164">
        <v>191.51</v>
      </c>
      <c r="P164">
        <v>187.02933759319899</v>
      </c>
      <c r="Q164">
        <v>149.92858304616601</v>
      </c>
      <c r="R164">
        <v>42.335308421871602</v>
      </c>
      <c r="S164" s="1">
        <f>(Table2[[#This Row],[Close Price]]-Table2[[#This Row],[20D EMA]])/Table2[[#This Row],[20D EMA]]</f>
        <v>-9.9733695368387897E-3</v>
      </c>
      <c r="T164" s="1">
        <f>(Table2[[#This Row],[Close Price]]-Table2[[#This Row],[50D EMA]])/Table2[[#This Row],[50D EMA]]</f>
        <v>1.3744701445675673E-2</v>
      </c>
      <c r="U164" s="1">
        <f>(Table2[[#This Row],[Close Price]]-Table2[[#This Row],[200D EMA]])/Table2[[#This Row],[200D EMA]]</f>
        <v>0.26460209352887942</v>
      </c>
      <c r="V164">
        <v>0.45669729238614098</v>
      </c>
      <c r="W164">
        <v>185.9</v>
      </c>
      <c r="X164">
        <v>190.39</v>
      </c>
      <c r="Y164">
        <v>185.03</v>
      </c>
      <c r="Z164">
        <v>190.39</v>
      </c>
      <c r="AA164">
        <v>185.03</v>
      </c>
      <c r="AB164">
        <v>195.75</v>
      </c>
      <c r="AC164" s="1">
        <f>(Table2[[#This Row],[Close Price]]/Table2[[#This Row],[Day Low]])-1</f>
        <v>1.9903173749327596E-2</v>
      </c>
      <c r="AD164" s="1">
        <f>(Table2[[#This Row],[Day High]]/Table2[[#This Row],[Close Price]])-1</f>
        <v>4.1666666666666519E-3</v>
      </c>
      <c r="AE164" s="1">
        <f>(Table2[[#This Row],[Close Price]]/Table2[[#This Row],[Current Week Low]])-1</f>
        <v>2.4698697508512168E-2</v>
      </c>
      <c r="AF164" s="1">
        <f>(Table2[[#This Row],[Current Week High]]/Table2[[#This Row],[Close Price]])-1</f>
        <v>4.1666666666666519E-3</v>
      </c>
      <c r="AG164" s="1">
        <f>(Table2[[#This Row],[Close Price]]/Table2[[#This Row],[Current Month Low]])-1</f>
        <v>2.4698697508512168E-2</v>
      </c>
      <c r="AH164" s="1">
        <f>(Table2[[#This Row],[Current Month High]]/Table2[[#This Row],[Close Price]])-1</f>
        <v>3.2436708860759556E-2</v>
      </c>
      <c r="AI164">
        <v>10.168776371308001</v>
      </c>
      <c r="AJ164">
        <v>118.43317972350199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-0.01</v>
      </c>
      <c r="AM164" t="s">
        <v>3221</v>
      </c>
      <c r="AN164">
        <v>-4.1100000000000003</v>
      </c>
      <c r="AO164" t="s">
        <v>3221</v>
      </c>
      <c r="AP164">
        <v>3.9523827475112003E-2</v>
      </c>
      <c r="AQ164">
        <f>(Table2[[#This Row],[Sharpe Ratio]]-AVERAGE(Table2[Sharpe Ratio]))/_xlfn.STDEV.P(Table2[Sharpe Ratio])</f>
        <v>-0.29396028038049393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0.96951659367243659</v>
      </c>
      <c r="AS164">
        <f>_xlfn.RANK.AVG(Table2[[#This Row],[1Y Return vs Nifty Z-Score]],Table2[1Y Return vs Nifty Z-Score])</f>
        <v>145</v>
      </c>
      <c r="AT164">
        <f>_xlfn.RANK.AVG(Table2[[#This Row],[6M Return vs Nifty Z-Score]],Table2[6M Return vs Nifty Z-Score])</f>
        <v>85</v>
      </c>
      <c r="AU164">
        <f>_xlfn.RANK.AVG(Table2[[#This Row],[Sharpe Ratio Z-Score]],Table2[Sharpe Ratio Z-Score])</f>
        <v>420</v>
      </c>
      <c r="AV164">
        <f>(Table2[[#This Row],[Rank 1Y]]+Table2[[#This Row],[Rank 6M]]+Table2[[#This Row],[Rank Sharpe]])/3</f>
        <v>216.66666666666666</v>
      </c>
    </row>
    <row r="165" spans="1:48" x14ac:dyDescent="0.3">
      <c r="A165" t="s">
        <v>558</v>
      </c>
      <c r="B165" t="s">
        <v>559</v>
      </c>
      <c r="C165" t="s">
        <v>3167</v>
      </c>
      <c r="D165" t="s">
        <v>158</v>
      </c>
      <c r="E165">
        <v>37355.9902464599</v>
      </c>
      <c r="F165">
        <v>269.39999999999998</v>
      </c>
      <c r="G165">
        <v>64.113089541406694</v>
      </c>
      <c r="H165">
        <f>(Table2[[#This Row],[1Y Return vs Nifty]]-AVERAGE(Table2[1Y Return vs Nifty]))/_xlfn.STDEV.P(Table2[1Y Return vs Nifty])</f>
        <v>0.72391033045820474</v>
      </c>
      <c r="I165">
        <v>-3.2021827858761398</v>
      </c>
      <c r="J165">
        <f>(Table2[[#This Row],[1M Return vs Nifty]]-AVERAGE(Table2[1M Return vs Nifty]))/_xlfn.STDEV.P(Table2[1M Return vs Nifty])</f>
        <v>-0.37907868187530758</v>
      </c>
      <c r="K165">
        <v>4.4208179873957798</v>
      </c>
      <c r="L165">
        <f>(Table2[[#This Row],[6M Return vs Nifty]]-AVERAGE(Table2[6M Return vs Nifty]))/_xlfn.STDEV.P(Table2[6M Return vs Nifty])</f>
        <v>-0.3226738983971596</v>
      </c>
      <c r="M165">
        <v>-4.3606597424332696</v>
      </c>
      <c r="N165">
        <f>(Table2[[#This Row],[1W Return vs Nifty]]-AVERAGE(Table2[1W Return vs Nifty]))/_xlfn.STDEV.P(Table2[1W Return vs Nifty])</f>
        <v>-0.85766666025129157</v>
      </c>
      <c r="O165">
        <v>271.44</v>
      </c>
      <c r="P165">
        <v>266.55504471801697</v>
      </c>
      <c r="Q165">
        <v>230.66586744523499</v>
      </c>
      <c r="R165">
        <v>47.109656008288702</v>
      </c>
      <c r="S165" s="1">
        <f>(Table2[[#This Row],[Close Price]]-Table2[[#This Row],[20D EMA]])/Table2[[#This Row],[20D EMA]]</f>
        <v>-7.5154730327144873E-3</v>
      </c>
      <c r="T165" s="1">
        <f>(Table2[[#This Row],[Close Price]]-Table2[[#This Row],[50D EMA]])/Table2[[#This Row],[50D EMA]]</f>
        <v>1.0673049857272908E-2</v>
      </c>
      <c r="U165" s="1">
        <f>(Table2[[#This Row],[Close Price]]-Table2[[#This Row],[200D EMA]])/Table2[[#This Row],[200D EMA]]</f>
        <v>0.16792312180284452</v>
      </c>
      <c r="V165">
        <v>0.521683764241064</v>
      </c>
      <c r="W165">
        <v>263</v>
      </c>
      <c r="X165">
        <v>271.95</v>
      </c>
      <c r="Y165">
        <v>258.85000000000002</v>
      </c>
      <c r="Z165">
        <v>271.95</v>
      </c>
      <c r="AA165">
        <v>258.85000000000002</v>
      </c>
      <c r="AB165">
        <v>287.89999999999998</v>
      </c>
      <c r="AC165" s="1">
        <f>(Table2[[#This Row],[Close Price]]/Table2[[#This Row],[Day Low]])-1</f>
        <v>2.4334600760456127E-2</v>
      </c>
      <c r="AD165" s="1">
        <f>(Table2[[#This Row],[Day High]]/Table2[[#This Row],[Close Price]])-1</f>
        <v>9.465478841870878E-3</v>
      </c>
      <c r="AE165" s="1">
        <f>(Table2[[#This Row],[Close Price]]/Table2[[#This Row],[Current Week Low]])-1</f>
        <v>4.0757195286845516E-2</v>
      </c>
      <c r="AF165" s="1">
        <f>(Table2[[#This Row],[Current Week High]]/Table2[[#This Row],[Close Price]])-1</f>
        <v>9.465478841870878E-3</v>
      </c>
      <c r="AG165" s="1">
        <f>(Table2[[#This Row],[Close Price]]/Table2[[#This Row],[Current Month Low]])-1</f>
        <v>4.0757195286845516E-2</v>
      </c>
      <c r="AH165" s="1">
        <f>(Table2[[#This Row],[Current Month High]]/Table2[[#This Row],[Close Price]])-1</f>
        <v>6.8671121009651115E-2</v>
      </c>
      <c r="AI165">
        <v>15.738678544914601</v>
      </c>
      <c r="AJ165">
        <v>130.65068493150599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</v>
      </c>
      <c r="AM165" t="s">
        <v>3220</v>
      </c>
      <c r="AN165">
        <v>-2.2000000000000002</v>
      </c>
      <c r="AO165" t="s">
        <v>3221</v>
      </c>
      <c r="AP165">
        <v>0.169082368420926</v>
      </c>
      <c r="AQ165">
        <f>(Table2[[#This Row],[Sharpe Ratio]]-AVERAGE(Table2[Sharpe Ratio]))/_xlfn.STDEV.P(Table2[Sharpe Ratio])</f>
        <v>1.2207528828071417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0.38524397274158784</v>
      </c>
      <c r="AS165">
        <f>_xlfn.RANK.AVG(Table2[[#This Row],[1Y Return vs Nifty Z-Score]],Table2[1Y Return vs Nifty Z-Score])</f>
        <v>135</v>
      </c>
      <c r="AT165">
        <f>_xlfn.RANK.AVG(Table2[[#This Row],[6M Return vs Nifty Z-Score]],Table2[6M Return vs Nifty Z-Score])</f>
        <v>430</v>
      </c>
      <c r="AU165">
        <f>_xlfn.RANK.AVG(Table2[[#This Row],[Sharpe Ratio Z-Score]],Table2[Sharpe Ratio Z-Score])</f>
        <v>87</v>
      </c>
      <c r="AV165">
        <f>(Table2[[#This Row],[Rank 1Y]]+Table2[[#This Row],[Rank 6M]]+Table2[[#This Row],[Rank Sharpe]])/3</f>
        <v>217.33333333333334</v>
      </c>
    </row>
    <row r="166" spans="1:48" x14ac:dyDescent="0.3">
      <c r="A166" t="s">
        <v>315</v>
      </c>
      <c r="B166" t="s">
        <v>316</v>
      </c>
      <c r="C166" t="s">
        <v>3165</v>
      </c>
      <c r="D166" t="s">
        <v>54</v>
      </c>
      <c r="E166">
        <v>88188.918436319902</v>
      </c>
      <c r="F166">
        <v>1518.4</v>
      </c>
      <c r="G166">
        <v>48.628289543752899</v>
      </c>
      <c r="H166">
        <f>(Table2[[#This Row],[1Y Return vs Nifty]]-AVERAGE(Table2[1Y Return vs Nifty]))/_xlfn.STDEV.P(Table2[1Y Return vs Nifty])</f>
        <v>0.45113017192205729</v>
      </c>
      <c r="I166">
        <v>2.23548960908068</v>
      </c>
      <c r="J166">
        <f>(Table2[[#This Row],[1M Return vs Nifty]]-AVERAGE(Table2[1M Return vs Nifty]))/_xlfn.STDEV.P(Table2[1M Return vs Nifty])</f>
        <v>0.16457125225031499</v>
      </c>
      <c r="K166">
        <v>31.287251470370599</v>
      </c>
      <c r="L166">
        <f>(Table2[[#This Row],[6M Return vs Nifty]]-AVERAGE(Table2[6M Return vs Nifty]))/_xlfn.STDEV.P(Table2[6M Return vs Nifty])</f>
        <v>0.52958110519788315</v>
      </c>
      <c r="M166">
        <v>-1.1073660398026399</v>
      </c>
      <c r="N166">
        <f>(Table2[[#This Row],[1W Return vs Nifty]]-AVERAGE(Table2[1W Return vs Nifty]))/_xlfn.STDEV.P(Table2[1W Return vs Nifty])</f>
        <v>-0.23213074774278364</v>
      </c>
      <c r="O166">
        <v>1519.87</v>
      </c>
      <c r="P166">
        <v>1442.4613495557401</v>
      </c>
      <c r="Q166">
        <v>1204.50807396047</v>
      </c>
      <c r="R166">
        <v>40.074351079735997</v>
      </c>
      <c r="S166" s="1">
        <f>(Table2[[#This Row],[Close Price]]-Table2[[#This Row],[20D EMA]])/Table2[[#This Row],[20D EMA]]</f>
        <v>-9.6718798318264066E-4</v>
      </c>
      <c r="T166" s="1">
        <f>(Table2[[#This Row],[Close Price]]-Table2[[#This Row],[50D EMA]])/Table2[[#This Row],[50D EMA]]</f>
        <v>5.2645189049708795E-2</v>
      </c>
      <c r="U166" s="1">
        <f>(Table2[[#This Row],[Close Price]]-Table2[[#This Row],[200D EMA]])/Table2[[#This Row],[200D EMA]]</f>
        <v>0.26059761061413317</v>
      </c>
      <c r="V166">
        <v>0.63682702848122197</v>
      </c>
      <c r="W166">
        <v>1515.2</v>
      </c>
      <c r="X166">
        <v>1534.7</v>
      </c>
      <c r="Y166">
        <v>1512.75</v>
      </c>
      <c r="Z166">
        <v>1540</v>
      </c>
      <c r="AA166">
        <v>1512.75</v>
      </c>
      <c r="AB166">
        <v>1584.45</v>
      </c>
      <c r="AC166" s="1">
        <f>(Table2[[#This Row],[Close Price]]/Table2[[#This Row],[Day Low]])-1</f>
        <v>2.1119324181626542E-3</v>
      </c>
      <c r="AD166" s="1">
        <f>(Table2[[#This Row],[Day High]]/Table2[[#This Row],[Close Price]])-1</f>
        <v>1.0734984193888186E-2</v>
      </c>
      <c r="AE166" s="1">
        <f>(Table2[[#This Row],[Close Price]]/Table2[[#This Row],[Current Week Low]])-1</f>
        <v>3.7349198479590395E-3</v>
      </c>
      <c r="AF166" s="1">
        <f>(Table2[[#This Row],[Current Week High]]/Table2[[#This Row],[Close Price]])-1</f>
        <v>1.4225500526870327E-2</v>
      </c>
      <c r="AG166" s="1">
        <f>(Table2[[#This Row],[Close Price]]/Table2[[#This Row],[Current Month Low]])-1</f>
        <v>3.7349198479590395E-3</v>
      </c>
      <c r="AH166" s="1">
        <f>(Table2[[#This Row],[Current Month High]]/Table2[[#This Row],[Close Price]])-1</f>
        <v>4.3499736564805103E-2</v>
      </c>
      <c r="AI166">
        <v>4.3499736564805103</v>
      </c>
      <c r="AJ166">
        <v>81.920565506499699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0.03</v>
      </c>
      <c r="AM166" t="s">
        <v>3220</v>
      </c>
      <c r="AN166">
        <v>-1.29</v>
      </c>
      <c r="AO166" t="s">
        <v>3221</v>
      </c>
      <c r="AP166">
        <v>7.8827184698180994E-2</v>
      </c>
      <c r="AQ166">
        <f>(Table2[[#This Row],[Sharpe Ratio]]-AVERAGE(Table2[Sharpe Ratio]))/_xlfn.STDEV.P(Table2[Sharpe Ratio])</f>
        <v>0.16554869609175105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1.0787004777192228</v>
      </c>
      <c r="AS166">
        <f>_xlfn.RANK.AVG(Table2[[#This Row],[1Y Return vs Nifty Z-Score]],Table2[1Y Return vs Nifty Z-Score])</f>
        <v>179</v>
      </c>
      <c r="AT166">
        <f>_xlfn.RANK.AVG(Table2[[#This Row],[6M Return vs Nifty Z-Score]],Table2[6M Return vs Nifty Z-Score])</f>
        <v>171</v>
      </c>
      <c r="AU166">
        <f>_xlfn.RANK.AVG(Table2[[#This Row],[Sharpe Ratio Z-Score]],Table2[Sharpe Ratio Z-Score])</f>
        <v>306</v>
      </c>
      <c r="AV166">
        <f>(Table2[[#This Row],[Rank 1Y]]+Table2[[#This Row],[Rank 6M]]+Table2[[#This Row],[Rank Sharpe]])/3</f>
        <v>218.66666666666666</v>
      </c>
    </row>
    <row r="167" spans="1:48" x14ac:dyDescent="0.3">
      <c r="A167" t="s">
        <v>462</v>
      </c>
      <c r="B167" t="s">
        <v>463</v>
      </c>
      <c r="C167" t="s">
        <v>3165</v>
      </c>
      <c r="D167" t="s">
        <v>54</v>
      </c>
      <c r="E167">
        <v>47754.713954430001</v>
      </c>
      <c r="F167">
        <v>2818.95</v>
      </c>
      <c r="G167">
        <v>66.6763729059996</v>
      </c>
      <c r="H167">
        <f>(Table2[[#This Row],[1Y Return vs Nifty]]-AVERAGE(Table2[1Y Return vs Nifty]))/_xlfn.STDEV.P(Table2[1Y Return vs Nifty])</f>
        <v>0.76906511726027282</v>
      </c>
      <c r="I167">
        <v>-4.3459659932420696</v>
      </c>
      <c r="J167">
        <f>(Table2[[#This Row],[1M Return vs Nifty]]-AVERAGE(Table2[1M Return vs Nifty]))/_xlfn.STDEV.P(Table2[1M Return vs Nifty])</f>
        <v>-0.49343232809996562</v>
      </c>
      <c r="K167">
        <v>28.962454572566799</v>
      </c>
      <c r="L167">
        <f>(Table2[[#This Row],[6M Return vs Nifty]]-AVERAGE(Table2[6M Return vs Nifty]))/_xlfn.STDEV.P(Table2[6M Return vs Nifty])</f>
        <v>0.45583407101297435</v>
      </c>
      <c r="M167">
        <v>3.0163452671030999</v>
      </c>
      <c r="N167">
        <f>(Table2[[#This Row],[1W Return vs Nifty]]-AVERAGE(Table2[1W Return vs Nifty]))/_xlfn.STDEV.P(Table2[1W Return vs Nifty])</f>
        <v>0.56076708167886169</v>
      </c>
      <c r="O167">
        <v>2829.13</v>
      </c>
      <c r="P167">
        <v>2744.4112306822099</v>
      </c>
      <c r="Q167">
        <v>2315.8028270442101</v>
      </c>
      <c r="R167">
        <v>46.948593672132901</v>
      </c>
      <c r="S167" s="1">
        <f>(Table2[[#This Row],[Close Price]]-Table2[[#This Row],[20D EMA]])/Table2[[#This Row],[20D EMA]]</f>
        <v>-3.598279329688028E-3</v>
      </c>
      <c r="T167" s="1">
        <f>(Table2[[#This Row],[Close Price]]-Table2[[#This Row],[50D EMA]])/Table2[[#This Row],[50D EMA]]</f>
        <v>2.7160204157618537E-2</v>
      </c>
      <c r="U167" s="1">
        <f>(Table2[[#This Row],[Close Price]]-Table2[[#This Row],[200D EMA]])/Table2[[#This Row],[200D EMA]]</f>
        <v>0.2172668446035127</v>
      </c>
      <c r="V167">
        <v>0.59955255374945704</v>
      </c>
      <c r="W167">
        <v>2801.6</v>
      </c>
      <c r="X167">
        <v>2891.7</v>
      </c>
      <c r="Y167">
        <v>2771.05</v>
      </c>
      <c r="Z167">
        <v>2891.7</v>
      </c>
      <c r="AA167">
        <v>2716.2</v>
      </c>
      <c r="AB167">
        <v>2891.7</v>
      </c>
      <c r="AC167" s="1">
        <f>(Table2[[#This Row],[Close Price]]/Table2[[#This Row],[Day Low]])-1</f>
        <v>6.1928897772700608E-3</v>
      </c>
      <c r="AD167" s="1">
        <f>(Table2[[#This Row],[Day High]]/Table2[[#This Row],[Close Price]])-1</f>
        <v>2.5807481509072527E-2</v>
      </c>
      <c r="AE167" s="1">
        <f>(Table2[[#This Row],[Close Price]]/Table2[[#This Row],[Current Week Low]])-1</f>
        <v>1.728586636834395E-2</v>
      </c>
      <c r="AF167" s="1">
        <f>(Table2[[#This Row],[Current Week High]]/Table2[[#This Row],[Close Price]])-1</f>
        <v>2.5807481509072527E-2</v>
      </c>
      <c r="AG167" s="1">
        <f>(Table2[[#This Row],[Close Price]]/Table2[[#This Row],[Current Month Low]])-1</f>
        <v>3.7828584051248004E-2</v>
      </c>
      <c r="AH167" s="1">
        <f>(Table2[[#This Row],[Current Month High]]/Table2[[#This Row],[Close Price]])-1</f>
        <v>2.5807481509072527E-2</v>
      </c>
      <c r="AI167">
        <v>9.5443338831834499</v>
      </c>
      <c r="AJ167">
        <v>103.526948485614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-7.0000000000000007E-2</v>
      </c>
      <c r="AM167" t="s">
        <v>3221</v>
      </c>
      <c r="AN167">
        <v>-4.25</v>
      </c>
      <c r="AO167" t="s">
        <v>3221</v>
      </c>
      <c r="AP167">
        <v>6.7479414838646001E-2</v>
      </c>
      <c r="AQ167">
        <f>(Table2[[#This Row],[Sharpe Ratio]]-AVERAGE(Table2[Sharpe Ratio]))/_xlfn.STDEV.P(Table2[Sharpe Ratio])</f>
        <v>3.28780419335628E-2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1.3251119837857059</v>
      </c>
      <c r="AS167">
        <f>_xlfn.RANK.AVG(Table2[[#This Row],[1Y Return vs Nifty Z-Score]],Table2[1Y Return vs Nifty Z-Score])</f>
        <v>127</v>
      </c>
      <c r="AT167">
        <f>_xlfn.RANK.AVG(Table2[[#This Row],[6M Return vs Nifty Z-Score]],Table2[6M Return vs Nifty Z-Score])</f>
        <v>187</v>
      </c>
      <c r="AU167">
        <f>_xlfn.RANK.AVG(Table2[[#This Row],[Sharpe Ratio Z-Score]],Table2[Sharpe Ratio Z-Score])</f>
        <v>342</v>
      </c>
      <c r="AV167">
        <f>(Table2[[#This Row],[Rank 1Y]]+Table2[[#This Row],[Rank 6M]]+Table2[[#This Row],[Rank Sharpe]])/3</f>
        <v>218.66666666666666</v>
      </c>
    </row>
    <row r="168" spans="1:48" x14ac:dyDescent="0.3">
      <c r="A168" t="s">
        <v>743</v>
      </c>
      <c r="B168" t="s">
        <v>744</v>
      </c>
      <c r="C168" t="s">
        <v>3173</v>
      </c>
      <c r="D168" t="s">
        <v>127</v>
      </c>
      <c r="E168">
        <v>22921.499463479999</v>
      </c>
      <c r="F168">
        <v>824.4</v>
      </c>
      <c r="G168">
        <v>56.349618800592999</v>
      </c>
      <c r="H168">
        <f>(Table2[[#This Row],[1Y Return vs Nifty]]-AVERAGE(Table2[1Y Return vs Nifty]))/_xlfn.STDEV.P(Table2[1Y Return vs Nifty])</f>
        <v>0.58714906910573195</v>
      </c>
      <c r="I168">
        <v>6.9593819316027004</v>
      </c>
      <c r="J168">
        <f>(Table2[[#This Row],[1M Return vs Nifty]]-AVERAGE(Table2[1M Return vs Nifty]))/_xlfn.STDEV.P(Table2[1M Return vs Nifty])</f>
        <v>0.63685857730826834</v>
      </c>
      <c r="K168">
        <v>26.799465932069801</v>
      </c>
      <c r="L168">
        <f>(Table2[[#This Row],[6M Return vs Nifty]]-AVERAGE(Table2[6M Return vs Nifty]))/_xlfn.STDEV.P(Table2[6M Return vs Nifty])</f>
        <v>0.38721990632487113</v>
      </c>
      <c r="M168">
        <v>3.0002099587161699</v>
      </c>
      <c r="N168">
        <f>(Table2[[#This Row],[1W Return vs Nifty]]-AVERAGE(Table2[1W Return vs Nifty]))/_xlfn.STDEV.P(Table2[1W Return vs Nifty])</f>
        <v>0.55766462128702465</v>
      </c>
      <c r="O168">
        <v>789.42</v>
      </c>
      <c r="P168">
        <v>745.61793295856899</v>
      </c>
      <c r="Q168">
        <v>639.20288013163804</v>
      </c>
      <c r="R168">
        <v>62.002819234224901</v>
      </c>
      <c r="S168" s="1">
        <f>(Table2[[#This Row],[Close Price]]-Table2[[#This Row],[20D EMA]])/Table2[[#This Row],[20D EMA]]</f>
        <v>4.431101314889415E-2</v>
      </c>
      <c r="T168" s="1">
        <f>(Table2[[#This Row],[Close Price]]-Table2[[#This Row],[50D EMA]])/Table2[[#This Row],[50D EMA]]</f>
        <v>0.10566010225750377</v>
      </c>
      <c r="U168" s="1">
        <f>(Table2[[#This Row],[Close Price]]-Table2[[#This Row],[200D EMA]])/Table2[[#This Row],[200D EMA]]</f>
        <v>0.28973136014378137</v>
      </c>
      <c r="V168">
        <v>0.810623956025599</v>
      </c>
      <c r="W168">
        <v>814.75</v>
      </c>
      <c r="X168">
        <v>830</v>
      </c>
      <c r="Y168">
        <v>793.4</v>
      </c>
      <c r="Z168">
        <v>830</v>
      </c>
      <c r="AA168">
        <v>781.1</v>
      </c>
      <c r="AB168">
        <v>841.8</v>
      </c>
      <c r="AC168" s="1">
        <f>(Table2[[#This Row],[Close Price]]/Table2[[#This Row],[Day Low]])-1</f>
        <v>1.1844123964406261E-2</v>
      </c>
      <c r="AD168" s="1">
        <f>(Table2[[#This Row],[Day High]]/Table2[[#This Row],[Close Price]])-1</f>
        <v>6.7928190198933702E-3</v>
      </c>
      <c r="AE168" s="1">
        <f>(Table2[[#This Row],[Close Price]]/Table2[[#This Row],[Current Week Low]])-1</f>
        <v>3.907234686160832E-2</v>
      </c>
      <c r="AF168" s="1">
        <f>(Table2[[#This Row],[Current Week High]]/Table2[[#This Row],[Close Price]])-1</f>
        <v>6.7928190198933702E-3</v>
      </c>
      <c r="AG168" s="1">
        <f>(Table2[[#This Row],[Close Price]]/Table2[[#This Row],[Current Month Low]])-1</f>
        <v>5.5434643451542698E-2</v>
      </c>
      <c r="AH168" s="1">
        <f>(Table2[[#This Row],[Current Month High]]/Table2[[#This Row],[Close Price]])-1</f>
        <v>2.1106259097525504E-2</v>
      </c>
      <c r="AI168">
        <v>2.4381368267831101</v>
      </c>
      <c r="AJ168">
        <v>96.192289386006607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0.37</v>
      </c>
      <c r="AM168" t="s">
        <v>3220</v>
      </c>
      <c r="AN168">
        <v>2.4900000000000002</v>
      </c>
      <c r="AO168" t="s">
        <v>3220</v>
      </c>
      <c r="AP168">
        <v>7.9569539056253996E-2</v>
      </c>
      <c r="AQ168">
        <f>(Table2[[#This Row],[Sharpe Ratio]]-AVERAGE(Table2[Sharpe Ratio]))/_xlfn.STDEV.P(Table2[Sharpe Ratio])</f>
        <v>0.17422781450196201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2.3431199885278584</v>
      </c>
      <c r="AS168">
        <f>_xlfn.RANK.AVG(Table2[[#This Row],[1Y Return vs Nifty Z-Score]],Table2[1Y Return vs Nifty Z-Score])</f>
        <v>157</v>
      </c>
      <c r="AT168">
        <f>_xlfn.RANK.AVG(Table2[[#This Row],[6M Return vs Nifty Z-Score]],Table2[6M Return vs Nifty Z-Score])</f>
        <v>203</v>
      </c>
      <c r="AU168">
        <f>_xlfn.RANK.AVG(Table2[[#This Row],[Sharpe Ratio Z-Score]],Table2[Sharpe Ratio Z-Score])</f>
        <v>297</v>
      </c>
      <c r="AV168">
        <f>(Table2[[#This Row],[Rank 1Y]]+Table2[[#This Row],[Rank 6M]]+Table2[[#This Row],[Rank Sharpe]])/3</f>
        <v>219</v>
      </c>
    </row>
    <row r="169" spans="1:48" x14ac:dyDescent="0.3">
      <c r="A169" t="s">
        <v>807</v>
      </c>
      <c r="B169" t="s">
        <v>808</v>
      </c>
      <c r="C169" t="s">
        <v>3169</v>
      </c>
      <c r="D169" t="s">
        <v>127</v>
      </c>
      <c r="E169">
        <v>20447.203552020001</v>
      </c>
      <c r="F169">
        <v>1120.7</v>
      </c>
      <c r="G169">
        <v>207.99480685551799</v>
      </c>
      <c r="H169">
        <f>(Table2[[#This Row],[1Y Return vs Nifty]]-AVERAGE(Table2[1Y Return vs Nifty]))/_xlfn.STDEV.P(Table2[1Y Return vs Nifty])</f>
        <v>3.2585299358352953</v>
      </c>
      <c r="I169">
        <v>16.384598425265601</v>
      </c>
      <c r="J169">
        <f>(Table2[[#This Row],[1M Return vs Nifty]]-AVERAGE(Table2[1M Return vs Nifty]))/_xlfn.STDEV.P(Table2[1M Return vs Nifty])</f>
        <v>1.5791768991424135</v>
      </c>
      <c r="K169">
        <v>-15.5761930862688</v>
      </c>
      <c r="L169">
        <f>(Table2[[#This Row],[6M Return vs Nifty]]-AVERAGE(Table2[6M Return vs Nifty]))/_xlfn.STDEV.P(Table2[6M Return vs Nifty])</f>
        <v>-0.95701759553418131</v>
      </c>
      <c r="M169">
        <v>17.006604237963298</v>
      </c>
      <c r="N169">
        <f>(Table2[[#This Row],[1W Return vs Nifty]]-AVERAGE(Table2[1W Return vs Nifty]))/_xlfn.STDEV.P(Table2[1W Return vs Nifty])</f>
        <v>3.2507822513793223</v>
      </c>
      <c r="O169">
        <v>994.99</v>
      </c>
      <c r="P169">
        <v>948.75177446264502</v>
      </c>
      <c r="Q169">
        <v>848.86833860796298</v>
      </c>
      <c r="R169">
        <v>90.084233395319302</v>
      </c>
      <c r="S169" s="1">
        <f>(Table2[[#This Row],[Close Price]]-Table2[[#This Row],[20D EMA]])/Table2[[#This Row],[20D EMA]]</f>
        <v>0.12634297832139019</v>
      </c>
      <c r="T169" s="1">
        <f>(Table2[[#This Row],[Close Price]]-Table2[[#This Row],[50D EMA]])/Table2[[#This Row],[50D EMA]]</f>
        <v>0.18123626238774967</v>
      </c>
      <c r="U169" s="1">
        <f>(Table2[[#This Row],[Close Price]]-Table2[[#This Row],[200D EMA]])/Table2[[#This Row],[200D EMA]]</f>
        <v>0.32022829575409384</v>
      </c>
      <c r="V169">
        <v>1.86712088704718</v>
      </c>
      <c r="W169">
        <v>1102.45</v>
      </c>
      <c r="X169">
        <v>1149</v>
      </c>
      <c r="Y169">
        <v>1060.0999999999999</v>
      </c>
      <c r="Z169">
        <v>1149</v>
      </c>
      <c r="AA169">
        <v>895.3</v>
      </c>
      <c r="AB169">
        <v>1149</v>
      </c>
      <c r="AC169" s="1">
        <f>(Table2[[#This Row],[Close Price]]/Table2[[#This Row],[Day Low]])-1</f>
        <v>1.6554038731915188E-2</v>
      </c>
      <c r="AD169" s="1">
        <f>(Table2[[#This Row],[Day High]]/Table2[[#This Row],[Close Price]])-1</f>
        <v>2.5252074596234353E-2</v>
      </c>
      <c r="AE169" s="1">
        <f>(Table2[[#This Row],[Close Price]]/Table2[[#This Row],[Current Week Low]])-1</f>
        <v>5.7164418451089549E-2</v>
      </c>
      <c r="AF169" s="1">
        <f>(Table2[[#This Row],[Current Week High]]/Table2[[#This Row],[Close Price]])-1</f>
        <v>2.5252074596234353E-2</v>
      </c>
      <c r="AG169" s="1">
        <f>(Table2[[#This Row],[Close Price]]/Table2[[#This Row],[Current Month Low]])-1</f>
        <v>0.25175918686473819</v>
      </c>
      <c r="AH169" s="1">
        <f>(Table2[[#This Row],[Current Month High]]/Table2[[#This Row],[Close Price]])-1</f>
        <v>2.5252074596234353E-2</v>
      </c>
      <c r="AI169">
        <v>17.2481484786294</v>
      </c>
      <c r="AJ169">
        <v>254.651898734177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0.36</v>
      </c>
      <c r="AM169" t="s">
        <v>3220</v>
      </c>
      <c r="AN169">
        <v>19.62</v>
      </c>
      <c r="AO169" t="s">
        <v>3220</v>
      </c>
      <c r="AP169">
        <v>0.24770561156854901</v>
      </c>
      <c r="AQ169">
        <f>(Table2[[#This Row],[Sharpe Ratio]]-AVERAGE(Table2[Sharpe Ratio]))/_xlfn.STDEV.P(Table2[Sharpe Ratio])</f>
        <v>2.139964078447381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9.2714355692702295</v>
      </c>
      <c r="AS169">
        <f>_xlfn.RANK.AVG(Table2[[#This Row],[1Y Return vs Nifty Z-Score]],Table2[1Y Return vs Nifty Z-Score])</f>
        <v>10</v>
      </c>
      <c r="AT169">
        <f>_xlfn.RANK.AVG(Table2[[#This Row],[6M Return vs Nifty Z-Score]],Table2[6M Return vs Nifty Z-Score])</f>
        <v>640</v>
      </c>
      <c r="AU169">
        <f>_xlfn.RANK.AVG(Table2[[#This Row],[Sharpe Ratio Z-Score]],Table2[Sharpe Ratio Z-Score])</f>
        <v>9</v>
      </c>
      <c r="AV169">
        <f>(Table2[[#This Row],[Rank 1Y]]+Table2[[#This Row],[Rank 6M]]+Table2[[#This Row],[Rank Sharpe]])/3</f>
        <v>219.66666666666666</v>
      </c>
    </row>
    <row r="170" spans="1:48" x14ac:dyDescent="0.3">
      <c r="A170" t="s">
        <v>627</v>
      </c>
      <c r="B170" t="s">
        <v>628</v>
      </c>
      <c r="C170" t="s">
        <v>3165</v>
      </c>
      <c r="D170" t="s">
        <v>54</v>
      </c>
      <c r="E170">
        <v>30538.138436607998</v>
      </c>
      <c r="F170">
        <v>231.44</v>
      </c>
      <c r="G170">
        <v>94.076145644017402</v>
      </c>
      <c r="H170">
        <f>(Table2[[#This Row],[1Y Return vs Nifty]]-AVERAGE(Table2[1Y Return vs Nifty]))/_xlfn.STDEV.P(Table2[1Y Return vs Nifty])</f>
        <v>1.2517393754013764</v>
      </c>
      <c r="I170">
        <v>16.111120330860899</v>
      </c>
      <c r="J170">
        <f>(Table2[[#This Row],[1M Return vs Nifty]]-AVERAGE(Table2[1M Return vs Nifty]))/_xlfn.STDEV.P(Table2[1M Return vs Nifty])</f>
        <v>1.5518349893675976</v>
      </c>
      <c r="K170">
        <v>74.420697300445596</v>
      </c>
      <c r="L170">
        <f>(Table2[[#This Row],[6M Return vs Nifty]]-AVERAGE(Table2[6M Return vs Nifty]))/_xlfn.STDEV.P(Table2[6M Return vs Nifty])</f>
        <v>1.8978570639056995</v>
      </c>
      <c r="M170">
        <v>11.5781771177189</v>
      </c>
      <c r="N170">
        <f>(Table2[[#This Row],[1W Return vs Nifty]]-AVERAGE(Table2[1W Return vs Nifty]))/_xlfn.STDEV.P(Table2[1W Return vs Nifty])</f>
        <v>2.2070166333528127</v>
      </c>
      <c r="O170">
        <v>198.9</v>
      </c>
      <c r="P170">
        <v>181.81493572356899</v>
      </c>
      <c r="Q170">
        <v>150.95689178134</v>
      </c>
      <c r="R170">
        <v>78.954319382375502</v>
      </c>
      <c r="S170" s="1">
        <f>(Table2[[#This Row],[Close Price]]-Table2[[#This Row],[20D EMA]])/Table2[[#This Row],[20D EMA]]</f>
        <v>0.16359979889391649</v>
      </c>
      <c r="T170" s="1">
        <f>(Table2[[#This Row],[Close Price]]-Table2[[#This Row],[50D EMA]])/Table2[[#This Row],[50D EMA]]</f>
        <v>0.27294272650889823</v>
      </c>
      <c r="U170" s="1">
        <f>(Table2[[#This Row],[Close Price]]-Table2[[#This Row],[200D EMA]])/Table2[[#This Row],[200D EMA]]</f>
        <v>0.53315292378462065</v>
      </c>
      <c r="V170">
        <v>2.5970494466207299</v>
      </c>
      <c r="W170">
        <v>216.51</v>
      </c>
      <c r="X170">
        <v>239.8</v>
      </c>
      <c r="Y170">
        <v>214.75</v>
      </c>
      <c r="Z170">
        <v>239.8</v>
      </c>
      <c r="AA170">
        <v>186.53</v>
      </c>
      <c r="AB170">
        <v>239.8</v>
      </c>
      <c r="AC170" s="1">
        <f>(Table2[[#This Row],[Close Price]]/Table2[[#This Row],[Day Low]])-1</f>
        <v>6.8957553923606252E-2</v>
      </c>
      <c r="AD170" s="1">
        <f>(Table2[[#This Row],[Day High]]/Table2[[#This Row],[Close Price]])-1</f>
        <v>3.6121673003802313E-2</v>
      </c>
      <c r="AE170" s="1">
        <f>(Table2[[#This Row],[Close Price]]/Table2[[#This Row],[Current Week Low]])-1</f>
        <v>7.7718277066356256E-2</v>
      </c>
      <c r="AF170" s="1">
        <f>(Table2[[#This Row],[Current Week High]]/Table2[[#This Row],[Close Price]])-1</f>
        <v>3.6121673003802313E-2</v>
      </c>
      <c r="AG170" s="1">
        <f>(Table2[[#This Row],[Close Price]]/Table2[[#This Row],[Current Month Low]])-1</f>
        <v>0.24076556049965148</v>
      </c>
      <c r="AH170" s="1">
        <f>(Table2[[#This Row],[Current Month High]]/Table2[[#This Row],[Close Price]])-1</f>
        <v>3.6121673003802313E-2</v>
      </c>
      <c r="AI170">
        <v>3.6121673003802299</v>
      </c>
      <c r="AJ170">
        <v>164.50285714285701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0.24</v>
      </c>
      <c r="AM170" t="s">
        <v>3220</v>
      </c>
      <c r="AN170">
        <v>24.04</v>
      </c>
      <c r="AO170" t="s">
        <v>3220</v>
      </c>
      <c r="AQ170">
        <f>(Table2[[#This Row],[Sharpe Ratio]]-AVERAGE(Table2[Sharpe Ratio]))/_xlfn.STDEV.P(Table2[Sharpe Ratio])</f>
        <v>-0.75604684988846571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6.1524012121390204</v>
      </c>
      <c r="AS170">
        <f>_xlfn.RANK.AVG(Table2[[#This Row],[1Y Return vs Nifty Z-Score]],Table2[1Y Return vs Nifty Z-Score])</f>
        <v>74</v>
      </c>
      <c r="AT170">
        <f>_xlfn.RANK.AVG(Table2[[#This Row],[6M Return vs Nifty Z-Score]],Table2[6M Return vs Nifty Z-Score])</f>
        <v>33</v>
      </c>
      <c r="AU170">
        <f>_xlfn.RANK.AVG(Table2[[#This Row],[Sharpe Ratio Z-Score]],Table2[Sharpe Ratio Z-Score])</f>
        <v>559.5</v>
      </c>
      <c r="AV170">
        <f>(Table2[[#This Row],[Rank 1Y]]+Table2[[#This Row],[Rank 6M]]+Table2[[#This Row],[Rank Sharpe]])/3</f>
        <v>222.16666666666666</v>
      </c>
    </row>
    <row r="171" spans="1:48" x14ac:dyDescent="0.3">
      <c r="A171" t="s">
        <v>675</v>
      </c>
      <c r="B171" t="s">
        <v>676</v>
      </c>
      <c r="C171" t="s">
        <v>3165</v>
      </c>
      <c r="D171" t="s">
        <v>54</v>
      </c>
      <c r="E171">
        <v>27682.32595785</v>
      </c>
      <c r="F171">
        <v>1545.55</v>
      </c>
      <c r="G171">
        <v>63.691525665446797</v>
      </c>
      <c r="H171">
        <f>(Table2[[#This Row],[1Y Return vs Nifty]]-AVERAGE(Table2[1Y Return vs Nifty]))/_xlfn.STDEV.P(Table2[1Y Return vs Nifty])</f>
        <v>0.71648406334885395</v>
      </c>
      <c r="I171">
        <v>5.2184022766278098</v>
      </c>
      <c r="J171">
        <f>(Table2[[#This Row],[1M Return vs Nifty]]-AVERAGE(Table2[1M Return vs Nifty]))/_xlfn.STDEV.P(Table2[1M Return vs Nifty])</f>
        <v>0.46279816947292929</v>
      </c>
      <c r="K171">
        <v>41.291075915786799</v>
      </c>
      <c r="L171">
        <f>(Table2[[#This Row],[6M Return vs Nifty]]-AVERAGE(Table2[6M Return vs Nifty]))/_xlfn.STDEV.P(Table2[6M Return vs Nifty])</f>
        <v>0.84692167978866906</v>
      </c>
      <c r="M171">
        <v>1.51483805433492</v>
      </c>
      <c r="N171">
        <f>(Table2[[#This Row],[1W Return vs Nifty]]-AVERAGE(Table2[1W Return vs Nifty]))/_xlfn.STDEV.P(Table2[1W Return vs Nifty])</f>
        <v>0.27206069045523185</v>
      </c>
      <c r="O171">
        <v>1509.6</v>
      </c>
      <c r="P171">
        <v>1400.2305129229401</v>
      </c>
      <c r="Q171">
        <v>1116.7777174656301</v>
      </c>
      <c r="R171">
        <v>58.584030126234303</v>
      </c>
      <c r="S171" s="1">
        <f>(Table2[[#This Row],[Close Price]]-Table2[[#This Row],[20D EMA]])/Table2[[#This Row],[20D EMA]]</f>
        <v>2.3814255431902524E-2</v>
      </c>
      <c r="T171" s="1">
        <f>(Table2[[#This Row],[Close Price]]-Table2[[#This Row],[50D EMA]])/Table2[[#This Row],[50D EMA]]</f>
        <v>0.10378254561365736</v>
      </c>
      <c r="U171" s="1">
        <f>(Table2[[#This Row],[Close Price]]-Table2[[#This Row],[200D EMA]])/Table2[[#This Row],[200D EMA]]</f>
        <v>0.38393699643954954</v>
      </c>
      <c r="V171">
        <v>0.63188679403884096</v>
      </c>
      <c r="W171">
        <v>1535.2</v>
      </c>
      <c r="X171">
        <v>1585.9</v>
      </c>
      <c r="Y171">
        <v>1523.05</v>
      </c>
      <c r="Z171">
        <v>1585.9</v>
      </c>
      <c r="AA171">
        <v>1503.05</v>
      </c>
      <c r="AB171">
        <v>1598</v>
      </c>
      <c r="AC171" s="1">
        <f>(Table2[[#This Row],[Close Price]]/Table2[[#This Row],[Day Low]])-1</f>
        <v>6.7417926003126016E-3</v>
      </c>
      <c r="AD171" s="1">
        <f>(Table2[[#This Row],[Day High]]/Table2[[#This Row],[Close Price]])-1</f>
        <v>2.6107211025201416E-2</v>
      </c>
      <c r="AE171" s="1">
        <f>(Table2[[#This Row],[Close Price]]/Table2[[#This Row],[Current Week Low]])-1</f>
        <v>1.4772988411411392E-2</v>
      </c>
      <c r="AF171" s="1">
        <f>(Table2[[#This Row],[Current Week High]]/Table2[[#This Row],[Close Price]])-1</f>
        <v>2.6107211025201416E-2</v>
      </c>
      <c r="AG171" s="1">
        <f>(Table2[[#This Row],[Close Price]]/Table2[[#This Row],[Current Month Low]])-1</f>
        <v>2.8275839127108293E-2</v>
      </c>
      <c r="AH171" s="1">
        <f>(Table2[[#This Row],[Current Month High]]/Table2[[#This Row],[Close Price]])-1</f>
        <v>3.3936139238458729E-2</v>
      </c>
      <c r="AI171">
        <v>3.3936139238458698</v>
      </c>
      <c r="AJ171">
        <v>113.414802540734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0.08</v>
      </c>
      <c r="AM171" t="s">
        <v>3220</v>
      </c>
      <c r="AN171">
        <v>-0.81</v>
      </c>
      <c r="AO171" t="s">
        <v>3221</v>
      </c>
      <c r="AP171">
        <v>4.3953170308967997E-2</v>
      </c>
      <c r="AQ171">
        <f>(Table2[[#This Row],[Sharpe Ratio]]-AVERAGE(Table2[Sharpe Ratio]))/_xlfn.STDEV.P(Table2[Sharpe Ratio])</f>
        <v>-0.24217532011671236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2.0560892829489719</v>
      </c>
      <c r="AS171">
        <f>_xlfn.RANK.AVG(Table2[[#This Row],[1Y Return vs Nifty Z-Score]],Table2[1Y Return vs Nifty Z-Score])</f>
        <v>137</v>
      </c>
      <c r="AT171">
        <f>_xlfn.RANK.AVG(Table2[[#This Row],[6M Return vs Nifty Z-Score]],Table2[6M Return vs Nifty Z-Score])</f>
        <v>124</v>
      </c>
      <c r="AU171">
        <f>_xlfn.RANK.AVG(Table2[[#This Row],[Sharpe Ratio Z-Score]],Table2[Sharpe Ratio Z-Score])</f>
        <v>406</v>
      </c>
      <c r="AV171">
        <f>(Table2[[#This Row],[Rank 1Y]]+Table2[[#This Row],[Rank 6M]]+Table2[[#This Row],[Rank Sharpe]])/3</f>
        <v>222.33333333333334</v>
      </c>
    </row>
    <row r="172" spans="1:48" x14ac:dyDescent="0.3">
      <c r="A172" t="s">
        <v>730</v>
      </c>
      <c r="B172" t="s">
        <v>731</v>
      </c>
      <c r="C172" t="s">
        <v>3161</v>
      </c>
      <c r="D172" t="s">
        <v>419</v>
      </c>
      <c r="E172">
        <v>23896.892168405</v>
      </c>
      <c r="F172">
        <v>6708.85</v>
      </c>
      <c r="G172">
        <v>130.45518414937101</v>
      </c>
      <c r="H172">
        <f>(Table2[[#This Row],[1Y Return vs Nifty]]-AVERAGE(Table2[1Y Return vs Nifty]))/_xlfn.STDEV.P(Table2[1Y Return vs Nifty])</f>
        <v>1.8925923339404951</v>
      </c>
      <c r="I172">
        <v>4.7829522365826804</v>
      </c>
      <c r="J172">
        <f>(Table2[[#This Row],[1M Return vs Nifty]]-AVERAGE(Table2[1M Return vs Nifty]))/_xlfn.STDEV.P(Table2[1M Return vs Nifty])</f>
        <v>0.41926255930908563</v>
      </c>
      <c r="K172">
        <v>57.446163653533702</v>
      </c>
      <c r="L172">
        <f>(Table2[[#This Row],[6M Return vs Nifty]]-AVERAGE(Table2[6M Return vs Nifty]))/_xlfn.STDEV.P(Table2[6M Return vs Nifty])</f>
        <v>1.3593921707727672</v>
      </c>
      <c r="M172">
        <v>4.8063432684082601</v>
      </c>
      <c r="N172">
        <f>(Table2[[#This Row],[1W Return vs Nifty]]-AVERAGE(Table2[1W Return vs Nifty]))/_xlfn.STDEV.P(Table2[1W Return vs Nifty])</f>
        <v>0.9049438254599188</v>
      </c>
      <c r="O172">
        <v>6443.37</v>
      </c>
      <c r="P172">
        <v>6001.5817474984196</v>
      </c>
      <c r="Q172">
        <v>4673.0150807873497</v>
      </c>
      <c r="R172">
        <v>61.252531258567998</v>
      </c>
      <c r="S172" s="1">
        <f>(Table2[[#This Row],[Close Price]]-Table2[[#This Row],[20D EMA]])/Table2[[#This Row],[20D EMA]]</f>
        <v>4.1202041788691399E-2</v>
      </c>
      <c r="T172" s="1">
        <f>(Table2[[#This Row],[Close Price]]-Table2[[#This Row],[50D EMA]])/Table2[[#This Row],[50D EMA]]</f>
        <v>0.11784697472401912</v>
      </c>
      <c r="U172" s="1">
        <f>(Table2[[#This Row],[Close Price]]-Table2[[#This Row],[200D EMA]])/Table2[[#This Row],[200D EMA]]</f>
        <v>0.43565768224947304</v>
      </c>
      <c r="V172">
        <v>1.0171407672006501</v>
      </c>
      <c r="W172">
        <v>6640</v>
      </c>
      <c r="X172">
        <v>6810.85</v>
      </c>
      <c r="Y172">
        <v>6440</v>
      </c>
      <c r="Z172">
        <v>6812.95</v>
      </c>
      <c r="AA172">
        <v>6418.4</v>
      </c>
      <c r="AB172">
        <v>6875</v>
      </c>
      <c r="AC172" s="1">
        <f>(Table2[[#This Row],[Close Price]]/Table2[[#This Row],[Day Low]])-1</f>
        <v>1.0368975903614519E-2</v>
      </c>
      <c r="AD172" s="1">
        <f>(Table2[[#This Row],[Day High]]/Table2[[#This Row],[Close Price]])-1</f>
        <v>1.5203797968355248E-2</v>
      </c>
      <c r="AE172" s="1">
        <f>(Table2[[#This Row],[Close Price]]/Table2[[#This Row],[Current Week Low]])-1</f>
        <v>4.1746894409937951E-2</v>
      </c>
      <c r="AF172" s="1">
        <f>(Table2[[#This Row],[Current Week High]]/Table2[[#This Row],[Close Price]])-1</f>
        <v>1.55168173382918E-2</v>
      </c>
      <c r="AG172" s="1">
        <f>(Table2[[#This Row],[Close Price]]/Table2[[#This Row],[Current Month Low]])-1</f>
        <v>4.5252710956001696E-2</v>
      </c>
      <c r="AH172" s="1">
        <f>(Table2[[#This Row],[Current Month High]]/Table2[[#This Row],[Close Price]])-1</f>
        <v>2.4765794435708033E-2</v>
      </c>
      <c r="AI172">
        <v>2.8320800137132198</v>
      </c>
      <c r="AJ172">
        <v>219.46904761904699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0.28000000000000003</v>
      </c>
      <c r="AM172" t="s">
        <v>3220</v>
      </c>
      <c r="AN172">
        <v>6.19</v>
      </c>
      <c r="AO172" t="s">
        <v>3220</v>
      </c>
      <c r="AQ172">
        <f>(Table2[[#This Row],[Sharpe Ratio]]-AVERAGE(Table2[Sharpe Ratio]))/_xlfn.STDEV.P(Table2[Sharpe Ratio])</f>
        <v>-0.75604684988846571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3.8201440395938011</v>
      </c>
      <c r="AS172">
        <f>_xlfn.RANK.AVG(Table2[[#This Row],[1Y Return vs Nifty Z-Score]],Table2[1Y Return vs Nifty Z-Score])</f>
        <v>38</v>
      </c>
      <c r="AT172">
        <f>_xlfn.RANK.AVG(Table2[[#This Row],[6M Return vs Nifty Z-Score]],Table2[6M Return vs Nifty Z-Score])</f>
        <v>70</v>
      </c>
      <c r="AU172">
        <f>_xlfn.RANK.AVG(Table2[[#This Row],[Sharpe Ratio Z-Score]],Table2[Sharpe Ratio Z-Score])</f>
        <v>559.5</v>
      </c>
      <c r="AV172">
        <f>(Table2[[#This Row],[Rank 1Y]]+Table2[[#This Row],[Rank 6M]]+Table2[[#This Row],[Rank Sharpe]])/3</f>
        <v>222.5</v>
      </c>
    </row>
    <row r="173" spans="1:48" x14ac:dyDescent="0.3">
      <c r="A173" t="s">
        <v>1858</v>
      </c>
      <c r="B173" t="s">
        <v>1859</v>
      </c>
      <c r="C173" t="s">
        <v>3175</v>
      </c>
      <c r="D173" t="s">
        <v>281</v>
      </c>
      <c r="E173">
        <v>4030.5116181599901</v>
      </c>
      <c r="F173">
        <v>161.96</v>
      </c>
      <c r="G173">
        <v>44.862172020741497</v>
      </c>
      <c r="H173">
        <f>(Table2[[#This Row],[1Y Return vs Nifty]]-AVERAGE(Table2[1Y Return vs Nifty]))/_xlfn.STDEV.P(Table2[1Y Return vs Nifty])</f>
        <v>0.38478626466148758</v>
      </c>
      <c r="I173">
        <v>8.9077842691206595</v>
      </c>
      <c r="J173">
        <f>(Table2[[#This Row],[1M Return vs Nifty]]-AVERAGE(Table2[1M Return vs Nifty]))/_xlfn.STDEV.P(Table2[1M Return vs Nifty])</f>
        <v>0.83165677872699484</v>
      </c>
      <c r="K173">
        <v>68.529944615340298</v>
      </c>
      <c r="L173">
        <f>(Table2[[#This Row],[6M Return vs Nifty]]-AVERAGE(Table2[6M Return vs Nifty]))/_xlfn.STDEV.P(Table2[6M Return vs Nifty])</f>
        <v>1.7109910456080586</v>
      </c>
      <c r="M173">
        <v>-4.7264937467702897</v>
      </c>
      <c r="N173">
        <f>(Table2[[#This Row],[1W Return vs Nifty]]-AVERAGE(Table2[1W Return vs Nifty]))/_xlfn.STDEV.P(Table2[1W Return vs Nifty])</f>
        <v>-0.92800839040143335</v>
      </c>
      <c r="O173">
        <v>160.78</v>
      </c>
      <c r="P173">
        <v>149.04491051269099</v>
      </c>
      <c r="Q173">
        <v>119.49826726447</v>
      </c>
      <c r="R173">
        <v>47.564027104820397</v>
      </c>
      <c r="S173" s="1">
        <f>(Table2[[#This Row],[Close Price]]-Table2[[#This Row],[20D EMA]])/Table2[[#This Row],[20D EMA]]</f>
        <v>7.3392212961811594E-3</v>
      </c>
      <c r="T173" s="1">
        <f>(Table2[[#This Row],[Close Price]]-Table2[[#This Row],[50D EMA]])/Table2[[#This Row],[50D EMA]]</f>
        <v>8.6652334808905232E-2</v>
      </c>
      <c r="U173" s="1">
        <f>(Table2[[#This Row],[Close Price]]-Table2[[#This Row],[200D EMA]])/Table2[[#This Row],[200D EMA]]</f>
        <v>0.35533345970243208</v>
      </c>
      <c r="V173">
        <v>1.0503010179064001</v>
      </c>
      <c r="W173">
        <v>161.01</v>
      </c>
      <c r="X173">
        <v>165.85</v>
      </c>
      <c r="Y173">
        <v>157.15</v>
      </c>
      <c r="Z173">
        <v>165.85</v>
      </c>
      <c r="AA173">
        <v>157.15</v>
      </c>
      <c r="AB173">
        <v>177</v>
      </c>
      <c r="AC173" s="1">
        <f>(Table2[[#This Row],[Close Price]]/Table2[[#This Row],[Day Low]])-1</f>
        <v>5.9002546425688251E-3</v>
      </c>
      <c r="AD173" s="1">
        <f>(Table2[[#This Row],[Day High]]/Table2[[#This Row],[Close Price]])-1</f>
        <v>2.40182761175598E-2</v>
      </c>
      <c r="AE173" s="1">
        <f>(Table2[[#This Row],[Close Price]]/Table2[[#This Row],[Current Week Low]])-1</f>
        <v>3.0607699650015974E-2</v>
      </c>
      <c r="AF173" s="1">
        <f>(Table2[[#This Row],[Current Week High]]/Table2[[#This Row],[Close Price]])-1</f>
        <v>2.40182761175598E-2</v>
      </c>
      <c r="AG173" s="1">
        <f>(Table2[[#This Row],[Close Price]]/Table2[[#This Row],[Current Month Low]])-1</f>
        <v>3.0607699650015974E-2</v>
      </c>
      <c r="AH173" s="1">
        <f>(Table2[[#This Row],[Current Month High]]/Table2[[#This Row],[Close Price]])-1</f>
        <v>9.2862435169177582E-2</v>
      </c>
      <c r="AI173">
        <v>9.2862435169177502</v>
      </c>
      <c r="AJ173">
        <v>98.480392156862706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0.16</v>
      </c>
      <c r="AM173" t="s">
        <v>3220</v>
      </c>
      <c r="AN173">
        <v>-4.3099999999999996</v>
      </c>
      <c r="AO173" t="s">
        <v>3221</v>
      </c>
      <c r="AP173">
        <v>3.4488395091538997E-2</v>
      </c>
      <c r="AQ173">
        <f>(Table2[[#This Row],[Sharpe Ratio]]-AVERAGE(Table2[Sharpe Ratio]))/_xlfn.STDEV.P(Table2[Sharpe Ratio])</f>
        <v>-0.35283124062794924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1.6465944579671585</v>
      </c>
      <c r="AS173">
        <f>_xlfn.RANK.AVG(Table2[[#This Row],[1Y Return vs Nifty Z-Score]],Table2[1Y Return vs Nifty Z-Score])</f>
        <v>195</v>
      </c>
      <c r="AT173">
        <f>_xlfn.RANK.AVG(Table2[[#This Row],[6M Return vs Nifty Z-Score]],Table2[6M Return vs Nifty Z-Score])</f>
        <v>44</v>
      </c>
      <c r="AU173">
        <f>_xlfn.RANK.AVG(Table2[[#This Row],[Sharpe Ratio Z-Score]],Table2[Sharpe Ratio Z-Score])</f>
        <v>430</v>
      </c>
      <c r="AV173">
        <f>(Table2[[#This Row],[Rank 1Y]]+Table2[[#This Row],[Rank 6M]]+Table2[[#This Row],[Rank Sharpe]])/3</f>
        <v>223</v>
      </c>
    </row>
    <row r="174" spans="1:48" x14ac:dyDescent="0.3">
      <c r="A174" t="s">
        <v>308</v>
      </c>
      <c r="B174" t="s">
        <v>309</v>
      </c>
      <c r="C174" t="s">
        <v>3159</v>
      </c>
      <c r="D174" t="s">
        <v>18</v>
      </c>
      <c r="E174">
        <v>89655.801753794905</v>
      </c>
      <c r="F174">
        <v>421.35</v>
      </c>
      <c r="G174">
        <v>111.439265067859</v>
      </c>
      <c r="H174">
        <f>(Table2[[#This Row],[1Y Return vs Nifty]]-AVERAGE(Table2[1Y Return vs Nifty]))/_xlfn.STDEV.P(Table2[1Y Return vs Nifty])</f>
        <v>1.5576079994607896</v>
      </c>
      <c r="I174">
        <v>9.4892584191444698</v>
      </c>
      <c r="J174">
        <f>(Table2[[#This Row],[1M Return vs Nifty]]-AVERAGE(Table2[1M Return vs Nifty]))/_xlfn.STDEV.P(Table2[1M Return vs Nifty])</f>
        <v>0.88979164975184388</v>
      </c>
      <c r="K174">
        <v>12.152867028767201</v>
      </c>
      <c r="L174">
        <f>(Table2[[#This Row],[6M Return vs Nifty]]-AVERAGE(Table2[6M Return vs Nifty]))/_xlfn.STDEV.P(Table2[6M Return vs Nifty])</f>
        <v>-7.7398414112023403E-2</v>
      </c>
      <c r="M174">
        <v>-0.78131819649648604</v>
      </c>
      <c r="N174">
        <f>(Table2[[#This Row],[1W Return vs Nifty]]-AVERAGE(Table2[1W Return vs Nifty]))/_xlfn.STDEV.P(Table2[1W Return vs Nifty])</f>
        <v>-0.1694390101295988</v>
      </c>
      <c r="O174">
        <v>413.53</v>
      </c>
      <c r="P174">
        <v>389.75134605051102</v>
      </c>
      <c r="Q174">
        <v>328.969441481285</v>
      </c>
      <c r="R174">
        <v>51.488781335356798</v>
      </c>
      <c r="S174" s="1">
        <f>(Table2[[#This Row],[Close Price]]-Table2[[#This Row],[20D EMA]])/Table2[[#This Row],[20D EMA]]</f>
        <v>1.8910357168766597E-2</v>
      </c>
      <c r="T174" s="1">
        <f>(Table2[[#This Row],[Close Price]]-Table2[[#This Row],[50D EMA]])/Table2[[#This Row],[50D EMA]]</f>
        <v>8.1073880230791762E-2</v>
      </c>
      <c r="U174" s="1">
        <f>(Table2[[#This Row],[Close Price]]-Table2[[#This Row],[200D EMA]])/Table2[[#This Row],[200D EMA]]</f>
        <v>0.28081805441485219</v>
      </c>
      <c r="V174">
        <v>1.0897124735878301</v>
      </c>
      <c r="W174">
        <v>417.15</v>
      </c>
      <c r="X174">
        <v>424.4</v>
      </c>
      <c r="Y174">
        <v>417.15</v>
      </c>
      <c r="Z174">
        <v>434.45</v>
      </c>
      <c r="AA174">
        <v>417.15</v>
      </c>
      <c r="AB174">
        <v>457.15</v>
      </c>
      <c r="AC174" s="1">
        <f>(Table2[[#This Row],[Close Price]]/Table2[[#This Row],[Day Low]])-1</f>
        <v>1.0068320747932402E-2</v>
      </c>
      <c r="AD174" s="1">
        <f>(Table2[[#This Row],[Day High]]/Table2[[#This Row],[Close Price]])-1</f>
        <v>7.2386377121156364E-3</v>
      </c>
      <c r="AE174" s="1">
        <f>(Table2[[#This Row],[Close Price]]/Table2[[#This Row],[Current Week Low]])-1</f>
        <v>1.0068320747932402E-2</v>
      </c>
      <c r="AF174" s="1">
        <f>(Table2[[#This Row],[Current Week High]]/Table2[[#This Row],[Close Price]])-1</f>
        <v>3.1090542304497371E-2</v>
      </c>
      <c r="AG174" s="1">
        <f>(Table2[[#This Row],[Close Price]]/Table2[[#This Row],[Current Month Low]])-1</f>
        <v>1.0068320747932402E-2</v>
      </c>
      <c r="AH174" s="1">
        <f>(Table2[[#This Row],[Current Month High]]/Table2[[#This Row],[Close Price]])-1</f>
        <v>8.4964993473359396E-2</v>
      </c>
      <c r="AI174">
        <v>8.4964993473359396</v>
      </c>
      <c r="AJ174">
        <v>164.22449832775899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0.18</v>
      </c>
      <c r="AM174" t="s">
        <v>3220</v>
      </c>
      <c r="AN174">
        <v>3.91</v>
      </c>
      <c r="AO174" t="s">
        <v>3220</v>
      </c>
      <c r="AP174">
        <v>8.7678610373971996E-2</v>
      </c>
      <c r="AQ174">
        <f>(Table2[[#This Row],[Sharpe Ratio]]-AVERAGE(Table2[Sharpe Ratio]))/_xlfn.STDEV.P(Table2[Sharpe Ratio])</f>
        <v>0.26903373757354021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2.469595962544552</v>
      </c>
      <c r="AS174">
        <f>_xlfn.RANK.AVG(Table2[[#This Row],[1Y Return vs Nifty Z-Score]],Table2[1Y Return vs Nifty Z-Score])</f>
        <v>52</v>
      </c>
      <c r="AT174">
        <f>_xlfn.RANK.AVG(Table2[[#This Row],[6M Return vs Nifty Z-Score]],Table2[6M Return vs Nifty Z-Score])</f>
        <v>346</v>
      </c>
      <c r="AU174">
        <f>_xlfn.RANK.AVG(Table2[[#This Row],[Sharpe Ratio Z-Score]],Table2[Sharpe Ratio Z-Score])</f>
        <v>272</v>
      </c>
      <c r="AV174">
        <f>(Table2[[#This Row],[Rank 1Y]]+Table2[[#This Row],[Rank 6M]]+Table2[[#This Row],[Rank Sharpe]])/3</f>
        <v>223.33333333333334</v>
      </c>
    </row>
    <row r="175" spans="1:48" x14ac:dyDescent="0.3">
      <c r="A175" t="s">
        <v>156</v>
      </c>
      <c r="B175" t="s">
        <v>157</v>
      </c>
      <c r="C175" t="s">
        <v>3169</v>
      </c>
      <c r="D175" t="s">
        <v>158</v>
      </c>
      <c r="E175">
        <v>171767.374064</v>
      </c>
      <c r="F175">
        <v>440</v>
      </c>
      <c r="G175">
        <v>66.607160970836304</v>
      </c>
      <c r="H175">
        <f>(Table2[[#This Row],[1Y Return vs Nifty]]-AVERAGE(Table2[1Y Return vs Nifty]))/_xlfn.STDEV.P(Table2[1Y Return vs Nifty])</f>
        <v>0.76784588016006505</v>
      </c>
      <c r="I175">
        <v>5.02254750095448</v>
      </c>
      <c r="J175">
        <f>(Table2[[#This Row],[1M Return vs Nifty]]-AVERAGE(Table2[1M Return vs Nifty]))/_xlfn.STDEV.P(Table2[1M Return vs Nifty])</f>
        <v>0.44321691702532945</v>
      </c>
      <c r="K175">
        <v>48.470931337907302</v>
      </c>
      <c r="L175">
        <f>(Table2[[#This Row],[6M Return vs Nifty]]-AVERAGE(Table2[6M Return vs Nifty]))/_xlfn.STDEV.P(Table2[6M Return vs Nifty])</f>
        <v>1.0746805191771884</v>
      </c>
      <c r="M175">
        <v>-1.1404565145858501</v>
      </c>
      <c r="N175">
        <f>(Table2[[#This Row],[1W Return vs Nifty]]-AVERAGE(Table2[1W Return vs Nifty]))/_xlfn.STDEV.P(Table2[1W Return vs Nifty])</f>
        <v>-0.23849330895947229</v>
      </c>
      <c r="O175">
        <v>454.12</v>
      </c>
      <c r="P175">
        <v>446.20988412803803</v>
      </c>
      <c r="Q175">
        <v>378.58067586017398</v>
      </c>
      <c r="R175">
        <v>32.708379998027702</v>
      </c>
      <c r="S175" s="1">
        <f>(Table2[[#This Row],[Close Price]]-Table2[[#This Row],[20D EMA]])/Table2[[#This Row],[20D EMA]]</f>
        <v>-3.1093103144543301E-2</v>
      </c>
      <c r="T175" s="1">
        <f>(Table2[[#This Row],[Close Price]]-Table2[[#This Row],[50D EMA]])/Table2[[#This Row],[50D EMA]]</f>
        <v>-1.3916957801535672E-2</v>
      </c>
      <c r="U175" s="1">
        <f>(Table2[[#This Row],[Close Price]]-Table2[[#This Row],[200D EMA]])/Table2[[#This Row],[200D EMA]]</f>
        <v>0.16223576124236938</v>
      </c>
      <c r="V175">
        <v>0.82610996925443803</v>
      </c>
      <c r="W175">
        <v>436.95</v>
      </c>
      <c r="X175">
        <v>444</v>
      </c>
      <c r="Y175">
        <v>436.95</v>
      </c>
      <c r="Z175">
        <v>461.4</v>
      </c>
      <c r="AA175">
        <v>436.95</v>
      </c>
      <c r="AB175">
        <v>473.65</v>
      </c>
      <c r="AC175" s="1">
        <f>(Table2[[#This Row],[Close Price]]/Table2[[#This Row],[Day Low]])-1</f>
        <v>6.9802036846320359E-3</v>
      </c>
      <c r="AD175" s="1">
        <f>(Table2[[#This Row],[Day High]]/Table2[[#This Row],[Close Price]])-1</f>
        <v>9.0909090909090384E-3</v>
      </c>
      <c r="AE175" s="1">
        <f>(Table2[[#This Row],[Close Price]]/Table2[[#This Row],[Current Week Low]])-1</f>
        <v>6.9802036846320359E-3</v>
      </c>
      <c r="AF175" s="1">
        <f>(Table2[[#This Row],[Current Week High]]/Table2[[#This Row],[Close Price]])-1</f>
        <v>4.8636363636363589E-2</v>
      </c>
      <c r="AG175" s="1">
        <f>(Table2[[#This Row],[Close Price]]/Table2[[#This Row],[Current Month Low]])-1</f>
        <v>6.9802036846320359E-3</v>
      </c>
      <c r="AH175" s="1">
        <f>(Table2[[#This Row],[Current Month High]]/Table2[[#This Row],[Close Price]])-1</f>
        <v>7.6477272727272672E-2</v>
      </c>
      <c r="AI175">
        <v>15.170454545454501</v>
      </c>
      <c r="AJ175">
        <v>111.53846153846099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0.02</v>
      </c>
      <c r="AM175" t="s">
        <v>3220</v>
      </c>
      <c r="AN175">
        <v>-2.0699999999999998</v>
      </c>
      <c r="AO175" t="s">
        <v>3221</v>
      </c>
      <c r="AP175">
        <v>3.1384827281294998E-2</v>
      </c>
      <c r="AQ175">
        <f>(Table2[[#This Row],[Sharpe Ratio]]-AVERAGE(Table2[Sharpe Ratio]))/_xlfn.STDEV.P(Table2[Sharpe Ratio])</f>
        <v>-0.38911611216712583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1.6581338952359848</v>
      </c>
      <c r="AS175">
        <f>_xlfn.RANK.AVG(Table2[[#This Row],[1Y Return vs Nifty Z-Score]],Table2[1Y Return vs Nifty Z-Score])</f>
        <v>128</v>
      </c>
      <c r="AT175">
        <f>_xlfn.RANK.AVG(Table2[[#This Row],[6M Return vs Nifty Z-Score]],Table2[6M Return vs Nifty Z-Score])</f>
        <v>98</v>
      </c>
      <c r="AU175">
        <f>_xlfn.RANK.AVG(Table2[[#This Row],[Sharpe Ratio Z-Score]],Table2[Sharpe Ratio Z-Score])</f>
        <v>445</v>
      </c>
      <c r="AV175">
        <f>(Table2[[#This Row],[Rank 1Y]]+Table2[[#This Row],[Rank 6M]]+Table2[[#This Row],[Rank Sharpe]])/3</f>
        <v>223.66666666666666</v>
      </c>
    </row>
    <row r="176" spans="1:48" x14ac:dyDescent="0.3">
      <c r="A176" t="s">
        <v>207</v>
      </c>
      <c r="B176" t="s">
        <v>208</v>
      </c>
      <c r="C176" t="s">
        <v>3161</v>
      </c>
      <c r="D176" t="s">
        <v>51</v>
      </c>
      <c r="E176">
        <v>122565.24730625001</v>
      </c>
      <c r="F176">
        <v>3260.05</v>
      </c>
      <c r="G176">
        <v>40.2241325641073</v>
      </c>
      <c r="H176">
        <f>(Table2[[#This Row],[1Y Return vs Nifty]]-AVERAGE(Table2[1Y Return vs Nifty]))/_xlfn.STDEV.P(Table2[1Y Return vs Nifty])</f>
        <v>0.30308258502279173</v>
      </c>
      <c r="I176">
        <v>9.6360826082851396</v>
      </c>
      <c r="J176">
        <f>(Table2[[#This Row],[1M Return vs Nifty]]-AVERAGE(Table2[1M Return vs Nifty]))/_xlfn.STDEV.P(Table2[1M Return vs Nifty])</f>
        <v>0.90447090126916652</v>
      </c>
      <c r="K176">
        <v>20.077601950799501</v>
      </c>
      <c r="L176">
        <f>(Table2[[#This Row],[6M Return vs Nifty]]-AVERAGE(Table2[6M Return vs Nifty]))/_xlfn.STDEV.P(Table2[6M Return vs Nifty])</f>
        <v>0.17398943734009892</v>
      </c>
      <c r="M176">
        <v>3.9324696935300101</v>
      </c>
      <c r="N176">
        <f>(Table2[[#This Row],[1W Return vs Nifty]]-AVERAGE(Table2[1W Return vs Nifty]))/_xlfn.STDEV.P(Table2[1W Return vs Nifty])</f>
        <v>0.73691740238089498</v>
      </c>
      <c r="O176">
        <v>3166.66</v>
      </c>
      <c r="P176">
        <v>3002.99173067117</v>
      </c>
      <c r="Q176">
        <v>2551.7658401713902</v>
      </c>
      <c r="R176">
        <v>61.0411551622975</v>
      </c>
      <c r="S176" s="1">
        <f>(Table2[[#This Row],[Close Price]]-Table2[[#This Row],[20D EMA]])/Table2[[#This Row],[20D EMA]]</f>
        <v>2.9491641035033864E-2</v>
      </c>
      <c r="T176" s="1">
        <f>(Table2[[#This Row],[Close Price]]-Table2[[#This Row],[50D EMA]])/Table2[[#This Row],[50D EMA]]</f>
        <v>8.5600725004786327E-2</v>
      </c>
      <c r="U176" s="1">
        <f>(Table2[[#This Row],[Close Price]]-Table2[[#This Row],[200D EMA]])/Table2[[#This Row],[200D EMA]]</f>
        <v>0.2775662831904035</v>
      </c>
      <c r="V176">
        <v>0.79375093415459097</v>
      </c>
      <c r="W176">
        <v>3230.15</v>
      </c>
      <c r="X176">
        <v>3337.9</v>
      </c>
      <c r="Y176">
        <v>3216.1</v>
      </c>
      <c r="Z176">
        <v>3337.9</v>
      </c>
      <c r="AA176">
        <v>3190.05</v>
      </c>
      <c r="AB176">
        <v>3337.9</v>
      </c>
      <c r="AC176" s="1">
        <f>(Table2[[#This Row],[Close Price]]/Table2[[#This Row],[Day Low]])-1</f>
        <v>9.2565360741760916E-3</v>
      </c>
      <c r="AD176" s="1">
        <f>(Table2[[#This Row],[Day High]]/Table2[[#This Row],[Close Price]])-1</f>
        <v>2.3880001840462572E-2</v>
      </c>
      <c r="AE176" s="1">
        <f>(Table2[[#This Row],[Close Price]]/Table2[[#This Row],[Current Week Low]])-1</f>
        <v>1.366561985012904E-2</v>
      </c>
      <c r="AF176" s="1">
        <f>(Table2[[#This Row],[Current Week High]]/Table2[[#This Row],[Close Price]])-1</f>
        <v>2.3880001840462572E-2</v>
      </c>
      <c r="AG176" s="1">
        <f>(Table2[[#This Row],[Close Price]]/Table2[[#This Row],[Current Month Low]])-1</f>
        <v>2.194322972994156E-2</v>
      </c>
      <c r="AH176" s="1">
        <f>(Table2[[#This Row],[Current Month High]]/Table2[[#This Row],[Close Price]])-1</f>
        <v>2.3880001840462572E-2</v>
      </c>
      <c r="AI176">
        <v>2.3880001840462501</v>
      </c>
      <c r="AJ176">
        <v>85.140699094187397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0.12</v>
      </c>
      <c r="AM176" t="s">
        <v>3220</v>
      </c>
      <c r="AN176">
        <v>4.2699999999999996</v>
      </c>
      <c r="AO176" t="s">
        <v>3220</v>
      </c>
      <c r="AP176">
        <v>0.11197795272901299</v>
      </c>
      <c r="AQ176">
        <f>(Table2[[#This Row],[Sharpe Ratio]]-AVERAGE(Table2[Sharpe Ratio]))/_xlfn.STDEV.P(Table2[Sharpe Ratio])</f>
        <v>0.55312565041298201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2.6715859764259342</v>
      </c>
      <c r="AS176">
        <f>_xlfn.RANK.AVG(Table2[[#This Row],[1Y Return vs Nifty Z-Score]],Table2[1Y Return vs Nifty Z-Score])</f>
        <v>214</v>
      </c>
      <c r="AT176">
        <f>_xlfn.RANK.AVG(Table2[[#This Row],[6M Return vs Nifty Z-Score]],Table2[6M Return vs Nifty Z-Score])</f>
        <v>265</v>
      </c>
      <c r="AU176">
        <f>_xlfn.RANK.AVG(Table2[[#This Row],[Sharpe Ratio Z-Score]],Table2[Sharpe Ratio Z-Score])</f>
        <v>199</v>
      </c>
      <c r="AV176">
        <f>(Table2[[#This Row],[Rank 1Y]]+Table2[[#This Row],[Rank 6M]]+Table2[[#This Row],[Rank Sharpe]])/3</f>
        <v>226</v>
      </c>
    </row>
    <row r="177" spans="1:48" x14ac:dyDescent="0.3">
      <c r="A177" t="s">
        <v>831</v>
      </c>
      <c r="B177" t="s">
        <v>832</v>
      </c>
      <c r="C177" t="s">
        <v>3168</v>
      </c>
      <c r="D177" t="s">
        <v>274</v>
      </c>
      <c r="E177">
        <v>19630.7053326799</v>
      </c>
      <c r="F177">
        <v>899.6</v>
      </c>
      <c r="G177">
        <v>30.163709020098501</v>
      </c>
      <c r="H177">
        <f>(Table2[[#This Row],[1Y Return vs Nifty]]-AVERAGE(Table2[1Y Return vs Nifty]))/_xlfn.STDEV.P(Table2[1Y Return vs Nifty])</f>
        <v>0.12585821469244743</v>
      </c>
      <c r="I177">
        <v>9.8239199994711406</v>
      </c>
      <c r="J177">
        <f>(Table2[[#This Row],[1M Return vs Nifty]]-AVERAGE(Table2[1M Return vs Nifty]))/_xlfn.STDEV.P(Table2[1M Return vs Nifty])</f>
        <v>0.92325058822480355</v>
      </c>
      <c r="K177">
        <v>9.6858773266236096</v>
      </c>
      <c r="L177">
        <f>(Table2[[#This Row],[6M Return vs Nifty]]-AVERAGE(Table2[6M Return vs Nifty]))/_xlfn.STDEV.P(Table2[6M Return vs Nifty])</f>
        <v>-0.15565607785446509</v>
      </c>
      <c r="M177">
        <v>4.0432165157762698</v>
      </c>
      <c r="N177">
        <f>(Table2[[#This Row],[1W Return vs Nifty]]-AVERAGE(Table2[1W Return vs Nifty]))/_xlfn.STDEV.P(Table2[1W Return vs Nifty])</f>
        <v>0.75821154943414582</v>
      </c>
      <c r="O177">
        <v>843.99</v>
      </c>
      <c r="P177">
        <v>825.93111411774998</v>
      </c>
      <c r="Q177">
        <v>762.814147414118</v>
      </c>
      <c r="R177">
        <v>74.487088601257796</v>
      </c>
      <c r="S177" s="1">
        <f>(Table2[[#This Row],[Close Price]]-Table2[[#This Row],[20D EMA]])/Table2[[#This Row],[20D EMA]]</f>
        <v>6.5889406272586187E-2</v>
      </c>
      <c r="T177" s="1">
        <f>(Table2[[#This Row],[Close Price]]-Table2[[#This Row],[50D EMA]])/Table2[[#This Row],[50D EMA]]</f>
        <v>8.9194951761736557E-2</v>
      </c>
      <c r="U177" s="1">
        <f>(Table2[[#This Row],[Close Price]]-Table2[[#This Row],[200D EMA]])/Table2[[#This Row],[200D EMA]]</f>
        <v>0.17931740391755407</v>
      </c>
      <c r="V177">
        <v>1.8397103472237599</v>
      </c>
      <c r="W177">
        <v>880.35</v>
      </c>
      <c r="X177">
        <v>904.4</v>
      </c>
      <c r="Y177">
        <v>874.85</v>
      </c>
      <c r="Z177">
        <v>917.7</v>
      </c>
      <c r="AA177">
        <v>830</v>
      </c>
      <c r="AB177">
        <v>924</v>
      </c>
      <c r="AC177" s="1">
        <f>(Table2[[#This Row],[Close Price]]/Table2[[#This Row],[Day Low]])-1</f>
        <v>2.1866303174873591E-2</v>
      </c>
      <c r="AD177" s="1">
        <f>(Table2[[#This Row],[Day High]]/Table2[[#This Row],[Close Price]])-1</f>
        <v>5.33570475767009E-3</v>
      </c>
      <c r="AE177" s="1">
        <f>(Table2[[#This Row],[Close Price]]/Table2[[#This Row],[Current Week Low]])-1</f>
        <v>2.8290564096702386E-2</v>
      </c>
      <c r="AF177" s="1">
        <f>(Table2[[#This Row],[Current Week High]]/Table2[[#This Row],[Close Price]])-1</f>
        <v>2.0120053357047585E-2</v>
      </c>
      <c r="AG177" s="1">
        <f>(Table2[[#This Row],[Close Price]]/Table2[[#This Row],[Current Month Low]])-1</f>
        <v>8.3855421686747089E-2</v>
      </c>
      <c r="AH177" s="1">
        <f>(Table2[[#This Row],[Current Month High]]/Table2[[#This Row],[Close Price]])-1</f>
        <v>2.7123165851489439E-2</v>
      </c>
      <c r="AI177">
        <v>6.49177412183192</v>
      </c>
      <c r="AJ177">
        <v>68.118108764716794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</v>
      </c>
      <c r="AM177" t="s">
        <v>3222</v>
      </c>
      <c r="AN177">
        <v>12.89</v>
      </c>
      <c r="AO177" t="s">
        <v>3220</v>
      </c>
      <c r="AP177">
        <v>0.20412946596850001</v>
      </c>
      <c r="AQ177">
        <f>(Table2[[#This Row],[Sharpe Ratio]]-AVERAGE(Table2[Sharpe Ratio]))/_xlfn.STDEV.P(Table2[Sharpe Ratio])</f>
        <v>1.6305004733502773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3.2821647478472089</v>
      </c>
      <c r="AS177">
        <f>_xlfn.RANK.AVG(Table2[[#This Row],[1Y Return vs Nifty Z-Score]],Table2[1Y Return vs Nifty Z-Score])</f>
        <v>263</v>
      </c>
      <c r="AT177">
        <f>_xlfn.RANK.AVG(Table2[[#This Row],[6M Return vs Nifty Z-Score]],Table2[6M Return vs Nifty Z-Score])</f>
        <v>379</v>
      </c>
      <c r="AU177">
        <f>_xlfn.RANK.AVG(Table2[[#This Row],[Sharpe Ratio Z-Score]],Table2[Sharpe Ratio Z-Score])</f>
        <v>36</v>
      </c>
      <c r="AV177">
        <f>(Table2[[#This Row],[Rank 1Y]]+Table2[[#This Row],[Rank 6M]]+Table2[[#This Row],[Rank Sharpe]])/3</f>
        <v>226</v>
      </c>
    </row>
    <row r="178" spans="1:48" x14ac:dyDescent="0.3">
      <c r="A178" t="s">
        <v>1398</v>
      </c>
      <c r="B178" t="s">
        <v>1399</v>
      </c>
      <c r="C178" t="s">
        <v>3169</v>
      </c>
      <c r="D178" t="s">
        <v>1400</v>
      </c>
      <c r="E178">
        <v>8226.9070807299995</v>
      </c>
      <c r="F178">
        <v>404.3</v>
      </c>
      <c r="G178">
        <v>44.103978294784298</v>
      </c>
      <c r="H178">
        <f>(Table2[[#This Row],[1Y Return vs Nifty]]-AVERAGE(Table2[1Y Return vs Nifty]))/_xlfn.STDEV.P(Table2[1Y Return vs Nifty])</f>
        <v>0.37142992781509282</v>
      </c>
      <c r="I178">
        <v>-14.3535909325609</v>
      </c>
      <c r="J178">
        <f>(Table2[[#This Row],[1M Return vs Nifty]]-AVERAGE(Table2[1M Return vs Nifty]))/_xlfn.STDEV.P(Table2[1M Return vs Nifty])</f>
        <v>-1.4939789303668762</v>
      </c>
      <c r="K178">
        <v>23.575877092329499</v>
      </c>
      <c r="L178">
        <f>(Table2[[#This Row],[6M Return vs Nifty]]-AVERAGE(Table2[6M Return vs Nifty]))/_xlfn.STDEV.P(Table2[6M Return vs Nifty])</f>
        <v>0.28496146104433995</v>
      </c>
      <c r="M178">
        <v>1.95899623032882</v>
      </c>
      <c r="N178">
        <f>(Table2[[#This Row],[1W Return vs Nifty]]-AVERAGE(Table2[1W Return vs Nifty]))/_xlfn.STDEV.P(Table2[1W Return vs Nifty])</f>
        <v>0.35746241415875063</v>
      </c>
      <c r="O178">
        <v>408.37</v>
      </c>
      <c r="P178">
        <v>435.68750559486801</v>
      </c>
      <c r="Q178">
        <v>388.93612618116498</v>
      </c>
      <c r="R178">
        <v>53.193089473934798</v>
      </c>
      <c r="S178" s="1">
        <f>(Table2[[#This Row],[Close Price]]-Table2[[#This Row],[20D EMA]])/Table2[[#This Row],[20D EMA]]</f>
        <v>-9.9664519920660017E-3</v>
      </c>
      <c r="T178" s="1">
        <f>(Table2[[#This Row],[Close Price]]-Table2[[#This Row],[50D EMA]])/Table2[[#This Row],[50D EMA]]</f>
        <v>-7.2041325931559416E-2</v>
      </c>
      <c r="U178" s="1">
        <f>(Table2[[#This Row],[Close Price]]-Table2[[#This Row],[200D EMA]])/Table2[[#This Row],[200D EMA]]</f>
        <v>3.9502305866230068E-2</v>
      </c>
      <c r="V178">
        <v>0.55179888296817603</v>
      </c>
      <c r="W178">
        <v>389.05</v>
      </c>
      <c r="X178">
        <v>408.45</v>
      </c>
      <c r="Y178">
        <v>381.75</v>
      </c>
      <c r="Z178">
        <v>408.45</v>
      </c>
      <c r="AA178">
        <v>381.1</v>
      </c>
      <c r="AB178">
        <v>408.45</v>
      </c>
      <c r="AC178" s="1">
        <f>(Table2[[#This Row],[Close Price]]/Table2[[#This Row],[Day Low]])-1</f>
        <v>3.9198046523583052E-2</v>
      </c>
      <c r="AD178" s="1">
        <f>(Table2[[#This Row],[Day High]]/Table2[[#This Row],[Close Price]])-1</f>
        <v>1.0264654959188713E-2</v>
      </c>
      <c r="AE178" s="1">
        <f>(Table2[[#This Row],[Close Price]]/Table2[[#This Row],[Current Week Low]])-1</f>
        <v>5.9070072036673249E-2</v>
      </c>
      <c r="AF178" s="1">
        <f>(Table2[[#This Row],[Current Week High]]/Table2[[#This Row],[Close Price]])-1</f>
        <v>1.0264654959188713E-2</v>
      </c>
      <c r="AG178" s="1">
        <f>(Table2[[#This Row],[Close Price]]/Table2[[#This Row],[Current Month Low]])-1</f>
        <v>6.0876410390973357E-2</v>
      </c>
      <c r="AH178" s="1">
        <f>(Table2[[#This Row],[Current Month High]]/Table2[[#This Row],[Close Price]])-1</f>
        <v>1.0264654959188713E-2</v>
      </c>
      <c r="AI178">
        <v>45.4365570121197</v>
      </c>
      <c r="AJ178">
        <v>95.266843757546397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-0.15</v>
      </c>
      <c r="AM178" t="s">
        <v>3221</v>
      </c>
      <c r="AN178">
        <v>-1.9</v>
      </c>
      <c r="AO178" t="s">
        <v>3221</v>
      </c>
      <c r="AP178">
        <v>9.2281223066263005E-2</v>
      </c>
      <c r="AQ178">
        <f>(Table2[[#This Row],[Sharpe Ratio]]-AVERAGE(Table2[Sharpe Ratio]))/_xlfn.STDEV.P(Table2[Sharpe Ratio])</f>
        <v>0.32284445494634129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200</v>
      </c>
      <c r="AT178">
        <f>_xlfn.RANK.AVG(Table2[[#This Row],[6M Return vs Nifty Z-Score]],Table2[6M Return vs Nifty Z-Score])</f>
        <v>229</v>
      </c>
      <c r="AU178">
        <f>_xlfn.RANK.AVG(Table2[[#This Row],[Sharpe Ratio Z-Score]],Table2[Sharpe Ratio Z-Score])</f>
        <v>250</v>
      </c>
      <c r="AV178">
        <f>(Table2[[#This Row],[Rank 1Y]]+Table2[[#This Row],[Rank 6M]]+Table2[[#This Row],[Rank Sharpe]])/3</f>
        <v>226.33333333333334</v>
      </c>
    </row>
    <row r="179" spans="1:48" x14ac:dyDescent="0.3">
      <c r="A179" t="s">
        <v>1890</v>
      </c>
      <c r="B179" t="s">
        <v>1891</v>
      </c>
      <c r="C179" t="s">
        <v>3175</v>
      </c>
      <c r="D179" t="s">
        <v>281</v>
      </c>
      <c r="E179">
        <v>3903.7807275</v>
      </c>
      <c r="F179">
        <v>1260.8499999999999</v>
      </c>
      <c r="G179">
        <v>41.267599852819501</v>
      </c>
      <c r="H179">
        <f>(Table2[[#This Row],[1Y Return vs Nifty]]-AVERAGE(Table2[1Y Return vs Nifty]))/_xlfn.STDEV.P(Table2[1Y Return vs Nifty])</f>
        <v>0.32146429950959982</v>
      </c>
      <c r="I179">
        <v>3.1814955883861602</v>
      </c>
      <c r="J179">
        <f>(Table2[[#This Row],[1M Return vs Nifty]]-AVERAGE(Table2[1M Return vs Nifty]))/_xlfn.STDEV.P(Table2[1M Return vs Nifty])</f>
        <v>0.25915144226118336</v>
      </c>
      <c r="K179">
        <v>45.184984130516298</v>
      </c>
      <c r="L179">
        <f>(Table2[[#This Row],[6M Return vs Nifty]]-AVERAGE(Table2[6M Return vs Nifty]))/_xlfn.STDEV.P(Table2[6M Return vs Nifty])</f>
        <v>0.97044394639863973</v>
      </c>
      <c r="M179">
        <v>-4.6612444229208698</v>
      </c>
      <c r="N179">
        <f>(Table2[[#This Row],[1W Return vs Nifty]]-AVERAGE(Table2[1W Return vs Nifty]))/_xlfn.STDEV.P(Table2[1W Return vs Nifty])</f>
        <v>-0.91546239884164704</v>
      </c>
      <c r="O179">
        <v>1280.3399999999999</v>
      </c>
      <c r="P179">
        <v>1177.9059928010799</v>
      </c>
      <c r="Q179">
        <v>947.78332579513699</v>
      </c>
      <c r="R179">
        <v>39.473866406486501</v>
      </c>
      <c r="S179" s="1">
        <f>(Table2[[#This Row],[Close Price]]-Table2[[#This Row],[20D EMA]])/Table2[[#This Row],[20D EMA]]</f>
        <v>-1.522251901838575E-2</v>
      </c>
      <c r="T179" s="1">
        <f>(Table2[[#This Row],[Close Price]]-Table2[[#This Row],[50D EMA]])/Table2[[#This Row],[50D EMA]]</f>
        <v>7.0416491388822749E-2</v>
      </c>
      <c r="U179" s="1">
        <f>(Table2[[#This Row],[Close Price]]-Table2[[#This Row],[200D EMA]])/Table2[[#This Row],[200D EMA]]</f>
        <v>0.33031460428175136</v>
      </c>
      <c r="V179">
        <v>0.66646383754446703</v>
      </c>
      <c r="W179">
        <v>1255.3499999999999</v>
      </c>
      <c r="X179">
        <v>1292.8499999999999</v>
      </c>
      <c r="Y179">
        <v>1243</v>
      </c>
      <c r="Z179">
        <v>1295</v>
      </c>
      <c r="AA179">
        <v>1243</v>
      </c>
      <c r="AB179">
        <v>1399.9</v>
      </c>
      <c r="AC179" s="1">
        <f>(Table2[[#This Row],[Close Price]]/Table2[[#This Row],[Day Low]])-1</f>
        <v>4.3812482574581146E-3</v>
      </c>
      <c r="AD179" s="1">
        <f>(Table2[[#This Row],[Day High]]/Table2[[#This Row],[Close Price]])-1</f>
        <v>2.5379704167823203E-2</v>
      </c>
      <c r="AE179" s="1">
        <f>(Table2[[#This Row],[Close Price]]/Table2[[#This Row],[Current Week Low]])-1</f>
        <v>1.4360418342719061E-2</v>
      </c>
      <c r="AF179" s="1">
        <f>(Table2[[#This Row],[Current Week High]]/Table2[[#This Row],[Close Price]])-1</f>
        <v>2.708490304159894E-2</v>
      </c>
      <c r="AG179" s="1">
        <f>(Table2[[#This Row],[Close Price]]/Table2[[#This Row],[Current Month Low]])-1</f>
        <v>1.4360418342719061E-2</v>
      </c>
      <c r="AH179" s="1">
        <f>(Table2[[#This Row],[Current Month High]]/Table2[[#This Row],[Close Price]])-1</f>
        <v>0.11028274576674479</v>
      </c>
      <c r="AI179">
        <v>11.0282745766744</v>
      </c>
      <c r="AJ179">
        <v>102.88840614691399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0.38</v>
      </c>
      <c r="AM179" t="s">
        <v>3220</v>
      </c>
      <c r="AN179">
        <v>-0.31</v>
      </c>
      <c r="AO179" t="s">
        <v>3221</v>
      </c>
      <c r="AP179">
        <v>6.1457625024077998E-2</v>
      </c>
      <c r="AQ179">
        <f>(Table2[[#This Row],[Sharpe Ratio]]-AVERAGE(Table2[Sharpe Ratio]))/_xlfn.STDEV.P(Table2[Sharpe Ratio])</f>
        <v>-3.7524760008226826E-2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0.59807252931954902</v>
      </c>
      <c r="AS179">
        <f>_xlfn.RANK.AVG(Table2[[#This Row],[1Y Return vs Nifty Z-Score]],Table2[1Y Return vs Nifty Z-Score])</f>
        <v>209</v>
      </c>
      <c r="AT179">
        <f>_xlfn.RANK.AVG(Table2[[#This Row],[6M Return vs Nifty Z-Score]],Table2[6M Return vs Nifty Z-Score])</f>
        <v>109</v>
      </c>
      <c r="AU179">
        <f>_xlfn.RANK.AVG(Table2[[#This Row],[Sharpe Ratio Z-Score]],Table2[Sharpe Ratio Z-Score])</f>
        <v>363</v>
      </c>
      <c r="AV179">
        <f>(Table2[[#This Row],[Rank 1Y]]+Table2[[#This Row],[Rank 6M]]+Table2[[#This Row],[Rank Sharpe]])/3</f>
        <v>227</v>
      </c>
    </row>
    <row r="180" spans="1:48" x14ac:dyDescent="0.3">
      <c r="A180" t="s">
        <v>797</v>
      </c>
      <c r="B180" t="s">
        <v>798</v>
      </c>
      <c r="C180" t="s">
        <v>3163</v>
      </c>
      <c r="D180" t="s">
        <v>37</v>
      </c>
      <c r="E180">
        <v>20668.33852754</v>
      </c>
      <c r="F180">
        <v>562.85</v>
      </c>
      <c r="G180">
        <v>27.609505027157901</v>
      </c>
      <c r="H180">
        <f>(Table2[[#This Row],[1Y Return vs Nifty]]-AVERAGE(Table2[1Y Return vs Nifty]))/_xlfn.STDEV.P(Table2[1Y Return vs Nifty])</f>
        <v>8.0863370055541242E-2</v>
      </c>
      <c r="I180">
        <v>-2.0472941707607299</v>
      </c>
      <c r="J180">
        <f>(Table2[[#This Row],[1M Return vs Nifty]]-AVERAGE(Table2[1M Return vs Nifty]))/_xlfn.STDEV.P(Table2[1M Return vs Nifty])</f>
        <v>-0.26361473444952493</v>
      </c>
      <c r="K180">
        <v>18.782954257335501</v>
      </c>
      <c r="L180">
        <f>(Table2[[#This Row],[6M Return vs Nifty]]-AVERAGE(Table2[6M Return vs Nifty]))/_xlfn.STDEV.P(Table2[6M Return vs Nifty])</f>
        <v>0.1329207195533976</v>
      </c>
      <c r="M180">
        <v>-0.16578043041221199</v>
      </c>
      <c r="N180">
        <f>(Table2[[#This Row],[1W Return vs Nifty]]-AVERAGE(Table2[1W Return vs Nifty]))/_xlfn.STDEV.P(Table2[1W Return vs Nifty])</f>
        <v>-5.1084808699943439E-2</v>
      </c>
      <c r="O180">
        <v>547.97</v>
      </c>
      <c r="P180">
        <v>525.47732769863001</v>
      </c>
      <c r="Q180">
        <v>458.87863111771298</v>
      </c>
      <c r="R180">
        <v>64.486643609613907</v>
      </c>
      <c r="S180" s="1">
        <f>(Table2[[#This Row],[Close Price]]-Table2[[#This Row],[20D EMA]])/Table2[[#This Row],[20D EMA]]</f>
        <v>2.7154771246601081E-2</v>
      </c>
      <c r="T180" s="1">
        <f>(Table2[[#This Row],[Close Price]]-Table2[[#This Row],[50D EMA]])/Table2[[#This Row],[50D EMA]]</f>
        <v>7.1121379232566756E-2</v>
      </c>
      <c r="U180" s="1">
        <f>(Table2[[#This Row],[Close Price]]-Table2[[#This Row],[200D EMA]])/Table2[[#This Row],[200D EMA]]</f>
        <v>0.22657705508979339</v>
      </c>
      <c r="V180">
        <v>0.52929069674345097</v>
      </c>
      <c r="W180">
        <v>542.25</v>
      </c>
      <c r="X180">
        <v>565.79999999999995</v>
      </c>
      <c r="Y180">
        <v>532.15</v>
      </c>
      <c r="Z180">
        <v>565.79999999999995</v>
      </c>
      <c r="AA180">
        <v>532.15</v>
      </c>
      <c r="AB180">
        <v>573.54999999999995</v>
      </c>
      <c r="AC180" s="1">
        <f>(Table2[[#This Row],[Close Price]]/Table2[[#This Row],[Day Low]])-1</f>
        <v>3.7989857076994094E-2</v>
      </c>
      <c r="AD180" s="1">
        <f>(Table2[[#This Row],[Day High]]/Table2[[#This Row],[Close Price]])-1</f>
        <v>5.2411832637468958E-3</v>
      </c>
      <c r="AE180" s="1">
        <f>(Table2[[#This Row],[Close Price]]/Table2[[#This Row],[Current Week Low]])-1</f>
        <v>5.7690500798647015E-2</v>
      </c>
      <c r="AF180" s="1">
        <f>(Table2[[#This Row],[Current Week High]]/Table2[[#This Row],[Close Price]])-1</f>
        <v>5.2411832637468958E-3</v>
      </c>
      <c r="AG180" s="1">
        <f>(Table2[[#This Row],[Close Price]]/Table2[[#This Row],[Current Month Low]])-1</f>
        <v>5.7690500798647015E-2</v>
      </c>
      <c r="AH180" s="1">
        <f>(Table2[[#This Row],[Current Month High]]/Table2[[#This Row],[Close Price]])-1</f>
        <v>1.9010393532912673E-2</v>
      </c>
      <c r="AI180">
        <v>5.4366172159545201</v>
      </c>
      <c r="AJ180">
        <v>69.024024024024001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</v>
      </c>
      <c r="AM180" t="s">
        <v>3220</v>
      </c>
      <c r="AN180">
        <v>1.29</v>
      </c>
      <c r="AO180" t="s">
        <v>3220</v>
      </c>
      <c r="AP180">
        <v>0.141202897023535</v>
      </c>
      <c r="AQ180">
        <f>(Table2[[#This Row],[Sharpe Ratio]]-AVERAGE(Table2[Sharpe Ratio]))/_xlfn.STDEV.P(Table2[Sharpe Ratio])</f>
        <v>0.89480445825670474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0.79388900471617507</v>
      </c>
      <c r="AS180">
        <f>_xlfn.RANK.AVG(Table2[[#This Row],[1Y Return vs Nifty Z-Score]],Table2[1Y Return vs Nifty Z-Score])</f>
        <v>272</v>
      </c>
      <c r="AT180">
        <f>_xlfn.RANK.AVG(Table2[[#This Row],[6M Return vs Nifty Z-Score]],Table2[6M Return vs Nifty Z-Score])</f>
        <v>278</v>
      </c>
      <c r="AU180">
        <f>_xlfn.RANK.AVG(Table2[[#This Row],[Sharpe Ratio Z-Score]],Table2[Sharpe Ratio Z-Score])</f>
        <v>134</v>
      </c>
      <c r="AV180">
        <f>(Table2[[#This Row],[Rank 1Y]]+Table2[[#This Row],[Rank 6M]]+Table2[[#This Row],[Rank Sharpe]])/3</f>
        <v>228</v>
      </c>
    </row>
    <row r="181" spans="1:48" x14ac:dyDescent="0.3">
      <c r="A181" t="s">
        <v>1284</v>
      </c>
      <c r="B181" t="s">
        <v>1285</v>
      </c>
      <c r="C181" t="s">
        <v>3173</v>
      </c>
      <c r="D181" t="s">
        <v>776</v>
      </c>
      <c r="E181">
        <v>9091.4763262179895</v>
      </c>
      <c r="F181">
        <v>227.59</v>
      </c>
      <c r="G181">
        <v>16.212688378868901</v>
      </c>
      <c r="H181">
        <f>(Table2[[#This Row],[1Y Return vs Nifty]]-AVERAGE(Table2[1Y Return vs Nifty]))/_xlfn.STDEV.P(Table2[1Y Return vs Nifty])</f>
        <v>-0.11990289444892233</v>
      </c>
      <c r="I181">
        <v>-10.719255777734</v>
      </c>
      <c r="J181">
        <f>(Table2[[#This Row],[1M Return vs Nifty]]-AVERAGE(Table2[1M Return vs Nifty]))/_xlfn.STDEV.P(Table2[1M Return vs Nifty])</f>
        <v>-1.1306238173695313</v>
      </c>
      <c r="K181">
        <v>19.736790861459099</v>
      </c>
      <c r="L181">
        <f>(Table2[[#This Row],[6M Return vs Nifty]]-AVERAGE(Table2[6M Return vs Nifty]))/_xlfn.STDEV.P(Table2[6M Return vs Nifty])</f>
        <v>0.16317825332659383</v>
      </c>
      <c r="M181">
        <v>-2.6650139879255899</v>
      </c>
      <c r="N181">
        <f>(Table2[[#This Row],[1W Return vs Nifty]]-AVERAGE(Table2[1W Return vs Nifty]))/_xlfn.STDEV.P(Table2[1W Return vs Nifty])</f>
        <v>-0.53163175185077993</v>
      </c>
      <c r="O181">
        <v>239.41</v>
      </c>
      <c r="P181">
        <v>241.43605608522</v>
      </c>
      <c r="Q181">
        <v>200.94180375674799</v>
      </c>
      <c r="R181">
        <v>33.588022963921098</v>
      </c>
      <c r="S181" s="1">
        <f>(Table2[[#This Row],[Close Price]]-Table2[[#This Row],[20D EMA]])/Table2[[#This Row],[20D EMA]]</f>
        <v>-4.9371371287749023E-2</v>
      </c>
      <c r="T181" s="1">
        <f>(Table2[[#This Row],[Close Price]]-Table2[[#This Row],[50D EMA]])/Table2[[#This Row],[50D EMA]]</f>
        <v>-5.7348750264263504E-2</v>
      </c>
      <c r="U181" s="1">
        <f>(Table2[[#This Row],[Close Price]]-Table2[[#This Row],[200D EMA]])/Table2[[#This Row],[200D EMA]]</f>
        <v>0.13261648768471912</v>
      </c>
      <c r="V181">
        <v>0.35891077663279097</v>
      </c>
      <c r="W181">
        <v>225.31</v>
      </c>
      <c r="X181">
        <v>229.37</v>
      </c>
      <c r="Y181">
        <v>221.61</v>
      </c>
      <c r="Z181">
        <v>229.37</v>
      </c>
      <c r="AA181">
        <v>220</v>
      </c>
      <c r="AB181">
        <v>243.98</v>
      </c>
      <c r="AC181" s="1">
        <f>(Table2[[#This Row],[Close Price]]/Table2[[#This Row],[Day Low]])-1</f>
        <v>1.0119391061204519E-2</v>
      </c>
      <c r="AD181" s="1">
        <f>(Table2[[#This Row],[Day High]]/Table2[[#This Row],[Close Price]])-1</f>
        <v>7.8210817698491919E-3</v>
      </c>
      <c r="AE181" s="1">
        <f>(Table2[[#This Row],[Close Price]]/Table2[[#This Row],[Current Week Low]])-1</f>
        <v>2.6984341861829186E-2</v>
      </c>
      <c r="AF181" s="1">
        <f>(Table2[[#This Row],[Current Week High]]/Table2[[#This Row],[Close Price]])-1</f>
        <v>7.8210817698491919E-3</v>
      </c>
      <c r="AG181" s="1">
        <f>(Table2[[#This Row],[Close Price]]/Table2[[#This Row],[Current Month Low]])-1</f>
        <v>3.4499999999999975E-2</v>
      </c>
      <c r="AH181" s="1">
        <f>(Table2[[#This Row],[Current Month High]]/Table2[[#This Row],[Close Price]])-1</f>
        <v>7.2015466408893225E-2</v>
      </c>
      <c r="AI181">
        <v>30.273737861944699</v>
      </c>
      <c r="AJ181">
        <v>105.591689250225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0.04</v>
      </c>
      <c r="AM181" t="s">
        <v>3220</v>
      </c>
      <c r="AN181">
        <v>-8.41</v>
      </c>
      <c r="AO181" t="s">
        <v>3221</v>
      </c>
      <c r="AP181">
        <v>0.17511134907025999</v>
      </c>
      <c r="AQ181">
        <f>(Table2[[#This Row],[Sharpe Ratio]]-AVERAGE(Table2[Sharpe Ratio]))/_xlfn.STDEV.P(Table2[Sharpe Ratio])</f>
        <v>1.2912397552547801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342</v>
      </c>
      <c r="AT181">
        <f>_xlfn.RANK.AVG(Table2[[#This Row],[6M Return vs Nifty Z-Score]],Table2[6M Return vs Nifty Z-Score])</f>
        <v>271</v>
      </c>
      <c r="AU181">
        <f>_xlfn.RANK.AVG(Table2[[#This Row],[Sharpe Ratio Z-Score]],Table2[Sharpe Ratio Z-Score])</f>
        <v>72</v>
      </c>
      <c r="AV181">
        <f>(Table2[[#This Row],[Rank 1Y]]+Table2[[#This Row],[Rank 6M]]+Table2[[#This Row],[Rank Sharpe]])/3</f>
        <v>228.33333333333334</v>
      </c>
    </row>
    <row r="182" spans="1:48" x14ac:dyDescent="0.3">
      <c r="A182" t="s">
        <v>228</v>
      </c>
      <c r="B182" t="s">
        <v>229</v>
      </c>
      <c r="C182" t="s">
        <v>3165</v>
      </c>
      <c r="D182" t="s">
        <v>54</v>
      </c>
      <c r="E182">
        <v>115956.48442560001</v>
      </c>
      <c r="F182">
        <v>3426.15</v>
      </c>
      <c r="G182">
        <v>57.143508521689498</v>
      </c>
      <c r="H182">
        <f>(Table2[[#This Row],[1Y Return vs Nifty]]-AVERAGE(Table2[1Y Return vs Nifty]))/_xlfn.STDEV.P(Table2[1Y Return vs Nifty])</f>
        <v>0.60113422642217973</v>
      </c>
      <c r="I182">
        <v>0.13217477020118901</v>
      </c>
      <c r="J182">
        <f>(Table2[[#This Row],[1M Return vs Nifty]]-AVERAGE(Table2[1M Return vs Nifty]))/_xlfn.STDEV.P(Table2[1M Return vs Nifty])</f>
        <v>-4.5714857420946289E-2</v>
      </c>
      <c r="K182">
        <v>15.672233091989501</v>
      </c>
      <c r="L182">
        <f>(Table2[[#This Row],[6M Return vs Nifty]]-AVERAGE(Table2[6M Return vs Nifty]))/_xlfn.STDEV.P(Table2[6M Return vs Nifty])</f>
        <v>3.4242654240592224E-2</v>
      </c>
      <c r="M182">
        <v>0.72535254188138298</v>
      </c>
      <c r="N182">
        <f>(Table2[[#This Row],[1W Return vs Nifty]]-AVERAGE(Table2[1W Return vs Nifty]))/_xlfn.STDEV.P(Table2[1W Return vs Nifty])</f>
        <v>0.12026021205220926</v>
      </c>
      <c r="O182">
        <v>3381.16</v>
      </c>
      <c r="P182">
        <v>3224.1830989641899</v>
      </c>
      <c r="Q182">
        <v>2744.1869271099299</v>
      </c>
      <c r="R182">
        <v>56.140381539340197</v>
      </c>
      <c r="S182" s="1">
        <f>(Table2[[#This Row],[Close Price]]-Table2[[#This Row],[20D EMA]])/Table2[[#This Row],[20D EMA]]</f>
        <v>1.3306084302428823E-2</v>
      </c>
      <c r="T182" s="1">
        <f>(Table2[[#This Row],[Close Price]]-Table2[[#This Row],[50D EMA]])/Table2[[#This Row],[50D EMA]]</f>
        <v>6.2641262867699624E-2</v>
      </c>
      <c r="U182" s="1">
        <f>(Table2[[#This Row],[Close Price]]-Table2[[#This Row],[200D EMA]])/Table2[[#This Row],[200D EMA]]</f>
        <v>0.24851188749313333</v>
      </c>
      <c r="V182">
        <v>1.07431599529037</v>
      </c>
      <c r="W182">
        <v>3385</v>
      </c>
      <c r="X182">
        <v>3492.8</v>
      </c>
      <c r="Y182">
        <v>3364.15</v>
      </c>
      <c r="Z182">
        <v>3492.8</v>
      </c>
      <c r="AA182">
        <v>3364.15</v>
      </c>
      <c r="AB182">
        <v>3523</v>
      </c>
      <c r="AC182" s="1">
        <f>(Table2[[#This Row],[Close Price]]/Table2[[#This Row],[Day Low]])-1</f>
        <v>1.2156573116691272E-2</v>
      </c>
      <c r="AD182" s="1">
        <f>(Table2[[#This Row],[Day High]]/Table2[[#This Row],[Close Price]])-1</f>
        <v>1.9453322242166893E-2</v>
      </c>
      <c r="AE182" s="1">
        <f>(Table2[[#This Row],[Close Price]]/Table2[[#This Row],[Current Week Low]])-1</f>
        <v>1.842961817992661E-2</v>
      </c>
      <c r="AF182" s="1">
        <f>(Table2[[#This Row],[Current Week High]]/Table2[[#This Row],[Close Price]])-1</f>
        <v>1.9453322242166893E-2</v>
      </c>
      <c r="AG182" s="1">
        <f>(Table2[[#This Row],[Close Price]]/Table2[[#This Row],[Current Month Low]])-1</f>
        <v>1.842961817992661E-2</v>
      </c>
      <c r="AH182" s="1">
        <f>(Table2[[#This Row],[Current Month High]]/Table2[[#This Row],[Close Price]])-1</f>
        <v>2.8267880857522298E-2</v>
      </c>
      <c r="AI182">
        <v>4.3153393751003302</v>
      </c>
      <c r="AJ182">
        <v>88.100139998352901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0.02</v>
      </c>
      <c r="AM182" t="s">
        <v>3220</v>
      </c>
      <c r="AN182">
        <v>2.29</v>
      </c>
      <c r="AO182" t="s">
        <v>3220</v>
      </c>
      <c r="AP182">
        <v>0.10530105241200299</v>
      </c>
      <c r="AQ182">
        <f>(Table2[[#This Row],[Sharpe Ratio]]-AVERAGE(Table2[Sharpe Ratio]))/_xlfn.STDEV.P(Table2[Sharpe Ratio])</f>
        <v>0.47506372778221845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1.1849859630762534</v>
      </c>
      <c r="AS182">
        <f>_xlfn.RANK.AVG(Table2[[#This Row],[1Y Return vs Nifty Z-Score]],Table2[1Y Return vs Nifty Z-Score])</f>
        <v>155</v>
      </c>
      <c r="AT182">
        <f>_xlfn.RANK.AVG(Table2[[#This Row],[6M Return vs Nifty Z-Score]],Table2[6M Return vs Nifty Z-Score])</f>
        <v>313</v>
      </c>
      <c r="AU182">
        <f>_xlfn.RANK.AVG(Table2[[#This Row],[Sharpe Ratio Z-Score]],Table2[Sharpe Ratio Z-Score])</f>
        <v>219</v>
      </c>
      <c r="AV182">
        <f>(Table2[[#This Row],[Rank 1Y]]+Table2[[#This Row],[Rank 6M]]+Table2[[#This Row],[Rank Sharpe]])/3</f>
        <v>229</v>
      </c>
    </row>
    <row r="183" spans="1:48" x14ac:dyDescent="0.3">
      <c r="A183" t="s">
        <v>1239</v>
      </c>
      <c r="B183" t="s">
        <v>1240</v>
      </c>
      <c r="C183" t="s">
        <v>3171</v>
      </c>
      <c r="D183" t="s">
        <v>81</v>
      </c>
      <c r="E183">
        <v>9658.18000072</v>
      </c>
      <c r="F183">
        <v>1242.6500000000001</v>
      </c>
      <c r="G183">
        <v>185.91994511631199</v>
      </c>
      <c r="H183">
        <f>(Table2[[#This Row],[1Y Return vs Nifty]]-AVERAGE(Table2[1Y Return vs Nifty]))/_xlfn.STDEV.P(Table2[1Y Return vs Nifty])</f>
        <v>2.86965928295011</v>
      </c>
      <c r="I183">
        <v>15.810061403947801</v>
      </c>
      <c r="J183">
        <f>(Table2[[#This Row],[1M Return vs Nifty]]-AVERAGE(Table2[1M Return vs Nifty]))/_xlfn.STDEV.P(Table2[1M Return vs Nifty])</f>
        <v>1.521735591335448</v>
      </c>
      <c r="K183">
        <v>44.6881192780181</v>
      </c>
      <c r="L183">
        <f>(Table2[[#This Row],[6M Return vs Nifty]]-AVERAGE(Table2[6M Return vs Nifty]))/_xlfn.STDEV.P(Table2[6M Return vs Nifty])</f>
        <v>0.95468243652348472</v>
      </c>
      <c r="M183">
        <v>6.3841184613238502</v>
      </c>
      <c r="N183">
        <f>(Table2[[#This Row],[1W Return vs Nifty]]-AVERAGE(Table2[1W Return vs Nifty]))/_xlfn.STDEV.P(Table2[1W Return vs Nifty])</f>
        <v>1.2083148504109351</v>
      </c>
      <c r="O183">
        <v>1135.08</v>
      </c>
      <c r="P183">
        <v>1068.8482131370199</v>
      </c>
      <c r="Q183">
        <v>877.20935713913605</v>
      </c>
      <c r="R183">
        <v>82.6054381104789</v>
      </c>
      <c r="S183" s="1">
        <f>(Table2[[#This Row],[Close Price]]-Table2[[#This Row],[20D EMA]])/Table2[[#This Row],[20D EMA]]</f>
        <v>9.4768650667794496E-2</v>
      </c>
      <c r="T183" s="1">
        <f>(Table2[[#This Row],[Close Price]]-Table2[[#This Row],[50D EMA]])/Table2[[#This Row],[50D EMA]]</f>
        <v>0.16260661217075903</v>
      </c>
      <c r="U183" s="1">
        <f>(Table2[[#This Row],[Close Price]]-Table2[[#This Row],[200D EMA]])/Table2[[#This Row],[200D EMA]]</f>
        <v>0.41659455623305752</v>
      </c>
      <c r="V183">
        <v>1.0837991851473801</v>
      </c>
      <c r="W183">
        <v>1224</v>
      </c>
      <c r="X183">
        <v>1265</v>
      </c>
      <c r="Y183">
        <v>1168.3499999999999</v>
      </c>
      <c r="Z183">
        <v>1265</v>
      </c>
      <c r="AA183">
        <v>1088.0999999999999</v>
      </c>
      <c r="AB183">
        <v>1265</v>
      </c>
      <c r="AC183" s="1">
        <f>(Table2[[#This Row],[Close Price]]/Table2[[#This Row],[Day Low]])-1</f>
        <v>1.523692810457522E-2</v>
      </c>
      <c r="AD183" s="1">
        <f>(Table2[[#This Row],[Day High]]/Table2[[#This Row],[Close Price]])-1</f>
        <v>1.7985756246730711E-2</v>
      </c>
      <c r="AE183" s="1">
        <f>(Table2[[#This Row],[Close Price]]/Table2[[#This Row],[Current Week Low]])-1</f>
        <v>6.3593957290195791E-2</v>
      </c>
      <c r="AF183" s="1">
        <f>(Table2[[#This Row],[Current Week High]]/Table2[[#This Row],[Close Price]])-1</f>
        <v>1.7985756246730711E-2</v>
      </c>
      <c r="AG183" s="1">
        <f>(Table2[[#This Row],[Close Price]]/Table2[[#This Row],[Current Month Low]])-1</f>
        <v>0.14203657752044863</v>
      </c>
      <c r="AH183" s="1">
        <f>(Table2[[#This Row],[Current Month High]]/Table2[[#This Row],[Close Price]])-1</f>
        <v>1.7985756246730711E-2</v>
      </c>
      <c r="AI183">
        <v>1.79857562467307</v>
      </c>
      <c r="AJ183">
        <v>227.013157894736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0.08</v>
      </c>
      <c r="AM183" t="s">
        <v>3220</v>
      </c>
      <c r="AN183">
        <v>13.88</v>
      </c>
      <c r="AO183" t="s">
        <v>3220</v>
      </c>
      <c r="AQ183">
        <f>(Table2[[#This Row],[Sharpe Ratio]]-AVERAGE(Table2[Sharpe Ratio]))/_xlfn.STDEV.P(Table2[Sharpe Ratio])</f>
        <v>-0.75604684988846571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5.798345311331512</v>
      </c>
      <c r="AS183">
        <f>_xlfn.RANK.AVG(Table2[[#This Row],[1Y Return vs Nifty Z-Score]],Table2[1Y Return vs Nifty Z-Score])</f>
        <v>18</v>
      </c>
      <c r="AT183">
        <f>_xlfn.RANK.AVG(Table2[[#This Row],[6M Return vs Nifty Z-Score]],Table2[6M Return vs Nifty Z-Score])</f>
        <v>110</v>
      </c>
      <c r="AU183">
        <f>_xlfn.RANK.AVG(Table2[[#This Row],[Sharpe Ratio Z-Score]],Table2[Sharpe Ratio Z-Score])</f>
        <v>559.5</v>
      </c>
      <c r="AV183">
        <f>(Table2[[#This Row],[Rank 1Y]]+Table2[[#This Row],[Rank 6M]]+Table2[[#This Row],[Rank Sharpe]])/3</f>
        <v>229.16666666666666</v>
      </c>
    </row>
    <row r="184" spans="1:48" x14ac:dyDescent="0.3">
      <c r="A184" t="s">
        <v>1830</v>
      </c>
      <c r="B184" t="s">
        <v>1831</v>
      </c>
      <c r="C184" t="s">
        <v>3159</v>
      </c>
      <c r="D184" t="s">
        <v>281</v>
      </c>
      <c r="E184">
        <v>4197.3055485000004</v>
      </c>
      <c r="F184">
        <v>2469.75</v>
      </c>
      <c r="G184">
        <v>81.793791097614303</v>
      </c>
      <c r="H184">
        <f>(Table2[[#This Row],[1Y Return vs Nifty]]-AVERAGE(Table2[1Y Return vs Nifty]))/_xlfn.STDEV.P(Table2[1Y Return vs Nifty])</f>
        <v>1.0353734797570899</v>
      </c>
      <c r="I184">
        <v>-0.233967001572082</v>
      </c>
      <c r="J184">
        <f>(Table2[[#This Row],[1M Return vs Nifty]]-AVERAGE(Table2[1M Return vs Nifty]))/_xlfn.STDEV.P(Table2[1M Return vs Nifty])</f>
        <v>-8.2321135925291208E-2</v>
      </c>
      <c r="K184">
        <v>47.823066791506697</v>
      </c>
      <c r="L184">
        <f>(Table2[[#This Row],[6M Return vs Nifty]]-AVERAGE(Table2[6M Return vs Nifty]))/_xlfn.STDEV.P(Table2[6M Return vs Nifty])</f>
        <v>1.0541290082491881</v>
      </c>
      <c r="M184">
        <v>-4.05197529506568</v>
      </c>
      <c r="N184">
        <f>(Table2[[#This Row],[1W Return vs Nifty]]-AVERAGE(Table2[1W Return vs Nifty]))/_xlfn.STDEV.P(Table2[1W Return vs Nifty])</f>
        <v>-0.79831351691070307</v>
      </c>
      <c r="O184">
        <v>2508.14</v>
      </c>
      <c r="P184">
        <v>2409.9566784472099</v>
      </c>
      <c r="Q184">
        <v>1918.7414483400801</v>
      </c>
      <c r="R184">
        <v>40.515742715914101</v>
      </c>
      <c r="S184" s="1">
        <f>(Table2[[#This Row],[Close Price]]-Table2[[#This Row],[20D EMA]])/Table2[[#This Row],[20D EMA]]</f>
        <v>-1.5306163132839425E-2</v>
      </c>
      <c r="T184" s="1">
        <f>(Table2[[#This Row],[Close Price]]-Table2[[#This Row],[50D EMA]])/Table2[[#This Row],[50D EMA]]</f>
        <v>2.4810952863815079E-2</v>
      </c>
      <c r="U184" s="1">
        <f>(Table2[[#This Row],[Close Price]]-Table2[[#This Row],[200D EMA]])/Table2[[#This Row],[200D EMA]]</f>
        <v>0.28717186056339283</v>
      </c>
      <c r="V184">
        <v>0.457812821664693</v>
      </c>
      <c r="W184">
        <v>2451</v>
      </c>
      <c r="X184">
        <v>2513.0500000000002</v>
      </c>
      <c r="Y184">
        <v>2417.6</v>
      </c>
      <c r="Z184">
        <v>2513.0500000000002</v>
      </c>
      <c r="AA184">
        <v>2417.6</v>
      </c>
      <c r="AB184">
        <v>2637.2</v>
      </c>
      <c r="AC184" s="1">
        <f>(Table2[[#This Row],[Close Price]]/Table2[[#This Row],[Day Low]])-1</f>
        <v>7.6499388004895863E-3</v>
      </c>
      <c r="AD184" s="1">
        <f>(Table2[[#This Row],[Day High]]/Table2[[#This Row],[Close Price]])-1</f>
        <v>1.7532138880453463E-2</v>
      </c>
      <c r="AE184" s="1">
        <f>(Table2[[#This Row],[Close Price]]/Table2[[#This Row],[Current Week Low]])-1</f>
        <v>2.1570979483785502E-2</v>
      </c>
      <c r="AF184" s="1">
        <f>(Table2[[#This Row],[Current Week High]]/Table2[[#This Row],[Close Price]])-1</f>
        <v>1.7532138880453463E-2</v>
      </c>
      <c r="AG184" s="1">
        <f>(Table2[[#This Row],[Close Price]]/Table2[[#This Row],[Current Month Low]])-1</f>
        <v>2.1570979483785502E-2</v>
      </c>
      <c r="AH184" s="1">
        <f>(Table2[[#This Row],[Current Month High]]/Table2[[#This Row],[Close Price]])-1</f>
        <v>6.7800384654317147E-2</v>
      </c>
      <c r="AI184">
        <v>13.3717987650571</v>
      </c>
      <c r="AJ184">
        <v>122.85134220617999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0.25</v>
      </c>
      <c r="AM184" t="s">
        <v>3220</v>
      </c>
      <c r="AN184">
        <v>-7.3</v>
      </c>
      <c r="AO184" t="s">
        <v>3221</v>
      </c>
      <c r="AP184">
        <v>1.3097026191047001E-2</v>
      </c>
      <c r="AQ184">
        <f>(Table2[[#This Row],[Sharpe Ratio]]-AVERAGE(Table2[Sharpe Ratio]))/_xlfn.STDEV.P(Table2[Sharpe Ratio])</f>
        <v>-0.6029250423614021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0.60594279280888175</v>
      </c>
      <c r="AS184">
        <f>_xlfn.RANK.AVG(Table2[[#This Row],[1Y Return vs Nifty Z-Score]],Table2[1Y Return vs Nifty Z-Score])</f>
        <v>92</v>
      </c>
      <c r="AT184">
        <f>_xlfn.RANK.AVG(Table2[[#This Row],[6M Return vs Nifty Z-Score]],Table2[6M Return vs Nifty Z-Score])</f>
        <v>99</v>
      </c>
      <c r="AU184">
        <f>_xlfn.RANK.AVG(Table2[[#This Row],[Sharpe Ratio Z-Score]],Table2[Sharpe Ratio Z-Score])</f>
        <v>498</v>
      </c>
      <c r="AV184">
        <f>(Table2[[#This Row],[Rank 1Y]]+Table2[[#This Row],[Rank 6M]]+Table2[[#This Row],[Rank Sharpe]])/3</f>
        <v>229.66666666666666</v>
      </c>
    </row>
    <row r="185" spans="1:48" x14ac:dyDescent="0.3">
      <c r="A185" t="s">
        <v>1227</v>
      </c>
      <c r="B185" t="s">
        <v>1228</v>
      </c>
      <c r="C185" t="s">
        <v>3164</v>
      </c>
      <c r="D185" t="s">
        <v>992</v>
      </c>
      <c r="E185">
        <v>9940.8221044500006</v>
      </c>
      <c r="F185">
        <v>1351.95</v>
      </c>
      <c r="G185">
        <v>44.131847410254402</v>
      </c>
      <c r="H185">
        <f>(Table2[[#This Row],[1Y Return vs Nifty]]-AVERAGE(Table2[1Y Return vs Nifty]))/_xlfn.STDEV.P(Table2[1Y Return vs Nifty])</f>
        <v>0.3719208700124314</v>
      </c>
      <c r="I185">
        <v>-3.4324563083076698</v>
      </c>
      <c r="J185">
        <f>(Table2[[#This Row],[1M Return vs Nifty]]-AVERAGE(Table2[1M Return vs Nifty]))/_xlfn.STDEV.P(Table2[1M Return vs Nifty])</f>
        <v>-0.40210106649282934</v>
      </c>
      <c r="K185">
        <v>42.104485331354098</v>
      </c>
      <c r="L185">
        <f>(Table2[[#This Row],[6M Return vs Nifty]]-AVERAGE(Table2[6M Return vs Nifty]))/_xlfn.STDEV.P(Table2[6M Return vs Nifty])</f>
        <v>0.87272459273682246</v>
      </c>
      <c r="M185">
        <v>-1.0763256143498601</v>
      </c>
      <c r="N185">
        <f>(Table2[[#This Row],[1W Return vs Nifty]]-AVERAGE(Table2[1W Return vs Nifty]))/_xlfn.STDEV.P(Table2[1W Return vs Nifty])</f>
        <v>-0.22616236534787218</v>
      </c>
      <c r="O185">
        <v>1397.75</v>
      </c>
      <c r="P185">
        <v>1370.3486027707299</v>
      </c>
      <c r="Q185">
        <v>1129.42431001465</v>
      </c>
      <c r="R185">
        <v>35.877068381233798</v>
      </c>
      <c r="S185" s="1">
        <f>(Table2[[#This Row],[Close Price]]-Table2[[#This Row],[20D EMA]])/Table2[[#This Row],[20D EMA]]</f>
        <v>-3.2766946878912503E-2</v>
      </c>
      <c r="T185" s="1">
        <f>(Table2[[#This Row],[Close Price]]-Table2[[#This Row],[50D EMA]])/Table2[[#This Row],[50D EMA]]</f>
        <v>-1.3426220695616766E-2</v>
      </c>
      <c r="U185" s="1">
        <f>(Table2[[#This Row],[Close Price]]-Table2[[#This Row],[200D EMA]])/Table2[[#This Row],[200D EMA]]</f>
        <v>0.19702576614670494</v>
      </c>
      <c r="V185">
        <v>0.54737614358134701</v>
      </c>
      <c r="W185">
        <v>1345</v>
      </c>
      <c r="X185">
        <v>1369.9</v>
      </c>
      <c r="Y185">
        <v>1335</v>
      </c>
      <c r="Z185">
        <v>1374</v>
      </c>
      <c r="AA185">
        <v>1335</v>
      </c>
      <c r="AB185">
        <v>1402.95</v>
      </c>
      <c r="AC185" s="1">
        <f>(Table2[[#This Row],[Close Price]]/Table2[[#This Row],[Day Low]])-1</f>
        <v>5.1672862453531199E-3</v>
      </c>
      <c r="AD185" s="1">
        <f>(Table2[[#This Row],[Day High]]/Table2[[#This Row],[Close Price]])-1</f>
        <v>1.3277118236621144E-2</v>
      </c>
      <c r="AE185" s="1">
        <f>(Table2[[#This Row],[Close Price]]/Table2[[#This Row],[Current Week Low]])-1</f>
        <v>1.2696629213483135E-2</v>
      </c>
      <c r="AF185" s="1">
        <f>(Table2[[#This Row],[Current Week High]]/Table2[[#This Row],[Close Price]])-1</f>
        <v>1.6309774769776908E-2</v>
      </c>
      <c r="AG185" s="1">
        <f>(Table2[[#This Row],[Close Price]]/Table2[[#This Row],[Current Month Low]])-1</f>
        <v>1.2696629213483135E-2</v>
      </c>
      <c r="AH185" s="1">
        <f>(Table2[[#This Row],[Current Month High]]/Table2[[#This Row],[Close Price]])-1</f>
        <v>3.7723288583157766E-2</v>
      </c>
      <c r="AI185">
        <v>17.700358741077601</v>
      </c>
      <c r="AJ185">
        <v>106.08993902439001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0.04</v>
      </c>
      <c r="AM185" t="s">
        <v>3220</v>
      </c>
      <c r="AN185">
        <v>-5.01</v>
      </c>
      <c r="AO185" t="s">
        <v>3221</v>
      </c>
      <c r="AP185">
        <v>5.2880220731943997E-2</v>
      </c>
      <c r="AQ185">
        <f>(Table2[[#This Row],[Sharpe Ratio]]-AVERAGE(Table2[Sharpe Ratio]))/_xlfn.STDEV.P(Table2[Sharpe Ratio])</f>
        <v>-0.137806123879956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0.47857590702859643</v>
      </c>
      <c r="AS185">
        <f>_xlfn.RANK.AVG(Table2[[#This Row],[1Y Return vs Nifty Z-Score]],Table2[1Y Return vs Nifty Z-Score])</f>
        <v>199</v>
      </c>
      <c r="AT185">
        <f>_xlfn.RANK.AVG(Table2[[#This Row],[6M Return vs Nifty Z-Score]],Table2[6M Return vs Nifty Z-Score])</f>
        <v>118</v>
      </c>
      <c r="AU185">
        <f>_xlfn.RANK.AVG(Table2[[#This Row],[Sharpe Ratio Z-Score]],Table2[Sharpe Ratio Z-Score])</f>
        <v>381</v>
      </c>
      <c r="AV185">
        <f>(Table2[[#This Row],[Rank 1Y]]+Table2[[#This Row],[Rank 6M]]+Table2[[#This Row],[Rank Sharpe]])/3</f>
        <v>232.66666666666666</v>
      </c>
    </row>
    <row r="186" spans="1:48" x14ac:dyDescent="0.3">
      <c r="A186" t="s">
        <v>508</v>
      </c>
      <c r="B186" t="s">
        <v>509</v>
      </c>
      <c r="C186" t="s">
        <v>3165</v>
      </c>
      <c r="D186" t="s">
        <v>269</v>
      </c>
      <c r="E186">
        <v>42353.152102799999</v>
      </c>
      <c r="F186">
        <v>561</v>
      </c>
      <c r="G186">
        <v>37.956409783646002</v>
      </c>
      <c r="H186">
        <f>(Table2[[#This Row],[1Y Return vs Nifty]]-AVERAGE(Table2[1Y Return vs Nifty]))/_xlfn.STDEV.P(Table2[1Y Return vs Nifty])</f>
        <v>0.26313439197774158</v>
      </c>
      <c r="I186">
        <v>9.3444359851708505</v>
      </c>
      <c r="J186">
        <f>(Table2[[#This Row],[1M Return vs Nifty]]-AVERAGE(Table2[1M Return vs Nifty]))/_xlfn.STDEV.P(Table2[1M Return vs Nifty])</f>
        <v>0.87531253056792779</v>
      </c>
      <c r="K186">
        <v>24.608401418610399</v>
      </c>
      <c r="L186">
        <f>(Table2[[#This Row],[6M Return vs Nifty]]-AVERAGE(Table2[6M Return vs Nifty]))/_xlfn.STDEV.P(Table2[6M Return vs Nifty])</f>
        <v>0.31771512088401072</v>
      </c>
      <c r="M186">
        <v>-2.3912647255746702</v>
      </c>
      <c r="N186">
        <f>(Table2[[#This Row],[1W Return vs Nifty]]-AVERAGE(Table2[1W Return vs Nifty]))/_xlfn.STDEV.P(Table2[1W Return vs Nifty])</f>
        <v>-0.47899586641419972</v>
      </c>
      <c r="O186">
        <v>540.16</v>
      </c>
      <c r="P186">
        <v>515.83669745440602</v>
      </c>
      <c r="Q186">
        <v>451.07209303614098</v>
      </c>
      <c r="R186">
        <v>61.130416771574801</v>
      </c>
      <c r="S186" s="1">
        <f>(Table2[[#This Row],[Close Price]]-Table2[[#This Row],[20D EMA]])/Table2[[#This Row],[20D EMA]]</f>
        <v>3.8581161137440818E-2</v>
      </c>
      <c r="T186" s="1">
        <f>(Table2[[#This Row],[Close Price]]-Table2[[#This Row],[50D EMA]])/Table2[[#This Row],[50D EMA]]</f>
        <v>8.7553488862792461E-2</v>
      </c>
      <c r="U186" s="1">
        <f>(Table2[[#This Row],[Close Price]]-Table2[[#This Row],[200D EMA]])/Table2[[#This Row],[200D EMA]]</f>
        <v>0.24370363110681584</v>
      </c>
      <c r="V186">
        <v>0.83248738193405603</v>
      </c>
      <c r="W186">
        <v>547.85</v>
      </c>
      <c r="X186">
        <v>564</v>
      </c>
      <c r="Y186">
        <v>542.15</v>
      </c>
      <c r="Z186">
        <v>564</v>
      </c>
      <c r="AA186">
        <v>537.4</v>
      </c>
      <c r="AB186">
        <v>569.9</v>
      </c>
      <c r="AC186" s="1">
        <f>(Table2[[#This Row],[Close Price]]/Table2[[#This Row],[Day Low]])-1</f>
        <v>2.400292050743813E-2</v>
      </c>
      <c r="AD186" s="1">
        <f>(Table2[[#This Row],[Day High]]/Table2[[#This Row],[Close Price]])-1</f>
        <v>5.3475935828877219E-3</v>
      </c>
      <c r="AE186" s="1">
        <f>(Table2[[#This Row],[Close Price]]/Table2[[#This Row],[Current Week Low]])-1</f>
        <v>3.4768975375818467E-2</v>
      </c>
      <c r="AF186" s="1">
        <f>(Table2[[#This Row],[Current Week High]]/Table2[[#This Row],[Close Price]])-1</f>
        <v>5.3475935828877219E-3</v>
      </c>
      <c r="AG186" s="1">
        <f>(Table2[[#This Row],[Close Price]]/Table2[[#This Row],[Current Month Low]])-1</f>
        <v>4.3915147004093935E-2</v>
      </c>
      <c r="AH186" s="1">
        <f>(Table2[[#This Row],[Current Month High]]/Table2[[#This Row],[Close Price]])-1</f>
        <v>1.5864527629233516E-2</v>
      </c>
      <c r="AI186">
        <v>1.58645276292335</v>
      </c>
      <c r="AJ186">
        <v>78.776290630975097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-0.04</v>
      </c>
      <c r="AM186" t="s">
        <v>3221</v>
      </c>
      <c r="AN186">
        <v>1.78</v>
      </c>
      <c r="AO186" t="s">
        <v>3220</v>
      </c>
      <c r="AP186">
        <v>8.9231595279448003E-2</v>
      </c>
      <c r="AQ186">
        <f>(Table2[[#This Row],[Sharpe Ratio]]-AVERAGE(Table2[Sharpe Ratio]))/_xlfn.STDEV.P(Table2[Sharpe Ratio])</f>
        <v>0.28719021464856409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1.2643563916640443</v>
      </c>
      <c r="AS186">
        <f>_xlfn.RANK.AVG(Table2[[#This Row],[1Y Return vs Nifty Z-Score]],Table2[1Y Return vs Nifty Z-Score])</f>
        <v>225</v>
      </c>
      <c r="AT186">
        <f>_xlfn.RANK.AVG(Table2[[#This Row],[6M Return vs Nifty Z-Score]],Table2[6M Return vs Nifty Z-Score])</f>
        <v>221</v>
      </c>
      <c r="AU186">
        <f>_xlfn.RANK.AVG(Table2[[#This Row],[Sharpe Ratio Z-Score]],Table2[Sharpe Ratio Z-Score])</f>
        <v>266</v>
      </c>
      <c r="AV186">
        <f>(Table2[[#This Row],[Rank 1Y]]+Table2[[#This Row],[Rank 6M]]+Table2[[#This Row],[Rank Sharpe]])/3</f>
        <v>237.33333333333334</v>
      </c>
    </row>
    <row r="187" spans="1:48" x14ac:dyDescent="0.3">
      <c r="A187" t="s">
        <v>867</v>
      </c>
      <c r="B187" t="s">
        <v>868</v>
      </c>
      <c r="C187" t="s">
        <v>3159</v>
      </c>
      <c r="D187" t="s">
        <v>185</v>
      </c>
      <c r="E187">
        <v>18419.092263660001</v>
      </c>
      <c r="F187">
        <v>1864.7</v>
      </c>
      <c r="G187">
        <v>50.960511545935802</v>
      </c>
      <c r="H187">
        <f>(Table2[[#This Row],[1Y Return vs Nifty]]-AVERAGE(Table2[1Y Return vs Nifty]))/_xlfn.STDEV.P(Table2[1Y Return vs Nifty])</f>
        <v>0.49221458293113302</v>
      </c>
      <c r="I187">
        <v>-0.89020028979948695</v>
      </c>
      <c r="J187">
        <f>(Table2[[#This Row],[1M Return vs Nifty]]-AVERAGE(Table2[1M Return vs Nifty]))/_xlfn.STDEV.P(Table2[1M Return vs Nifty])</f>
        <v>-0.14793030801273588</v>
      </c>
      <c r="K187">
        <v>34.8163990647245</v>
      </c>
      <c r="L187">
        <f>(Table2[[#This Row],[6M Return vs Nifty]]-AVERAGE(Table2[6M Return vs Nifty]))/_xlfn.STDEV.P(Table2[6M Return vs Nifty])</f>
        <v>0.64153246255313134</v>
      </c>
      <c r="M187">
        <v>3.08922244864775</v>
      </c>
      <c r="N187">
        <f>(Table2[[#This Row],[1W Return vs Nifty]]-AVERAGE(Table2[1W Return vs Nifty]))/_xlfn.STDEV.P(Table2[1W Return vs Nifty])</f>
        <v>0.57477974036434054</v>
      </c>
      <c r="O187">
        <v>1818.25</v>
      </c>
      <c r="P187">
        <v>1748.7612597043401</v>
      </c>
      <c r="Q187">
        <v>1485.0703412298701</v>
      </c>
      <c r="R187">
        <v>63.237352094576899</v>
      </c>
      <c r="S187" s="1">
        <f>(Table2[[#This Row],[Close Price]]-Table2[[#This Row],[20D EMA]])/Table2[[#This Row],[20D EMA]]</f>
        <v>2.5546542004674849E-2</v>
      </c>
      <c r="T187" s="1">
        <f>(Table2[[#This Row],[Close Price]]-Table2[[#This Row],[50D EMA]])/Table2[[#This Row],[50D EMA]]</f>
        <v>6.6297637629084666E-2</v>
      </c>
      <c r="U187" s="1">
        <f>(Table2[[#This Row],[Close Price]]-Table2[[#This Row],[200D EMA]])/Table2[[#This Row],[200D EMA]]</f>
        <v>0.25563075918393019</v>
      </c>
      <c r="V187">
        <v>0.68996084340939301</v>
      </c>
      <c r="W187">
        <v>1842</v>
      </c>
      <c r="X187">
        <v>1903.85</v>
      </c>
      <c r="Y187">
        <v>1828</v>
      </c>
      <c r="Z187">
        <v>1906</v>
      </c>
      <c r="AA187">
        <v>1793.25</v>
      </c>
      <c r="AB187">
        <v>1912</v>
      </c>
      <c r="AC187" s="1">
        <f>(Table2[[#This Row],[Close Price]]/Table2[[#This Row],[Day Low]])-1</f>
        <v>1.2323561346362588E-2</v>
      </c>
      <c r="AD187" s="1">
        <f>(Table2[[#This Row],[Day High]]/Table2[[#This Row],[Close Price]])-1</f>
        <v>2.0995334370139895E-2</v>
      </c>
      <c r="AE187" s="1">
        <f>(Table2[[#This Row],[Close Price]]/Table2[[#This Row],[Current Week Low]])-1</f>
        <v>2.0076586433260379E-2</v>
      </c>
      <c r="AF187" s="1">
        <f>(Table2[[#This Row],[Current Week High]]/Table2[[#This Row],[Close Price]])-1</f>
        <v>2.2148334852791329E-2</v>
      </c>
      <c r="AG187" s="1">
        <f>(Table2[[#This Row],[Close Price]]/Table2[[#This Row],[Current Month Low]])-1</f>
        <v>3.9843858915377117E-2</v>
      </c>
      <c r="AH187" s="1">
        <f>(Table2[[#This Row],[Current Month High]]/Table2[[#This Row],[Close Price]])-1</f>
        <v>2.5366010618329993E-2</v>
      </c>
      <c r="AI187">
        <v>2.5446452512468398</v>
      </c>
      <c r="AJ187">
        <v>90.518518518518505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</v>
      </c>
      <c r="AM187" t="s">
        <v>3220</v>
      </c>
      <c r="AN187">
        <v>5.53</v>
      </c>
      <c r="AO187" t="s">
        <v>3220</v>
      </c>
      <c r="AP187">
        <v>4.8745882670197999E-2</v>
      </c>
      <c r="AQ187">
        <f>(Table2[[#This Row],[Sharpe Ratio]]-AVERAGE(Table2[Sharpe Ratio]))/_xlfn.STDEV.P(Table2[Sharpe Ratio])</f>
        <v>-0.18614208257073386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1.3744543952651351</v>
      </c>
      <c r="AS187">
        <f>_xlfn.RANK.AVG(Table2[[#This Row],[1Y Return vs Nifty Z-Score]],Table2[1Y Return vs Nifty Z-Score])</f>
        <v>172</v>
      </c>
      <c r="AT187">
        <f>_xlfn.RANK.AVG(Table2[[#This Row],[6M Return vs Nifty Z-Score]],Table2[6M Return vs Nifty Z-Score])</f>
        <v>151</v>
      </c>
      <c r="AU187">
        <f>_xlfn.RANK.AVG(Table2[[#This Row],[Sharpe Ratio Z-Score]],Table2[Sharpe Ratio Z-Score])</f>
        <v>392</v>
      </c>
      <c r="AV187">
        <f>(Table2[[#This Row],[Rank 1Y]]+Table2[[#This Row],[Rank 6M]]+Table2[[#This Row],[Rank Sharpe]])/3</f>
        <v>238.33333333333334</v>
      </c>
    </row>
    <row r="188" spans="1:48" x14ac:dyDescent="0.3">
      <c r="A188" t="s">
        <v>904</v>
      </c>
      <c r="B188" t="s">
        <v>905</v>
      </c>
      <c r="C188" t="s">
        <v>3166</v>
      </c>
      <c r="D188" t="s">
        <v>776</v>
      </c>
      <c r="E188">
        <v>17499.7101227399</v>
      </c>
      <c r="F188">
        <v>968.85</v>
      </c>
      <c r="G188">
        <v>6.5948038427524702</v>
      </c>
      <c r="H188">
        <f>(Table2[[#This Row],[1Y Return vs Nifty]]-AVERAGE(Table2[1Y Return vs Nifty]))/_xlfn.STDEV.P(Table2[1Y Return vs Nifty])</f>
        <v>-0.28933149985175066</v>
      </c>
      <c r="I188">
        <v>1.9330716928686</v>
      </c>
      <c r="J188">
        <f>(Table2[[#This Row],[1M Return vs Nifty]]-AVERAGE(Table2[1M Return vs Nifty]))/_xlfn.STDEV.P(Table2[1M Return vs Nifty])</f>
        <v>0.13433598460535956</v>
      </c>
      <c r="K188">
        <v>21.4389542839439</v>
      </c>
      <c r="L188">
        <f>(Table2[[#This Row],[6M Return vs Nifty]]-AVERAGE(Table2[6M Return vs Nifty]))/_xlfn.STDEV.P(Table2[6M Return vs Nifty])</f>
        <v>0.21717415474270196</v>
      </c>
      <c r="M188">
        <v>2.6995471695275501</v>
      </c>
      <c r="N188">
        <f>(Table2[[#This Row],[1W Return vs Nifty]]-AVERAGE(Table2[1W Return vs Nifty]))/_xlfn.STDEV.P(Table2[1W Return vs Nifty])</f>
        <v>0.49985386413331984</v>
      </c>
      <c r="O188">
        <v>954.98</v>
      </c>
      <c r="P188">
        <v>913.44937524509805</v>
      </c>
      <c r="Q188">
        <v>781.79585343235499</v>
      </c>
      <c r="R188">
        <v>53.704940074569002</v>
      </c>
      <c r="S188" s="1">
        <f>(Table2[[#This Row],[Close Price]]-Table2[[#This Row],[20D EMA]])/Table2[[#This Row],[20D EMA]]</f>
        <v>1.4523864374123023E-2</v>
      </c>
      <c r="T188" s="1">
        <f>(Table2[[#This Row],[Close Price]]-Table2[[#This Row],[50D EMA]])/Table2[[#This Row],[50D EMA]]</f>
        <v>6.0649912580034111E-2</v>
      </c>
      <c r="U188" s="1">
        <f>(Table2[[#This Row],[Close Price]]-Table2[[#This Row],[200D EMA]])/Table2[[#This Row],[200D EMA]]</f>
        <v>0.23926213697145163</v>
      </c>
      <c r="V188">
        <v>0.69664852454299997</v>
      </c>
      <c r="W188">
        <v>964.05</v>
      </c>
      <c r="X188">
        <v>991.45</v>
      </c>
      <c r="Y188">
        <v>944.95</v>
      </c>
      <c r="Z188">
        <v>991.45</v>
      </c>
      <c r="AA188">
        <v>944.4</v>
      </c>
      <c r="AB188">
        <v>1012.2</v>
      </c>
      <c r="AC188" s="1">
        <f>(Table2[[#This Row],[Close Price]]/Table2[[#This Row],[Day Low]])-1</f>
        <v>4.9789948654115346E-3</v>
      </c>
      <c r="AD188" s="1">
        <f>(Table2[[#This Row],[Day High]]/Table2[[#This Row],[Close Price]])-1</f>
        <v>2.332662434845445E-2</v>
      </c>
      <c r="AE188" s="1">
        <f>(Table2[[#This Row],[Close Price]]/Table2[[#This Row],[Current Week Low]])-1</f>
        <v>2.5292343510238569E-2</v>
      </c>
      <c r="AF188" s="1">
        <f>(Table2[[#This Row],[Current Week High]]/Table2[[#This Row],[Close Price]])-1</f>
        <v>2.332662434845445E-2</v>
      </c>
      <c r="AG188" s="1">
        <f>(Table2[[#This Row],[Close Price]]/Table2[[#This Row],[Current Month Low]])-1</f>
        <v>2.5889453621346981E-2</v>
      </c>
      <c r="AH188" s="1">
        <f>(Table2[[#This Row],[Current Month High]]/Table2[[#This Row],[Close Price]])-1</f>
        <v>4.4743768385199001E-2</v>
      </c>
      <c r="AI188">
        <v>4.4743768385199001</v>
      </c>
      <c r="AJ188">
        <v>66.041131105398406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0.06</v>
      </c>
      <c r="AM188" t="s">
        <v>3220</v>
      </c>
      <c r="AN188">
        <v>0.21</v>
      </c>
      <c r="AO188" t="s">
        <v>3220</v>
      </c>
      <c r="AP188">
        <v>0.17795868695792699</v>
      </c>
      <c r="AQ188">
        <f>(Table2[[#This Row],[Sharpe Ratio]]-AVERAGE(Table2[Sharpe Ratio]))/_xlfn.STDEV.P(Table2[Sharpe Ratio])</f>
        <v>1.3245289552334669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1.8865614588630977</v>
      </c>
      <c r="AS188">
        <f>_xlfn.RANK.AVG(Table2[[#This Row],[1Y Return vs Nifty Z-Score]],Table2[1Y Return vs Nifty Z-Score])</f>
        <v>393</v>
      </c>
      <c r="AT188">
        <f>_xlfn.RANK.AVG(Table2[[#This Row],[6M Return vs Nifty Z-Score]],Table2[6M Return vs Nifty Z-Score])</f>
        <v>254</v>
      </c>
      <c r="AU188">
        <f>_xlfn.RANK.AVG(Table2[[#This Row],[Sharpe Ratio Z-Score]],Table2[Sharpe Ratio Z-Score])</f>
        <v>69</v>
      </c>
      <c r="AV188">
        <f>(Table2[[#This Row],[Rank 1Y]]+Table2[[#This Row],[Rank 6M]]+Table2[[#This Row],[Rank Sharpe]])/3</f>
        <v>238.66666666666666</v>
      </c>
    </row>
    <row r="189" spans="1:48" x14ac:dyDescent="0.3">
      <c r="A189" t="s">
        <v>1370</v>
      </c>
      <c r="B189" t="s">
        <v>1371</v>
      </c>
      <c r="C189" t="s">
        <v>3180</v>
      </c>
      <c r="D189" t="s">
        <v>1372</v>
      </c>
      <c r="E189">
        <v>8354.3533819999993</v>
      </c>
      <c r="F189">
        <v>679.6</v>
      </c>
      <c r="G189">
        <v>-2.6218023937449102</v>
      </c>
      <c r="H189">
        <f>(Table2[[#This Row],[1Y Return vs Nifty]]-AVERAGE(Table2[1Y Return vs Nifty]))/_xlfn.STDEV.P(Table2[1Y Return vs Nifty])</f>
        <v>-0.4516911887555744</v>
      </c>
      <c r="I189">
        <v>-2.2479866261863899</v>
      </c>
      <c r="J189">
        <f>(Table2[[#This Row],[1M Return vs Nifty]]-AVERAGE(Table2[1M Return vs Nifty]))/_xlfn.STDEV.P(Table2[1M Return vs Nifty])</f>
        <v>-0.28367965051045946</v>
      </c>
      <c r="K189">
        <v>40.134081534049301</v>
      </c>
      <c r="L189">
        <f>(Table2[[#This Row],[6M Return vs Nifty]]-AVERAGE(Table2[6M Return vs Nifty]))/_xlfn.STDEV.P(Table2[6M Return vs Nifty])</f>
        <v>0.81021959011264288</v>
      </c>
      <c r="M189">
        <v>2.4712610275646201</v>
      </c>
      <c r="N189">
        <f>(Table2[[#This Row],[1W Return vs Nifty]]-AVERAGE(Table2[1W Return vs Nifty]))/_xlfn.STDEV.P(Table2[1W Return vs Nifty])</f>
        <v>0.45595952406486595</v>
      </c>
      <c r="O189">
        <v>673.87</v>
      </c>
      <c r="P189">
        <v>654.79310114622501</v>
      </c>
      <c r="Q189">
        <v>573.853209346428</v>
      </c>
      <c r="R189">
        <v>54.969344696019498</v>
      </c>
      <c r="S189" s="1">
        <f>(Table2[[#This Row],[Close Price]]-Table2[[#This Row],[20D EMA]])/Table2[[#This Row],[20D EMA]]</f>
        <v>8.5031237479039259E-3</v>
      </c>
      <c r="T189" s="1">
        <f>(Table2[[#This Row],[Close Price]]-Table2[[#This Row],[50D EMA]])/Table2[[#This Row],[50D EMA]]</f>
        <v>3.7885095017571452E-2</v>
      </c>
      <c r="U189" s="1">
        <f>(Table2[[#This Row],[Close Price]]-Table2[[#This Row],[200D EMA]])/Table2[[#This Row],[200D EMA]]</f>
        <v>0.1842749834474377</v>
      </c>
      <c r="V189">
        <v>0.53952073994324901</v>
      </c>
      <c r="W189">
        <v>672.5</v>
      </c>
      <c r="X189">
        <v>684.9</v>
      </c>
      <c r="Y189">
        <v>666.05</v>
      </c>
      <c r="Z189">
        <v>688</v>
      </c>
      <c r="AA189">
        <v>645</v>
      </c>
      <c r="AB189">
        <v>688.35</v>
      </c>
      <c r="AC189" s="1">
        <f>(Table2[[#This Row],[Close Price]]/Table2[[#This Row],[Day Low]])-1</f>
        <v>1.0557620817843949E-2</v>
      </c>
      <c r="AD189" s="1">
        <f>(Table2[[#This Row],[Day High]]/Table2[[#This Row],[Close Price]])-1</f>
        <v>7.7987051206591662E-3</v>
      </c>
      <c r="AE189" s="1">
        <f>(Table2[[#This Row],[Close Price]]/Table2[[#This Row],[Current Week Low]])-1</f>
        <v>2.0343818031679506E-2</v>
      </c>
      <c r="AF189" s="1">
        <f>(Table2[[#This Row],[Current Week High]]/Table2[[#This Row],[Close Price]])-1</f>
        <v>1.2360211889346662E-2</v>
      </c>
      <c r="AG189" s="1">
        <f>(Table2[[#This Row],[Close Price]]/Table2[[#This Row],[Current Month Low]])-1</f>
        <v>5.3643410852713291E-2</v>
      </c>
      <c r="AH189" s="1">
        <f>(Table2[[#This Row],[Current Month High]]/Table2[[#This Row],[Close Price]])-1</f>
        <v>1.2875220718069347E-2</v>
      </c>
      <c r="AI189">
        <v>13.066509711595</v>
      </c>
      <c r="AJ189">
        <v>66.998402752180795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0.28000000000000003</v>
      </c>
      <c r="AM189" t="s">
        <v>3220</v>
      </c>
      <c r="AN189">
        <v>-5.68</v>
      </c>
      <c r="AO189" t="s">
        <v>3221</v>
      </c>
      <c r="AP189">
        <v>0.14226653056191499</v>
      </c>
      <c r="AQ189">
        <f>(Table2[[#This Row],[Sharpe Ratio]]-AVERAGE(Table2[Sharpe Ratio]))/_xlfn.STDEV.P(Table2[Sharpe Ratio])</f>
        <v>0.90723976132225748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1.4380480362337325</v>
      </c>
      <c r="AS189">
        <f>_xlfn.RANK.AVG(Table2[[#This Row],[1Y Return vs Nifty Z-Score]],Table2[1Y Return vs Nifty Z-Score])</f>
        <v>464</v>
      </c>
      <c r="AT189">
        <f>_xlfn.RANK.AVG(Table2[[#This Row],[6M Return vs Nifty Z-Score]],Table2[6M Return vs Nifty Z-Score])</f>
        <v>126</v>
      </c>
      <c r="AU189">
        <f>_xlfn.RANK.AVG(Table2[[#This Row],[Sharpe Ratio Z-Score]],Table2[Sharpe Ratio Z-Score])</f>
        <v>129</v>
      </c>
      <c r="AV189">
        <f>(Table2[[#This Row],[Rank 1Y]]+Table2[[#This Row],[Rank 6M]]+Table2[[#This Row],[Rank Sharpe]])/3</f>
        <v>239.66666666666666</v>
      </c>
    </row>
    <row r="190" spans="1:48" x14ac:dyDescent="0.3">
      <c r="A190" t="s">
        <v>969</v>
      </c>
      <c r="B190" t="s">
        <v>970</v>
      </c>
      <c r="C190" t="s">
        <v>3173</v>
      </c>
      <c r="D190" t="s">
        <v>258</v>
      </c>
      <c r="E190">
        <v>15386.8074402</v>
      </c>
      <c r="F190">
        <v>884.1</v>
      </c>
      <c r="G190">
        <v>33.446720103807301</v>
      </c>
      <c r="H190">
        <f>(Table2[[#This Row],[1Y Return vs Nifty]]-AVERAGE(Table2[1Y Return vs Nifty]))/_xlfn.STDEV.P(Table2[1Y Return vs Nifty])</f>
        <v>0.18369172135870759</v>
      </c>
      <c r="I190">
        <v>-8.4809589983531506</v>
      </c>
      <c r="J190">
        <f>(Table2[[#This Row],[1M Return vs Nifty]]-AVERAGE(Table2[1M Return vs Nifty]))/_xlfn.STDEV.P(Table2[1M Return vs Nifty])</f>
        <v>-0.90684242557539485</v>
      </c>
      <c r="K190">
        <v>11.0038417332305</v>
      </c>
      <c r="L190">
        <f>(Table2[[#This Row],[6M Return vs Nifty]]-AVERAGE(Table2[6M Return vs Nifty]))/_xlfn.STDEV.P(Table2[6M Return vs Nifty])</f>
        <v>-0.11384770902863307</v>
      </c>
      <c r="M190">
        <v>-4.9260833533022197</v>
      </c>
      <c r="N190">
        <f>(Table2[[#This Row],[1W Return vs Nifty]]-AVERAGE(Table2[1W Return vs Nifty]))/_xlfn.STDEV.P(Table2[1W Return vs Nifty])</f>
        <v>-0.96638502591645314</v>
      </c>
      <c r="O190">
        <v>909.53</v>
      </c>
      <c r="P190">
        <v>924.36446496920598</v>
      </c>
      <c r="Q190">
        <v>831.08792247567703</v>
      </c>
      <c r="R190">
        <v>40.796174343974698</v>
      </c>
      <c r="S190" s="1">
        <f>(Table2[[#This Row],[Close Price]]-Table2[[#This Row],[20D EMA]])/Table2[[#This Row],[20D EMA]]</f>
        <v>-2.7959495563642706E-2</v>
      </c>
      <c r="T190" s="1">
        <f>(Table2[[#This Row],[Close Price]]-Table2[[#This Row],[50D EMA]])/Table2[[#This Row],[50D EMA]]</f>
        <v>-4.355907923239706E-2</v>
      </c>
      <c r="U190" s="1">
        <f>(Table2[[#This Row],[Close Price]]-Table2[[#This Row],[200D EMA]])/Table2[[#This Row],[200D EMA]]</f>
        <v>6.3786364944888804E-2</v>
      </c>
      <c r="V190">
        <v>0.73495401411005701</v>
      </c>
      <c r="W190">
        <v>866.7</v>
      </c>
      <c r="X190">
        <v>889.25</v>
      </c>
      <c r="Y190">
        <v>856.5</v>
      </c>
      <c r="Z190">
        <v>895</v>
      </c>
      <c r="AA190">
        <v>856.5</v>
      </c>
      <c r="AB190">
        <v>947.8</v>
      </c>
      <c r="AC190" s="1">
        <f>(Table2[[#This Row],[Close Price]]/Table2[[#This Row],[Day Low]])-1</f>
        <v>2.007615091727244E-2</v>
      </c>
      <c r="AD190" s="1">
        <f>(Table2[[#This Row],[Day High]]/Table2[[#This Row],[Close Price]])-1</f>
        <v>5.8251329035177157E-3</v>
      </c>
      <c r="AE190" s="1">
        <f>(Table2[[#This Row],[Close Price]]/Table2[[#This Row],[Current Week Low]])-1</f>
        <v>3.2224168126094632E-2</v>
      </c>
      <c r="AF190" s="1">
        <f>(Table2[[#This Row],[Current Week High]]/Table2[[#This Row],[Close Price]])-1</f>
        <v>1.232892206763947E-2</v>
      </c>
      <c r="AG190" s="1">
        <f>(Table2[[#This Row],[Close Price]]/Table2[[#This Row],[Current Month Low]])-1</f>
        <v>3.2224168126094632E-2</v>
      </c>
      <c r="AH190" s="1">
        <f>(Table2[[#This Row],[Current Month High]]/Table2[[#This Row],[Close Price]])-1</f>
        <v>7.205067300079171E-2</v>
      </c>
      <c r="AI190">
        <v>19.895939373373999</v>
      </c>
      <c r="AJ190">
        <v>68.335872048743298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-0.11</v>
      </c>
      <c r="AM190" t="s">
        <v>3221</v>
      </c>
      <c r="AN190">
        <v>-3.84</v>
      </c>
      <c r="AO190" t="s">
        <v>3221</v>
      </c>
      <c r="AP190">
        <v>0.15314067987680899</v>
      </c>
      <c r="AQ190">
        <f>(Table2[[#This Row],[Sharpe Ratio]]-AVERAGE(Table2[Sharpe Ratio]))/_xlfn.STDEV.P(Table2[Sharpe Ratio])</f>
        <v>1.0343731558904057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250</v>
      </c>
      <c r="AT190">
        <f>_xlfn.RANK.AVG(Table2[[#This Row],[6M Return vs Nifty Z-Score]],Table2[6M Return vs Nifty Z-Score])</f>
        <v>361</v>
      </c>
      <c r="AU190">
        <f>_xlfn.RANK.AVG(Table2[[#This Row],[Sharpe Ratio Z-Score]],Table2[Sharpe Ratio Z-Score])</f>
        <v>109</v>
      </c>
      <c r="AV190">
        <f>(Table2[[#This Row],[Rank 1Y]]+Table2[[#This Row],[Rank 6M]]+Table2[[#This Row],[Rank Sharpe]])/3</f>
        <v>240</v>
      </c>
    </row>
    <row r="191" spans="1:48" x14ac:dyDescent="0.3">
      <c r="A191" t="s">
        <v>432</v>
      </c>
      <c r="B191" t="s">
        <v>433</v>
      </c>
      <c r="C191" t="s">
        <v>3167</v>
      </c>
      <c r="D191" t="s">
        <v>104</v>
      </c>
      <c r="E191">
        <v>52505.993333175</v>
      </c>
      <c r="F191">
        <v>133.61000000000001</v>
      </c>
      <c r="G191">
        <v>47.628452191636498</v>
      </c>
      <c r="H191">
        <f>(Table2[[#This Row],[1Y Return vs Nifty]]-AVERAGE(Table2[1Y Return vs Nifty]))/_xlfn.STDEV.P(Table2[1Y Return vs Nifty])</f>
        <v>0.43351704217792125</v>
      </c>
      <c r="I191">
        <v>-11.181724001387099</v>
      </c>
      <c r="J191">
        <f>(Table2[[#This Row],[1M Return vs Nifty]]-AVERAGE(Table2[1M Return vs Nifty]))/_xlfn.STDEV.P(Table2[1M Return vs Nifty])</f>
        <v>-1.1768606630385314</v>
      </c>
      <c r="K191">
        <v>0.10883763140634101</v>
      </c>
      <c r="L191">
        <f>(Table2[[#This Row],[6M Return vs Nifty]]-AVERAGE(Table2[6M Return vs Nifty]))/_xlfn.STDEV.P(Table2[6M Return vs Nifty])</f>
        <v>-0.45945821835999762</v>
      </c>
      <c r="M191">
        <v>-6.8237683616310498</v>
      </c>
      <c r="N191">
        <f>(Table2[[#This Row],[1W Return vs Nifty]]-AVERAGE(Table2[1W Return vs Nifty]))/_xlfn.STDEV.P(Table2[1W Return vs Nifty])</f>
        <v>-1.3312675824402675</v>
      </c>
      <c r="O191">
        <v>134.72</v>
      </c>
      <c r="P191">
        <v>136.89341207986499</v>
      </c>
      <c r="Q191">
        <v>120.794775828431</v>
      </c>
      <c r="R191">
        <v>50.183582037913503</v>
      </c>
      <c r="S191" s="1">
        <f>(Table2[[#This Row],[Close Price]]-Table2[[#This Row],[20D EMA]])/Table2[[#This Row],[20D EMA]]</f>
        <v>-8.2393111638953773E-3</v>
      </c>
      <c r="T191" s="1">
        <f>(Table2[[#This Row],[Close Price]]-Table2[[#This Row],[50D EMA]])/Table2[[#This Row],[50D EMA]]</f>
        <v>-2.3985172332101692E-2</v>
      </c>
      <c r="U191" s="1">
        <f>(Table2[[#This Row],[Close Price]]-Table2[[#This Row],[200D EMA]])/Table2[[#This Row],[200D EMA]]</f>
        <v>0.10609088086533577</v>
      </c>
      <c r="V191">
        <v>0.55958629230758505</v>
      </c>
      <c r="W191">
        <v>127</v>
      </c>
      <c r="X191">
        <v>134.44</v>
      </c>
      <c r="Y191">
        <v>124.76</v>
      </c>
      <c r="Z191">
        <v>134.44</v>
      </c>
      <c r="AA191">
        <v>124.76</v>
      </c>
      <c r="AB191">
        <v>140</v>
      </c>
      <c r="AC191" s="1">
        <f>(Table2[[#This Row],[Close Price]]/Table2[[#This Row],[Day Low]])-1</f>
        <v>5.2047244094488354E-2</v>
      </c>
      <c r="AD191" s="1">
        <f>(Table2[[#This Row],[Day High]]/Table2[[#This Row],[Close Price]])-1</f>
        <v>6.21210987201537E-3</v>
      </c>
      <c r="AE191" s="1">
        <f>(Table2[[#This Row],[Close Price]]/Table2[[#This Row],[Current Week Low]])-1</f>
        <v>7.0936197499198439E-2</v>
      </c>
      <c r="AF191" s="1">
        <f>(Table2[[#This Row],[Current Week High]]/Table2[[#This Row],[Close Price]])-1</f>
        <v>6.21210987201537E-3</v>
      </c>
      <c r="AG191" s="1">
        <f>(Table2[[#This Row],[Close Price]]/Table2[[#This Row],[Current Month Low]])-1</f>
        <v>7.0936197499198439E-2</v>
      </c>
      <c r="AH191" s="1">
        <f>(Table2[[#This Row],[Current Month High]]/Table2[[#This Row],[Close Price]])-1</f>
        <v>4.7825761544794343E-2</v>
      </c>
      <c r="AI191">
        <v>27.610208816705299</v>
      </c>
      <c r="AJ191">
        <v>110.741324921135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-0.03</v>
      </c>
      <c r="AM191" t="s">
        <v>3221</v>
      </c>
      <c r="AN191">
        <v>-7.0000000000000007E-2</v>
      </c>
      <c r="AO191" t="s">
        <v>3221</v>
      </c>
      <c r="AP191">
        <v>0.18375471302136401</v>
      </c>
      <c r="AQ191">
        <f>(Table2[[#This Row],[Sharpe Ratio]]-AVERAGE(Table2[Sharpe Ratio]))/_xlfn.STDEV.P(Table2[Sharpe Ratio])</f>
        <v>1.3922922760332779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183</v>
      </c>
      <c r="AT191">
        <f>_xlfn.RANK.AVG(Table2[[#This Row],[6M Return vs Nifty Z-Score]],Table2[6M Return vs Nifty Z-Score])</f>
        <v>476</v>
      </c>
      <c r="AU191">
        <f>_xlfn.RANK.AVG(Table2[[#This Row],[Sharpe Ratio Z-Score]],Table2[Sharpe Ratio Z-Score])</f>
        <v>63</v>
      </c>
      <c r="AV191">
        <f>(Table2[[#This Row],[Rank 1Y]]+Table2[[#This Row],[Rank 6M]]+Table2[[#This Row],[Rank Sharpe]])/3</f>
        <v>240.66666666666666</v>
      </c>
    </row>
    <row r="192" spans="1:48" x14ac:dyDescent="0.3">
      <c r="A192" t="s">
        <v>1304</v>
      </c>
      <c r="B192" t="s">
        <v>1305</v>
      </c>
      <c r="C192" t="s">
        <v>3172</v>
      </c>
      <c r="D192" t="s">
        <v>286</v>
      </c>
      <c r="E192">
        <v>8882.8740081600008</v>
      </c>
      <c r="F192">
        <v>544.35</v>
      </c>
      <c r="G192">
        <v>19.673728926257301</v>
      </c>
      <c r="H192">
        <f>(Table2[[#This Row],[1Y Return vs Nifty]]-AVERAGE(Table2[1Y Return vs Nifty]))/_xlfn.STDEV.P(Table2[1Y Return vs Nifty])</f>
        <v>-5.8933221649810304E-2</v>
      </c>
      <c r="I192">
        <v>-4.179080857382</v>
      </c>
      <c r="J192">
        <f>(Table2[[#This Row],[1M Return vs Nifty]]-AVERAGE(Table2[1M Return vs Nifty]))/_xlfn.STDEV.P(Table2[1M Return vs Nifty])</f>
        <v>-0.476747414679838</v>
      </c>
      <c r="K192">
        <v>24.778821921561001</v>
      </c>
      <c r="L192">
        <f>(Table2[[#This Row],[6M Return vs Nifty]]-AVERAGE(Table2[6M Return vs Nifty]))/_xlfn.STDEV.P(Table2[6M Return vs Nifty])</f>
        <v>0.32312118739622092</v>
      </c>
      <c r="M192">
        <v>-0.55282850739894596</v>
      </c>
      <c r="N192">
        <f>(Table2[[#This Row],[1W Return vs Nifty]]-AVERAGE(Table2[1W Return vs Nifty]))/_xlfn.STDEV.P(Table2[1W Return vs Nifty])</f>
        <v>-0.12550553248113372</v>
      </c>
      <c r="O192">
        <v>544.78</v>
      </c>
      <c r="P192">
        <v>532.53847841928598</v>
      </c>
      <c r="Q192">
        <v>455.21939933704101</v>
      </c>
      <c r="R192">
        <v>51.5142328175043</v>
      </c>
      <c r="S192" s="1">
        <f>(Table2[[#This Row],[Close Price]]-Table2[[#This Row],[20D EMA]])/Table2[[#This Row],[20D EMA]]</f>
        <v>-7.8930944601481327E-4</v>
      </c>
      <c r="T192" s="1">
        <f>(Table2[[#This Row],[Close Price]]-Table2[[#This Row],[50D EMA]])/Table2[[#This Row],[50D EMA]]</f>
        <v>2.2179658483596792E-2</v>
      </c>
      <c r="U192" s="1">
        <f>(Table2[[#This Row],[Close Price]]-Table2[[#This Row],[200D EMA]])/Table2[[#This Row],[200D EMA]]</f>
        <v>0.19579701742229</v>
      </c>
      <c r="V192">
        <v>0.88493508791298703</v>
      </c>
      <c r="W192">
        <v>534.54999999999995</v>
      </c>
      <c r="X192">
        <v>553.79999999999995</v>
      </c>
      <c r="Y192">
        <v>520.65</v>
      </c>
      <c r="Z192">
        <v>553.79999999999995</v>
      </c>
      <c r="AA192">
        <v>520.65</v>
      </c>
      <c r="AB192">
        <v>561</v>
      </c>
      <c r="AC192" s="1">
        <f>(Table2[[#This Row],[Close Price]]/Table2[[#This Row],[Day Low]])-1</f>
        <v>1.8333177438967452E-2</v>
      </c>
      <c r="AD192" s="1">
        <f>(Table2[[#This Row],[Day High]]/Table2[[#This Row],[Close Price]])-1</f>
        <v>1.7360154312482612E-2</v>
      </c>
      <c r="AE192" s="1">
        <f>(Table2[[#This Row],[Close Price]]/Table2[[#This Row],[Current Week Low]])-1</f>
        <v>4.5520023048112979E-2</v>
      </c>
      <c r="AF192" s="1">
        <f>(Table2[[#This Row],[Current Week High]]/Table2[[#This Row],[Close Price]])-1</f>
        <v>1.7360154312482612E-2</v>
      </c>
      <c r="AG192" s="1">
        <f>(Table2[[#This Row],[Close Price]]/Table2[[#This Row],[Current Month Low]])-1</f>
        <v>4.5520023048112979E-2</v>
      </c>
      <c r="AH192" s="1">
        <f>(Table2[[#This Row],[Current Month High]]/Table2[[#This Row],[Close Price]])-1</f>
        <v>3.0586938550564824E-2</v>
      </c>
      <c r="AI192">
        <v>10.5722421236336</v>
      </c>
      <c r="AJ192">
        <v>59.493114561968902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-0.05</v>
      </c>
      <c r="AM192" t="s">
        <v>3221</v>
      </c>
      <c r="AN192">
        <v>-3.7</v>
      </c>
      <c r="AO192" t="s">
        <v>3221</v>
      </c>
      <c r="AP192">
        <v>0.11733850603382399</v>
      </c>
      <c r="AQ192">
        <f>(Table2[[#This Row],[Sharpe Ratio]]-AVERAGE(Table2[Sharpe Ratio]))/_xlfn.STDEV.P(Table2[Sharpe Ratio])</f>
        <v>0.61579771042145459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0.2777327290068935</v>
      </c>
      <c r="AS192">
        <f>_xlfn.RANK.AVG(Table2[[#This Row],[1Y Return vs Nifty Z-Score]],Table2[1Y Return vs Nifty Z-Score])</f>
        <v>317</v>
      </c>
      <c r="AT192">
        <f>_xlfn.RANK.AVG(Table2[[#This Row],[6M Return vs Nifty Z-Score]],Table2[6M Return vs Nifty Z-Score])</f>
        <v>219</v>
      </c>
      <c r="AU192">
        <f>_xlfn.RANK.AVG(Table2[[#This Row],[Sharpe Ratio Z-Score]],Table2[Sharpe Ratio Z-Score])</f>
        <v>187</v>
      </c>
      <c r="AV192">
        <f>(Table2[[#This Row],[Rank 1Y]]+Table2[[#This Row],[Rank 6M]]+Table2[[#This Row],[Rank Sharpe]])/3</f>
        <v>241</v>
      </c>
    </row>
    <row r="193" spans="1:48" x14ac:dyDescent="0.3">
      <c r="A193" t="s">
        <v>1645</v>
      </c>
      <c r="B193" t="s">
        <v>1646</v>
      </c>
      <c r="C193" t="s">
        <v>3173</v>
      </c>
      <c r="D193" t="s">
        <v>1405</v>
      </c>
      <c r="E193">
        <v>5521.65127699</v>
      </c>
      <c r="F193">
        <v>764.65</v>
      </c>
      <c r="G193">
        <v>38.328143572509298</v>
      </c>
      <c r="H193">
        <f>(Table2[[#This Row],[1Y Return vs Nifty]]-AVERAGE(Table2[1Y Return vs Nifty]))/_xlfn.STDEV.P(Table2[1Y Return vs Nifty])</f>
        <v>0.26968285252451885</v>
      </c>
      <c r="I193">
        <v>26.7444134176469</v>
      </c>
      <c r="J193">
        <f>(Table2[[#This Row],[1M Return vs Nifty]]-AVERAGE(Table2[1M Return vs Nifty]))/_xlfn.STDEV.P(Table2[1M Return vs Nifty])</f>
        <v>2.6149349090190741</v>
      </c>
      <c r="K193">
        <v>71.233697660101896</v>
      </c>
      <c r="L193">
        <f>(Table2[[#This Row],[6M Return vs Nifty]]-AVERAGE(Table2[6M Return vs Nifty]))/_xlfn.STDEV.P(Table2[6M Return vs Nifty])</f>
        <v>1.7967592984855247</v>
      </c>
      <c r="M193">
        <v>1.47606367205523</v>
      </c>
      <c r="N193">
        <f>(Table2[[#This Row],[1W Return vs Nifty]]-AVERAGE(Table2[1W Return vs Nifty]))/_xlfn.STDEV.P(Table2[1W Return vs Nifty])</f>
        <v>0.2646052404349441</v>
      </c>
      <c r="O193">
        <v>737.43</v>
      </c>
      <c r="P193">
        <v>656.18650324861596</v>
      </c>
      <c r="Q193">
        <v>528.93773700655095</v>
      </c>
      <c r="R193">
        <v>53.9840504431968</v>
      </c>
      <c r="S193" s="1">
        <f>(Table2[[#This Row],[Close Price]]-Table2[[#This Row],[20D EMA]])/Table2[[#This Row],[20D EMA]]</f>
        <v>3.6911978086055668E-2</v>
      </c>
      <c r="T193" s="1">
        <f>(Table2[[#This Row],[Close Price]]-Table2[[#This Row],[50D EMA]])/Table2[[#This Row],[50D EMA]]</f>
        <v>0.16529370265070717</v>
      </c>
      <c r="U193" s="1">
        <f>(Table2[[#This Row],[Close Price]]-Table2[[#This Row],[200D EMA]])/Table2[[#This Row],[200D EMA]]</f>
        <v>0.44563328819650794</v>
      </c>
      <c r="V193">
        <v>0.41639434758257199</v>
      </c>
      <c r="W193">
        <v>760</v>
      </c>
      <c r="X193">
        <v>787.95</v>
      </c>
      <c r="Y193">
        <v>755</v>
      </c>
      <c r="Z193">
        <v>787.95</v>
      </c>
      <c r="AA193">
        <v>754</v>
      </c>
      <c r="AB193">
        <v>812</v>
      </c>
      <c r="AC193" s="1">
        <f>(Table2[[#This Row],[Close Price]]/Table2[[#This Row],[Day Low]])-1</f>
        <v>6.1184210526314953E-3</v>
      </c>
      <c r="AD193" s="1">
        <f>(Table2[[#This Row],[Day High]]/Table2[[#This Row],[Close Price]])-1</f>
        <v>3.0471457529588797E-2</v>
      </c>
      <c r="AE193" s="1">
        <f>(Table2[[#This Row],[Close Price]]/Table2[[#This Row],[Current Week Low]])-1</f>
        <v>1.2781456953642412E-2</v>
      </c>
      <c r="AF193" s="1">
        <f>(Table2[[#This Row],[Current Week High]]/Table2[[#This Row],[Close Price]])-1</f>
        <v>3.0471457529588797E-2</v>
      </c>
      <c r="AG193" s="1">
        <f>(Table2[[#This Row],[Close Price]]/Table2[[#This Row],[Current Month Low]])-1</f>
        <v>1.4124668435013144E-2</v>
      </c>
      <c r="AH193" s="1">
        <f>(Table2[[#This Row],[Current Month High]]/Table2[[#This Row],[Close Price]])-1</f>
        <v>6.1923755966782235E-2</v>
      </c>
      <c r="AI193">
        <v>12.443601647812701</v>
      </c>
      <c r="AJ193">
        <v>103.906666666666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0.33</v>
      </c>
      <c r="AM193" t="s">
        <v>3220</v>
      </c>
      <c r="AN193">
        <v>-9.49</v>
      </c>
      <c r="AO193" t="s">
        <v>3221</v>
      </c>
      <c r="AP193">
        <v>2.4689164052455002E-2</v>
      </c>
      <c r="AQ193">
        <f>(Table2[[#This Row],[Sharpe Ratio]]-AVERAGE(Table2[Sharpe Ratio]))/_xlfn.STDEV.P(Table2[Sharpe Ratio])</f>
        <v>-0.46739739841005384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4.4785849020540081</v>
      </c>
      <c r="AS193">
        <f>_xlfn.RANK.AVG(Table2[[#This Row],[1Y Return vs Nifty Z-Score]],Table2[1Y Return vs Nifty Z-Score])</f>
        <v>223</v>
      </c>
      <c r="AT193">
        <f>_xlfn.RANK.AVG(Table2[[#This Row],[6M Return vs Nifty Z-Score]],Table2[6M Return vs Nifty Z-Score])</f>
        <v>38</v>
      </c>
      <c r="AU193">
        <f>_xlfn.RANK.AVG(Table2[[#This Row],[Sharpe Ratio Z-Score]],Table2[Sharpe Ratio Z-Score])</f>
        <v>462</v>
      </c>
      <c r="AV193">
        <f>(Table2[[#This Row],[Rank 1Y]]+Table2[[#This Row],[Rank 6M]]+Table2[[#This Row],[Rank Sharpe]])/3</f>
        <v>241</v>
      </c>
    </row>
    <row r="194" spans="1:48" x14ac:dyDescent="0.3">
      <c r="A194" t="s">
        <v>1757</v>
      </c>
      <c r="B194" t="s">
        <v>1758</v>
      </c>
      <c r="C194" t="s">
        <v>3173</v>
      </c>
      <c r="D194" t="s">
        <v>92</v>
      </c>
      <c r="E194">
        <v>4600.0571949499999</v>
      </c>
      <c r="F194">
        <v>1179.5</v>
      </c>
      <c r="G194">
        <v>17.956094844152499</v>
      </c>
      <c r="H194">
        <f>(Table2[[#This Row],[1Y Return vs Nifty]]-AVERAGE(Table2[1Y Return vs Nifty]))/_xlfn.STDEV.P(Table2[1Y Return vs Nifty])</f>
        <v>-8.9191054963422944E-2</v>
      </c>
      <c r="I194">
        <v>-3.6122934161754201</v>
      </c>
      <c r="J194">
        <f>(Table2[[#This Row],[1M Return vs Nifty]]-AVERAGE(Table2[1M Return vs Nifty]))/_xlfn.STDEV.P(Table2[1M Return vs Nifty])</f>
        <v>-0.42008089770449275</v>
      </c>
      <c r="K194">
        <v>56.1812320982147</v>
      </c>
      <c r="L194">
        <f>(Table2[[#This Row],[6M Return vs Nifty]]-AVERAGE(Table2[6M Return vs Nifty]))/_xlfn.STDEV.P(Table2[6M Return vs Nifty])</f>
        <v>1.3192661061088797</v>
      </c>
      <c r="M194">
        <v>-6.1292992077201598</v>
      </c>
      <c r="N194">
        <f>(Table2[[#This Row],[1W Return vs Nifty]]-AVERAGE(Table2[1W Return vs Nifty]))/_xlfn.STDEV.P(Table2[1W Return vs Nifty])</f>
        <v>-1.1977366333134214</v>
      </c>
      <c r="O194">
        <v>1237.92</v>
      </c>
      <c r="P194">
        <v>1230.74713478739</v>
      </c>
      <c r="Q194">
        <v>990.66159865634597</v>
      </c>
      <c r="R194">
        <v>32.957629182358801</v>
      </c>
      <c r="S194" s="1">
        <f>(Table2[[#This Row],[Close Price]]-Table2[[#This Row],[20D EMA]])/Table2[[#This Row],[20D EMA]]</f>
        <v>-4.7192064107535278E-2</v>
      </c>
      <c r="T194" s="1">
        <f>(Table2[[#This Row],[Close Price]]-Table2[[#This Row],[50D EMA]])/Table2[[#This Row],[50D EMA]]</f>
        <v>-4.1639044559906996E-2</v>
      </c>
      <c r="U194" s="1">
        <f>(Table2[[#This Row],[Close Price]]-Table2[[#This Row],[200D EMA]])/Table2[[#This Row],[200D EMA]]</f>
        <v>0.19061847314943803</v>
      </c>
      <c r="V194">
        <v>7.6664971161449796E-2</v>
      </c>
      <c r="W194">
        <v>1175</v>
      </c>
      <c r="X194">
        <v>1199.95</v>
      </c>
      <c r="Y194">
        <v>1174.1500000000001</v>
      </c>
      <c r="Z194">
        <v>1205</v>
      </c>
      <c r="AA194">
        <v>1174.1500000000001</v>
      </c>
      <c r="AB194">
        <v>1277</v>
      </c>
      <c r="AC194" s="1">
        <f>(Table2[[#This Row],[Close Price]]/Table2[[#This Row],[Day Low]])-1</f>
        <v>3.829787234042481E-3</v>
      </c>
      <c r="AD194" s="1">
        <f>(Table2[[#This Row],[Day High]]/Table2[[#This Row],[Close Price]])-1</f>
        <v>1.7337855023314974E-2</v>
      </c>
      <c r="AE194" s="1">
        <f>(Table2[[#This Row],[Close Price]]/Table2[[#This Row],[Current Week Low]])-1</f>
        <v>4.5564876719328407E-3</v>
      </c>
      <c r="AF194" s="1">
        <f>(Table2[[#This Row],[Current Week High]]/Table2[[#This Row],[Close Price]])-1</f>
        <v>2.161933022467144E-2</v>
      </c>
      <c r="AG194" s="1">
        <f>(Table2[[#This Row],[Close Price]]/Table2[[#This Row],[Current Month Low]])-1</f>
        <v>4.5564876719328407E-3</v>
      </c>
      <c r="AH194" s="1">
        <f>(Table2[[#This Row],[Current Month High]]/Table2[[#This Row],[Close Price]])-1</f>
        <v>8.2662144976685115E-2</v>
      </c>
      <c r="AI194">
        <v>35.031793132683298</v>
      </c>
      <c r="AJ194">
        <v>93.360655737704903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</v>
      </c>
      <c r="AM194">
        <v>0</v>
      </c>
      <c r="AN194">
        <v>-8.0500000000000007</v>
      </c>
      <c r="AO194" t="s">
        <v>3221</v>
      </c>
      <c r="AP194">
        <v>7.3620158568540997E-2</v>
      </c>
      <c r="AQ194">
        <f>(Table2[[#This Row],[Sharpe Ratio]]-AVERAGE(Table2[Sharpe Ratio]))/_xlfn.STDEV.P(Table2[Sharpe Ratio])</f>
        <v>0.10467157473757989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-0.28307090513487743</v>
      </c>
      <c r="AS194">
        <f>_xlfn.RANK.AVG(Table2[[#This Row],[1Y Return vs Nifty Z-Score]],Table2[1Y Return vs Nifty Z-Score])</f>
        <v>329</v>
      </c>
      <c r="AT194">
        <f>_xlfn.RANK.AVG(Table2[[#This Row],[6M Return vs Nifty Z-Score]],Table2[6M Return vs Nifty Z-Score])</f>
        <v>72</v>
      </c>
      <c r="AU194">
        <f>_xlfn.RANK.AVG(Table2[[#This Row],[Sharpe Ratio Z-Score]],Table2[Sharpe Ratio Z-Score])</f>
        <v>323</v>
      </c>
      <c r="AV194">
        <f>(Table2[[#This Row],[Rank 1Y]]+Table2[[#This Row],[Rank 6M]]+Table2[[#This Row],[Rank Sharpe]])/3</f>
        <v>241.33333333333334</v>
      </c>
    </row>
    <row r="195" spans="1:48" x14ac:dyDescent="0.3">
      <c r="A195" t="s">
        <v>686</v>
      </c>
      <c r="B195" t="s">
        <v>687</v>
      </c>
      <c r="C195" t="s">
        <v>3161</v>
      </c>
      <c r="D195" t="s">
        <v>553</v>
      </c>
      <c r="E195">
        <v>27298.27413699</v>
      </c>
      <c r="F195">
        <v>1050.9000000000001</v>
      </c>
      <c r="G195">
        <v>29.6464107754522</v>
      </c>
      <c r="H195">
        <f>(Table2[[#This Row],[1Y Return vs Nifty]]-AVERAGE(Table2[1Y Return vs Nifty]))/_xlfn.STDEV.P(Table2[1Y Return vs Nifty])</f>
        <v>0.11674549142792549</v>
      </c>
      <c r="I195">
        <v>28.7234671331016</v>
      </c>
      <c r="J195">
        <f>(Table2[[#This Row],[1M Return vs Nifty]]-AVERAGE(Table2[1M Return vs Nifty]))/_xlfn.STDEV.P(Table2[1M Return vs Nifty])</f>
        <v>2.8127975869979593</v>
      </c>
      <c r="K195">
        <v>43.662879021870197</v>
      </c>
      <c r="L195">
        <f>(Table2[[#This Row],[6M Return vs Nifty]]-AVERAGE(Table2[6M Return vs Nifty]))/_xlfn.STDEV.P(Table2[6M Return vs Nifty])</f>
        <v>0.92215984141450547</v>
      </c>
      <c r="M195">
        <v>11.387449839125599</v>
      </c>
      <c r="N195">
        <f>(Table2[[#This Row],[1W Return vs Nifty]]-AVERAGE(Table2[1W Return vs Nifty]))/_xlfn.STDEV.P(Table2[1W Return vs Nifty])</f>
        <v>2.1703440260936979</v>
      </c>
      <c r="O195">
        <v>950.53</v>
      </c>
      <c r="P195">
        <v>875.786495689768</v>
      </c>
      <c r="Q195">
        <v>777.51727778865597</v>
      </c>
      <c r="R195">
        <v>70.365470106565994</v>
      </c>
      <c r="S195" s="1">
        <f>(Table2[[#This Row],[Close Price]]-Table2[[#This Row],[20D EMA]])/Table2[[#This Row],[20D EMA]]</f>
        <v>0.10559372139753624</v>
      </c>
      <c r="T195" s="1">
        <f>(Table2[[#This Row],[Close Price]]-Table2[[#This Row],[50D EMA]])/Table2[[#This Row],[50D EMA]]</f>
        <v>0.19994999371657698</v>
      </c>
      <c r="U195" s="1">
        <f>(Table2[[#This Row],[Close Price]]-Table2[[#This Row],[200D EMA]])/Table2[[#This Row],[200D EMA]]</f>
        <v>0.35160983558960185</v>
      </c>
      <c r="V195">
        <v>1.5694766742644399</v>
      </c>
      <c r="W195">
        <v>1044</v>
      </c>
      <c r="X195">
        <v>1084.95</v>
      </c>
      <c r="Y195">
        <v>1007.6</v>
      </c>
      <c r="Z195">
        <v>1100</v>
      </c>
      <c r="AA195">
        <v>951</v>
      </c>
      <c r="AB195">
        <v>1109.7</v>
      </c>
      <c r="AC195" s="1">
        <f>(Table2[[#This Row],[Close Price]]/Table2[[#This Row],[Day Low]])-1</f>
        <v>6.609195402298873E-3</v>
      </c>
      <c r="AD195" s="1">
        <f>(Table2[[#This Row],[Day High]]/Table2[[#This Row],[Close Price]])-1</f>
        <v>3.2400799314872941E-2</v>
      </c>
      <c r="AE195" s="1">
        <f>(Table2[[#This Row],[Close Price]]/Table2[[#This Row],[Current Week Low]])-1</f>
        <v>4.2973402143707817E-2</v>
      </c>
      <c r="AF195" s="1">
        <f>(Table2[[#This Row],[Current Week High]]/Table2[[#This Row],[Close Price]])-1</f>
        <v>4.672185745551416E-2</v>
      </c>
      <c r="AG195" s="1">
        <f>(Table2[[#This Row],[Close Price]]/Table2[[#This Row],[Current Month Low]])-1</f>
        <v>0.10504731861198757</v>
      </c>
      <c r="AH195" s="1">
        <f>(Table2[[#This Row],[Current Month High]]/Table2[[#This Row],[Close Price]])-1</f>
        <v>5.5952041107621975E-2</v>
      </c>
      <c r="AI195">
        <v>5.5952041107621904</v>
      </c>
      <c r="AJ195">
        <v>73.990066225165506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0.3</v>
      </c>
      <c r="AM195" t="s">
        <v>3220</v>
      </c>
      <c r="AN195">
        <v>21.27</v>
      </c>
      <c r="AO195" t="s">
        <v>3220</v>
      </c>
      <c r="AP195">
        <v>6.6326368208297001E-2</v>
      </c>
      <c r="AQ195">
        <f>(Table2[[#This Row],[Sharpe Ratio]]-AVERAGE(Table2[Sharpe Ratio]))/_xlfn.STDEV.P(Table2[Sharpe Ratio])</f>
        <v>1.9397379863670849E-2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6.0414443257977588</v>
      </c>
      <c r="AS195">
        <f>_xlfn.RANK.AVG(Table2[[#This Row],[1Y Return vs Nifty Z-Score]],Table2[1Y Return vs Nifty Z-Score])</f>
        <v>265</v>
      </c>
      <c r="AT195">
        <f>_xlfn.RANK.AVG(Table2[[#This Row],[6M Return vs Nifty Z-Score]],Table2[6M Return vs Nifty Z-Score])</f>
        <v>115</v>
      </c>
      <c r="AU195">
        <f>_xlfn.RANK.AVG(Table2[[#This Row],[Sharpe Ratio Z-Score]],Table2[Sharpe Ratio Z-Score])</f>
        <v>347</v>
      </c>
      <c r="AV195">
        <f>(Table2[[#This Row],[Rank 1Y]]+Table2[[#This Row],[Rank 6M]]+Table2[[#This Row],[Rank Sharpe]])/3</f>
        <v>242.33333333333334</v>
      </c>
    </row>
    <row r="196" spans="1:48" x14ac:dyDescent="0.3">
      <c r="A196" t="s">
        <v>1127</v>
      </c>
      <c r="B196" t="s">
        <v>1128</v>
      </c>
      <c r="C196" t="s">
        <v>3170</v>
      </c>
      <c r="D196" t="s">
        <v>78</v>
      </c>
      <c r="E196">
        <v>11306.599378485</v>
      </c>
      <c r="F196">
        <v>364.85</v>
      </c>
      <c r="G196">
        <v>19.0156637620216</v>
      </c>
      <c r="H196">
        <f>(Table2[[#This Row],[1Y Return vs Nifty]]-AVERAGE(Table2[1Y Return vs Nifty]))/_xlfn.STDEV.P(Table2[1Y Return vs Nifty])</f>
        <v>-7.052569425872543E-2</v>
      </c>
      <c r="I196">
        <v>-2.7506765427613602</v>
      </c>
      <c r="J196">
        <f>(Table2[[#This Row],[1M Return vs Nifty]]-AVERAGE(Table2[1M Return vs Nifty]))/_xlfn.STDEV.P(Table2[1M Return vs Nifty])</f>
        <v>-0.33393779778043076</v>
      </c>
      <c r="K196">
        <v>54.515217948337103</v>
      </c>
      <c r="L196">
        <f>(Table2[[#This Row],[6M Return vs Nifty]]-AVERAGE(Table2[6M Return vs Nifty]))/_xlfn.STDEV.P(Table2[6M Return vs Nifty])</f>
        <v>1.2664169292282532</v>
      </c>
      <c r="M196">
        <v>1.17717725069255</v>
      </c>
      <c r="N196">
        <f>(Table2[[#This Row],[1W Return vs Nifty]]-AVERAGE(Table2[1W Return vs Nifty]))/_xlfn.STDEV.P(Table2[1W Return vs Nifty])</f>
        <v>0.20713603924590718</v>
      </c>
      <c r="O196">
        <v>363.32</v>
      </c>
      <c r="P196">
        <v>340.10866080398199</v>
      </c>
      <c r="Q196">
        <v>274.84713724495202</v>
      </c>
      <c r="R196">
        <v>49.865579543281001</v>
      </c>
      <c r="S196" s="1">
        <f>(Table2[[#This Row],[Close Price]]-Table2[[#This Row],[20D EMA]])/Table2[[#This Row],[20D EMA]]</f>
        <v>4.211163712429895E-3</v>
      </c>
      <c r="T196" s="1">
        <f>(Table2[[#This Row],[Close Price]]-Table2[[#This Row],[50D EMA]])/Table2[[#This Row],[50D EMA]]</f>
        <v>7.2745395949435812E-2</v>
      </c>
      <c r="U196" s="1">
        <f>(Table2[[#This Row],[Close Price]]-Table2[[#This Row],[200D EMA]])/Table2[[#This Row],[200D EMA]]</f>
        <v>0.32746516357139549</v>
      </c>
      <c r="V196">
        <v>0.23146979527613701</v>
      </c>
      <c r="W196">
        <v>363.6</v>
      </c>
      <c r="X196">
        <v>371.45</v>
      </c>
      <c r="Y196">
        <v>361.25</v>
      </c>
      <c r="Z196">
        <v>371.45</v>
      </c>
      <c r="AA196">
        <v>361.25</v>
      </c>
      <c r="AB196">
        <v>371.45</v>
      </c>
      <c r="AC196" s="1">
        <f>(Table2[[#This Row],[Close Price]]/Table2[[#This Row],[Day Low]])-1</f>
        <v>3.4378437843785026E-3</v>
      </c>
      <c r="AD196" s="1">
        <f>(Table2[[#This Row],[Day High]]/Table2[[#This Row],[Close Price]])-1</f>
        <v>1.8089625873646709E-2</v>
      </c>
      <c r="AE196" s="1">
        <f>(Table2[[#This Row],[Close Price]]/Table2[[#This Row],[Current Week Low]])-1</f>
        <v>9.9653979238754076E-3</v>
      </c>
      <c r="AF196" s="1">
        <f>(Table2[[#This Row],[Current Week High]]/Table2[[#This Row],[Close Price]])-1</f>
        <v>1.8089625873646709E-2</v>
      </c>
      <c r="AG196" s="1">
        <f>(Table2[[#This Row],[Close Price]]/Table2[[#This Row],[Current Month Low]])-1</f>
        <v>9.9653979238754076E-3</v>
      </c>
      <c r="AH196" s="1">
        <f>(Table2[[#This Row],[Current Month High]]/Table2[[#This Row],[Close Price]])-1</f>
        <v>1.8089625873646709E-2</v>
      </c>
      <c r="AI196">
        <v>5.5228175962724402</v>
      </c>
      <c r="AJ196">
        <v>111.445957693422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0.52</v>
      </c>
      <c r="AM196" t="s">
        <v>3220</v>
      </c>
      <c r="AN196">
        <v>-0.69</v>
      </c>
      <c r="AO196" t="s">
        <v>3221</v>
      </c>
      <c r="AP196">
        <v>7.2496809612060994E-2</v>
      </c>
      <c r="AQ196">
        <f>(Table2[[#This Row],[Sharpe Ratio]]-AVERAGE(Table2[Sharpe Ratio]))/_xlfn.STDEV.P(Table2[Sharpe Ratio])</f>
        <v>9.1538118318485115E-2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1.1606275947534894</v>
      </c>
      <c r="AS196">
        <f>_xlfn.RANK.AVG(Table2[[#This Row],[1Y Return vs Nifty Z-Score]],Table2[1Y Return vs Nifty Z-Score])</f>
        <v>322</v>
      </c>
      <c r="AT196">
        <f>_xlfn.RANK.AVG(Table2[[#This Row],[6M Return vs Nifty Z-Score]],Table2[6M Return vs Nifty Z-Score])</f>
        <v>77</v>
      </c>
      <c r="AU196">
        <f>_xlfn.RANK.AVG(Table2[[#This Row],[Sharpe Ratio Z-Score]],Table2[Sharpe Ratio Z-Score])</f>
        <v>330</v>
      </c>
      <c r="AV196">
        <f>(Table2[[#This Row],[Rank 1Y]]+Table2[[#This Row],[Rank 6M]]+Table2[[#This Row],[Rank Sharpe]])/3</f>
        <v>243</v>
      </c>
    </row>
    <row r="197" spans="1:48" x14ac:dyDescent="0.3">
      <c r="A197" t="s">
        <v>696</v>
      </c>
      <c r="B197" t="s">
        <v>697</v>
      </c>
      <c r="C197" t="s">
        <v>3173</v>
      </c>
      <c r="D197" t="s">
        <v>436</v>
      </c>
      <c r="E197">
        <v>26770.588019999999</v>
      </c>
      <c r="F197">
        <v>3819.35</v>
      </c>
      <c r="G197">
        <v>10.6839699081542</v>
      </c>
      <c r="H197">
        <f>(Table2[[#This Row],[1Y Return vs Nifty]]-AVERAGE(Table2[1Y Return vs Nifty]))/_xlfn.STDEV.P(Table2[1Y Return vs Nifty])</f>
        <v>-0.2172967711003346</v>
      </c>
      <c r="I197">
        <v>3.9803668258443698</v>
      </c>
      <c r="J197">
        <f>(Table2[[#This Row],[1M Return vs Nifty]]-AVERAGE(Table2[1M Return vs Nifty]))/_xlfn.STDEV.P(Table2[1M Return vs Nifty])</f>
        <v>0.33902133218353475</v>
      </c>
      <c r="K197">
        <v>30.118619569399101</v>
      </c>
      <c r="L197">
        <f>(Table2[[#This Row],[6M Return vs Nifty]]-AVERAGE(Table2[6M Return vs Nifty]))/_xlfn.STDEV.P(Table2[6M Return vs Nifty])</f>
        <v>0.49250985100275935</v>
      </c>
      <c r="M197">
        <v>3.4330553132627202</v>
      </c>
      <c r="N197">
        <f>(Table2[[#This Row],[1W Return vs Nifty]]-AVERAGE(Table2[1W Return vs Nifty]))/_xlfn.STDEV.P(Table2[1W Return vs Nifty])</f>
        <v>0.64089114141719516</v>
      </c>
      <c r="O197">
        <v>3675.68</v>
      </c>
      <c r="P197">
        <v>3590.7669439747501</v>
      </c>
      <c r="Q197">
        <v>3277.1935352888299</v>
      </c>
      <c r="R197">
        <v>79.469615089589595</v>
      </c>
      <c r="S197" s="1">
        <f>(Table2[[#This Row],[Close Price]]-Table2[[#This Row],[20D EMA]])/Table2[[#This Row],[20D EMA]]</f>
        <v>3.9086645192182148E-2</v>
      </c>
      <c r="T197" s="1">
        <f>(Table2[[#This Row],[Close Price]]-Table2[[#This Row],[50D EMA]])/Table2[[#This Row],[50D EMA]]</f>
        <v>6.365856085670181E-2</v>
      </c>
      <c r="U197" s="1">
        <f>(Table2[[#This Row],[Close Price]]-Table2[[#This Row],[200D EMA]])/Table2[[#This Row],[200D EMA]]</f>
        <v>0.16543315457974256</v>
      </c>
      <c r="V197">
        <v>0.93937260476292495</v>
      </c>
      <c r="W197">
        <v>3792.35</v>
      </c>
      <c r="X197">
        <v>3891.95</v>
      </c>
      <c r="Y197">
        <v>3702.05</v>
      </c>
      <c r="Z197">
        <v>3891.95</v>
      </c>
      <c r="AA197">
        <v>3671</v>
      </c>
      <c r="AB197">
        <v>3891.95</v>
      </c>
      <c r="AC197" s="1">
        <f>(Table2[[#This Row],[Close Price]]/Table2[[#This Row],[Day Low]])-1</f>
        <v>7.1195960288474858E-3</v>
      </c>
      <c r="AD197" s="1">
        <f>(Table2[[#This Row],[Day High]]/Table2[[#This Row],[Close Price]])-1</f>
        <v>1.9008470027622515E-2</v>
      </c>
      <c r="AE197" s="1">
        <f>(Table2[[#This Row],[Close Price]]/Table2[[#This Row],[Current Week Low]])-1</f>
        <v>3.1685147418322179E-2</v>
      </c>
      <c r="AF197" s="1">
        <f>(Table2[[#This Row],[Current Week High]]/Table2[[#This Row],[Close Price]])-1</f>
        <v>1.9008470027622515E-2</v>
      </c>
      <c r="AG197" s="1">
        <f>(Table2[[#This Row],[Close Price]]/Table2[[#This Row],[Current Month Low]])-1</f>
        <v>4.0411332062108452E-2</v>
      </c>
      <c r="AH197" s="1">
        <f>(Table2[[#This Row],[Current Month High]]/Table2[[#This Row],[Close Price]])-1</f>
        <v>1.9008470027622515E-2</v>
      </c>
      <c r="AI197">
        <v>3.12749551625277</v>
      </c>
      <c r="AJ197">
        <v>52.1562456426906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0.18</v>
      </c>
      <c r="AM197" t="s">
        <v>3220</v>
      </c>
      <c r="AN197">
        <v>8.59</v>
      </c>
      <c r="AO197" t="s">
        <v>3220</v>
      </c>
      <c r="AP197">
        <v>0.11635417543615401</v>
      </c>
      <c r="AQ197">
        <f>(Table2[[#This Row],[Sharpe Ratio]]-AVERAGE(Table2[Sharpe Ratio]))/_xlfn.STDEV.P(Table2[Sharpe Ratio])</f>
        <v>0.60428956512794851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1.859415118631103</v>
      </c>
      <c r="AS197">
        <f>_xlfn.RANK.AVG(Table2[[#This Row],[1Y Return vs Nifty Z-Score]],Table2[1Y Return vs Nifty Z-Score])</f>
        <v>368</v>
      </c>
      <c r="AT197">
        <f>_xlfn.RANK.AVG(Table2[[#This Row],[6M Return vs Nifty Z-Score]],Table2[6M Return vs Nifty Z-Score])</f>
        <v>177</v>
      </c>
      <c r="AU197">
        <f>_xlfn.RANK.AVG(Table2[[#This Row],[Sharpe Ratio Z-Score]],Table2[Sharpe Ratio Z-Score])</f>
        <v>190</v>
      </c>
      <c r="AV197">
        <f>(Table2[[#This Row],[Rank 1Y]]+Table2[[#This Row],[Rank 6M]]+Table2[[#This Row],[Rank Sharpe]])/3</f>
        <v>245</v>
      </c>
    </row>
    <row r="198" spans="1:48" x14ac:dyDescent="0.3">
      <c r="A198" t="s">
        <v>975</v>
      </c>
      <c r="B198" t="s">
        <v>976</v>
      </c>
      <c r="C198" t="s">
        <v>3162</v>
      </c>
      <c r="D198" t="s">
        <v>977</v>
      </c>
      <c r="E198">
        <v>15308.762013899999</v>
      </c>
      <c r="F198">
        <v>477</v>
      </c>
      <c r="G198">
        <v>65.763421021345096</v>
      </c>
      <c r="H198">
        <f>(Table2[[#This Row],[1Y Return vs Nifty]]-AVERAGE(Table2[1Y Return vs Nifty]))/_xlfn.STDEV.P(Table2[1Y Return vs Nifty])</f>
        <v>0.75298256147203768</v>
      </c>
      <c r="I198">
        <v>-2.7217346988293598</v>
      </c>
      <c r="J198">
        <f>(Table2[[#This Row],[1M Return vs Nifty]]-AVERAGE(Table2[1M Return vs Nifty]))/_xlfn.STDEV.P(Table2[1M Return vs Nifty])</f>
        <v>-0.33104423774145181</v>
      </c>
      <c r="K198">
        <v>4.66215080271677</v>
      </c>
      <c r="L198">
        <f>(Table2[[#This Row],[6M Return vs Nifty]]-AVERAGE(Table2[6M Return vs Nifty]))/_xlfn.STDEV.P(Table2[6M Return vs Nifty])</f>
        <v>-0.31501835678910323</v>
      </c>
      <c r="M198">
        <v>-5.0315479038157402</v>
      </c>
      <c r="N198">
        <f>(Table2[[#This Row],[1W Return vs Nifty]]-AVERAGE(Table2[1W Return vs Nifty]))/_xlfn.STDEV.P(Table2[1W Return vs Nifty])</f>
        <v>-0.98666350977711093</v>
      </c>
      <c r="O198">
        <v>486.51</v>
      </c>
      <c r="P198">
        <v>480.39760633546399</v>
      </c>
      <c r="Q198">
        <v>402.86190089235703</v>
      </c>
      <c r="R198">
        <v>40.096987728930202</v>
      </c>
      <c r="S198" s="1">
        <f>(Table2[[#This Row],[Close Price]]-Table2[[#This Row],[20D EMA]])/Table2[[#This Row],[20D EMA]]</f>
        <v>-1.9547388542887074E-2</v>
      </c>
      <c r="T198" s="1">
        <f>(Table2[[#This Row],[Close Price]]-Table2[[#This Row],[50D EMA]])/Table2[[#This Row],[50D EMA]]</f>
        <v>-7.0724880612569613E-3</v>
      </c>
      <c r="U198" s="1">
        <f>(Table2[[#This Row],[Close Price]]-Table2[[#This Row],[200D EMA]])/Table2[[#This Row],[200D EMA]]</f>
        <v>0.18402856895482989</v>
      </c>
      <c r="V198">
        <v>0.31629367646798401</v>
      </c>
      <c r="W198">
        <v>470.15</v>
      </c>
      <c r="X198">
        <v>478.9</v>
      </c>
      <c r="Y198">
        <v>465.5</v>
      </c>
      <c r="Z198">
        <v>483.5</v>
      </c>
      <c r="AA198">
        <v>465.5</v>
      </c>
      <c r="AB198">
        <v>516</v>
      </c>
      <c r="AC198" s="1">
        <f>(Table2[[#This Row],[Close Price]]/Table2[[#This Row],[Day Low]])-1</f>
        <v>1.4569818143145952E-2</v>
      </c>
      <c r="AD198" s="1">
        <f>(Table2[[#This Row],[Day High]]/Table2[[#This Row],[Close Price]])-1</f>
        <v>3.9832285115304344E-3</v>
      </c>
      <c r="AE198" s="1">
        <f>(Table2[[#This Row],[Close Price]]/Table2[[#This Row],[Current Week Low]])-1</f>
        <v>2.4704618689581181E-2</v>
      </c>
      <c r="AF198" s="1">
        <f>(Table2[[#This Row],[Current Week High]]/Table2[[#This Row],[Close Price]])-1</f>
        <v>1.3626834381551323E-2</v>
      </c>
      <c r="AG198" s="1">
        <f>(Table2[[#This Row],[Close Price]]/Table2[[#This Row],[Current Month Low]])-1</f>
        <v>2.4704618689581181E-2</v>
      </c>
      <c r="AH198" s="1">
        <f>(Table2[[#This Row],[Current Month High]]/Table2[[#This Row],[Close Price]])-1</f>
        <v>8.1761006289308158E-2</v>
      </c>
      <c r="AI198">
        <v>29.517819706498901</v>
      </c>
      <c r="AJ198">
        <v>135.555555555555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-7.0000000000000007E-2</v>
      </c>
      <c r="AM198" t="s">
        <v>3221</v>
      </c>
      <c r="AN198">
        <v>-4.08</v>
      </c>
      <c r="AO198" t="s">
        <v>3221</v>
      </c>
      <c r="AP198">
        <v>0.12090036835141001</v>
      </c>
      <c r="AQ198">
        <f>(Table2[[#This Row],[Sharpe Ratio]]-AVERAGE(Table2[Sharpe Ratio]))/_xlfn.STDEV.P(Table2[Sharpe Ratio])</f>
        <v>0.65744065961278586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-0.22230288322284231</v>
      </c>
      <c r="AS198">
        <f>_xlfn.RANK.AVG(Table2[[#This Row],[1Y Return vs Nifty Z-Score]],Table2[1Y Return vs Nifty Z-Score])</f>
        <v>130</v>
      </c>
      <c r="AT198">
        <f>_xlfn.RANK.AVG(Table2[[#This Row],[6M Return vs Nifty Z-Score]],Table2[6M Return vs Nifty Z-Score])</f>
        <v>425</v>
      </c>
      <c r="AU198">
        <f>_xlfn.RANK.AVG(Table2[[#This Row],[Sharpe Ratio Z-Score]],Table2[Sharpe Ratio Z-Score])</f>
        <v>180</v>
      </c>
      <c r="AV198">
        <f>(Table2[[#This Row],[Rank 1Y]]+Table2[[#This Row],[Rank 6M]]+Table2[[#This Row],[Rank Sharpe]])/3</f>
        <v>245</v>
      </c>
    </row>
    <row r="199" spans="1:48" x14ac:dyDescent="0.3">
      <c r="A199" t="s">
        <v>1433</v>
      </c>
      <c r="B199" t="s">
        <v>1434</v>
      </c>
      <c r="C199" t="s">
        <v>3168</v>
      </c>
      <c r="D199" t="s">
        <v>624</v>
      </c>
      <c r="E199">
        <v>7724.73313778999</v>
      </c>
      <c r="F199">
        <v>579.9</v>
      </c>
      <c r="G199">
        <v>46.813264044677098</v>
      </c>
      <c r="H199">
        <f>(Table2[[#This Row],[1Y Return vs Nifty]]-AVERAGE(Table2[1Y Return vs Nifty]))/_xlfn.STDEV.P(Table2[1Y Return vs Nifty])</f>
        <v>0.41915669189906291</v>
      </c>
      <c r="I199">
        <v>12.566708923798201</v>
      </c>
      <c r="J199">
        <f>(Table2[[#This Row],[1M Return vs Nifty]]-AVERAGE(Table2[1M Return vs Nifty]))/_xlfn.STDEV.P(Table2[1M Return vs Nifty])</f>
        <v>1.1974703112470719</v>
      </c>
      <c r="K199">
        <v>17.041768735679199</v>
      </c>
      <c r="L199">
        <f>(Table2[[#This Row],[6M Return vs Nifty]]-AVERAGE(Table2[6M Return vs Nifty]))/_xlfn.STDEV.P(Table2[6M Return vs Nifty])</f>
        <v>7.7686962011325911E-2</v>
      </c>
      <c r="M199">
        <v>2.5561496838818401</v>
      </c>
      <c r="N199">
        <f>(Table2[[#This Row],[1W Return vs Nifty]]-AVERAGE(Table2[1W Return vs Nifty]))/_xlfn.STDEV.P(Table2[1W Return vs Nifty])</f>
        <v>0.47228172179576117</v>
      </c>
      <c r="O199">
        <v>536.34</v>
      </c>
      <c r="P199">
        <v>513.60629963703605</v>
      </c>
      <c r="Q199">
        <v>463.72828551506001</v>
      </c>
      <c r="R199">
        <v>71.646758508688606</v>
      </c>
      <c r="S199" s="1">
        <f>(Table2[[#This Row],[Close Price]]-Table2[[#This Row],[20D EMA]])/Table2[[#This Row],[20D EMA]]</f>
        <v>8.1217138382369283E-2</v>
      </c>
      <c r="T199" s="1">
        <f>(Table2[[#This Row],[Close Price]]-Table2[[#This Row],[50D EMA]])/Table2[[#This Row],[50D EMA]]</f>
        <v>0.12907493621050498</v>
      </c>
      <c r="U199" s="1">
        <f>(Table2[[#This Row],[Close Price]]-Table2[[#This Row],[200D EMA]])/Table2[[#This Row],[200D EMA]]</f>
        <v>0.25051677483056439</v>
      </c>
      <c r="V199">
        <v>1.2963863411311201</v>
      </c>
      <c r="W199">
        <v>556.45000000000005</v>
      </c>
      <c r="X199">
        <v>585</v>
      </c>
      <c r="Y199">
        <v>550.85</v>
      </c>
      <c r="Z199">
        <v>585</v>
      </c>
      <c r="AA199">
        <v>531.5</v>
      </c>
      <c r="AB199">
        <v>589</v>
      </c>
      <c r="AC199" s="1">
        <f>(Table2[[#This Row],[Close Price]]/Table2[[#This Row],[Day Low]])-1</f>
        <v>4.2142151136669748E-2</v>
      </c>
      <c r="AD199" s="1">
        <f>(Table2[[#This Row],[Day High]]/Table2[[#This Row],[Close Price]])-1</f>
        <v>8.7946197620278888E-3</v>
      </c>
      <c r="AE199" s="1">
        <f>(Table2[[#This Row],[Close Price]]/Table2[[#This Row],[Current Week Low]])-1</f>
        <v>5.2736679676862908E-2</v>
      </c>
      <c r="AF199" s="1">
        <f>(Table2[[#This Row],[Current Week High]]/Table2[[#This Row],[Close Price]])-1</f>
        <v>8.7946197620278888E-3</v>
      </c>
      <c r="AG199" s="1">
        <f>(Table2[[#This Row],[Close Price]]/Table2[[#This Row],[Current Month Low]])-1</f>
        <v>9.1063029162747E-2</v>
      </c>
      <c r="AH199" s="1">
        <f>(Table2[[#This Row],[Current Month High]]/Table2[[#This Row],[Close Price]])-1</f>
        <v>1.5692360751853762E-2</v>
      </c>
      <c r="AI199">
        <v>1.56923607518537</v>
      </c>
      <c r="AJ199">
        <v>94.043834699682094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0.02</v>
      </c>
      <c r="AM199" t="s">
        <v>3220</v>
      </c>
      <c r="AN199">
        <v>13.56</v>
      </c>
      <c r="AO199" t="s">
        <v>3220</v>
      </c>
      <c r="AP199">
        <v>9.2127757457948004E-2</v>
      </c>
      <c r="AQ199">
        <f>(Table2[[#This Row],[Sharpe Ratio]]-AVERAGE(Table2[Sharpe Ratio]))/_xlfn.STDEV.P(Table2[Sharpe Ratio])</f>
        <v>0.32105023609118644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2.4876459230444086</v>
      </c>
      <c r="AS199">
        <f>_xlfn.RANK.AVG(Table2[[#This Row],[1Y Return vs Nifty Z-Score]],Table2[1Y Return vs Nifty Z-Score])</f>
        <v>187</v>
      </c>
      <c r="AT199">
        <f>_xlfn.RANK.AVG(Table2[[#This Row],[6M Return vs Nifty Z-Score]],Table2[6M Return vs Nifty Z-Score])</f>
        <v>300</v>
      </c>
      <c r="AU199">
        <f>_xlfn.RANK.AVG(Table2[[#This Row],[Sharpe Ratio Z-Score]],Table2[Sharpe Ratio Z-Score])</f>
        <v>252</v>
      </c>
      <c r="AV199">
        <f>(Table2[[#This Row],[Rank 1Y]]+Table2[[#This Row],[Rank 6M]]+Table2[[#This Row],[Rank Sharpe]])/3</f>
        <v>246.33333333333334</v>
      </c>
    </row>
    <row r="200" spans="1:48" x14ac:dyDescent="0.3">
      <c r="A200" t="s">
        <v>1587</v>
      </c>
      <c r="B200" t="s">
        <v>1588</v>
      </c>
      <c r="C200" t="s">
        <v>3178</v>
      </c>
      <c r="D200" t="s">
        <v>1589</v>
      </c>
      <c r="E200">
        <v>6097.4401637000001</v>
      </c>
      <c r="F200">
        <v>342.25</v>
      </c>
      <c r="G200">
        <v>29.828670007629999</v>
      </c>
      <c r="H200">
        <f>(Table2[[#This Row],[1Y Return vs Nifty]]-AVERAGE(Table2[1Y Return vs Nifty]))/_xlfn.STDEV.P(Table2[1Y Return vs Nifty])</f>
        <v>0.11995616914127467</v>
      </c>
      <c r="I200">
        <v>-7.25029156168491</v>
      </c>
      <c r="J200">
        <f>(Table2[[#This Row],[1M Return vs Nifty]]-AVERAGE(Table2[1M Return vs Nifty]))/_xlfn.STDEV.P(Table2[1M Return vs Nifty])</f>
        <v>-0.78380223074943367</v>
      </c>
      <c r="K200">
        <v>16.6421533143358</v>
      </c>
      <c r="L200">
        <f>(Table2[[#This Row],[6M Return vs Nifty]]-AVERAGE(Table2[6M Return vs Nifty]))/_xlfn.STDEV.P(Table2[6M Return vs Nifty])</f>
        <v>6.5010391354134917E-2</v>
      </c>
      <c r="M200">
        <v>-1.84000306556431</v>
      </c>
      <c r="N200">
        <f>(Table2[[#This Row],[1W Return vs Nifty]]-AVERAGE(Table2[1W Return vs Nifty]))/_xlfn.STDEV.P(Table2[1W Return vs Nifty])</f>
        <v>-0.37300052844434445</v>
      </c>
      <c r="O200">
        <v>333.84</v>
      </c>
      <c r="P200">
        <v>333.18206782442502</v>
      </c>
      <c r="Q200">
        <v>298.13527751538697</v>
      </c>
      <c r="R200">
        <v>61.2265508217519</v>
      </c>
      <c r="S200" s="1">
        <f>(Table2[[#This Row],[Close Price]]-Table2[[#This Row],[20D EMA]])/Table2[[#This Row],[20D EMA]]</f>
        <v>2.5191708602923631E-2</v>
      </c>
      <c r="T200" s="1">
        <f>(Table2[[#This Row],[Close Price]]-Table2[[#This Row],[50D EMA]])/Table2[[#This Row],[50D EMA]]</f>
        <v>2.7216147119758723E-2</v>
      </c>
      <c r="U200" s="1">
        <f>(Table2[[#This Row],[Close Price]]-Table2[[#This Row],[200D EMA]])/Table2[[#This Row],[200D EMA]]</f>
        <v>0.14796881084405128</v>
      </c>
      <c r="V200">
        <v>0.53381968169541405</v>
      </c>
      <c r="W200">
        <v>328.05</v>
      </c>
      <c r="X200">
        <v>344</v>
      </c>
      <c r="Y200">
        <v>320.95</v>
      </c>
      <c r="Z200">
        <v>344</v>
      </c>
      <c r="AA200">
        <v>320.95</v>
      </c>
      <c r="AB200">
        <v>344</v>
      </c>
      <c r="AC200" s="1">
        <f>(Table2[[#This Row],[Close Price]]/Table2[[#This Row],[Day Low]])-1</f>
        <v>4.3286084438347805E-2</v>
      </c>
      <c r="AD200" s="1">
        <f>(Table2[[#This Row],[Day High]]/Table2[[#This Row],[Close Price]])-1</f>
        <v>5.1132213294375894E-3</v>
      </c>
      <c r="AE200" s="1">
        <f>(Table2[[#This Row],[Close Price]]/Table2[[#This Row],[Current Week Low]])-1</f>
        <v>6.6365477488705471E-2</v>
      </c>
      <c r="AF200" s="1">
        <f>(Table2[[#This Row],[Current Week High]]/Table2[[#This Row],[Close Price]])-1</f>
        <v>5.1132213294375894E-3</v>
      </c>
      <c r="AG200" s="1">
        <f>(Table2[[#This Row],[Close Price]]/Table2[[#This Row],[Current Month Low]])-1</f>
        <v>6.6365477488705471E-2</v>
      </c>
      <c r="AH200" s="1">
        <f>(Table2[[#This Row],[Current Month High]]/Table2[[#This Row],[Close Price]])-1</f>
        <v>5.1132213294375894E-3</v>
      </c>
      <c r="AI200">
        <v>18.013148283418499</v>
      </c>
      <c r="AJ200">
        <v>68.181818181818102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0.09</v>
      </c>
      <c r="AM200" t="s">
        <v>3220</v>
      </c>
      <c r="AN200">
        <v>0.81</v>
      </c>
      <c r="AO200" t="s">
        <v>3220</v>
      </c>
      <c r="AP200">
        <v>0.12579081081656501</v>
      </c>
      <c r="AQ200">
        <f>(Table2[[#This Row],[Sharpe Ratio]]-AVERAGE(Table2[Sharpe Ratio]))/_xlfn.STDEV.P(Table2[Sharpe Ratio])</f>
        <v>0.7146164931912159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-0.25721970550715256</v>
      </c>
      <c r="AS200">
        <f>_xlfn.RANK.AVG(Table2[[#This Row],[1Y Return vs Nifty Z-Score]],Table2[1Y Return vs Nifty Z-Score])</f>
        <v>264</v>
      </c>
      <c r="AT200">
        <f>_xlfn.RANK.AVG(Table2[[#This Row],[6M Return vs Nifty Z-Score]],Table2[6M Return vs Nifty Z-Score])</f>
        <v>308</v>
      </c>
      <c r="AU200">
        <f>_xlfn.RANK.AVG(Table2[[#This Row],[Sharpe Ratio Z-Score]],Table2[Sharpe Ratio Z-Score])</f>
        <v>170</v>
      </c>
      <c r="AV200">
        <f>(Table2[[#This Row],[Rank 1Y]]+Table2[[#This Row],[Rank 6M]]+Table2[[#This Row],[Rank Sharpe]])/3</f>
        <v>247.33333333333334</v>
      </c>
    </row>
    <row r="201" spans="1:48" x14ac:dyDescent="0.3">
      <c r="A201" t="s">
        <v>58</v>
      </c>
      <c r="B201" t="s">
        <v>59</v>
      </c>
      <c r="C201" t="s">
        <v>3167</v>
      </c>
      <c r="D201" t="s">
        <v>60</v>
      </c>
      <c r="E201">
        <v>384278.87889042002</v>
      </c>
      <c r="F201">
        <v>396.3</v>
      </c>
      <c r="G201">
        <v>36.676431632538701</v>
      </c>
      <c r="H201">
        <f>(Table2[[#This Row],[1Y Return vs Nifty]]-AVERAGE(Table2[1Y Return vs Nifty]))/_xlfn.STDEV.P(Table2[1Y Return vs Nifty])</f>
        <v>0.24058630333373218</v>
      </c>
      <c r="I201">
        <v>-7.4464893341891996</v>
      </c>
      <c r="J201">
        <f>(Table2[[#This Row],[1M Return vs Nifty]]-AVERAGE(Table2[1M Return vs Nifty]))/_xlfn.STDEV.P(Table2[1M Return vs Nifty])</f>
        <v>-0.80341777548075588</v>
      </c>
      <c r="K201">
        <v>2.5699835233282902</v>
      </c>
      <c r="L201">
        <f>(Table2[[#This Row],[6M Return vs Nifty]]-AVERAGE(Table2[6M Return vs Nifty]))/_xlfn.STDEV.P(Table2[6M Return vs Nifty])</f>
        <v>-0.38138593153052097</v>
      </c>
      <c r="M201">
        <v>-4.0628818693602096</v>
      </c>
      <c r="N201">
        <f>(Table2[[#This Row],[1W Return vs Nifty]]-AVERAGE(Table2[1W Return vs Nifty]))/_xlfn.STDEV.P(Table2[1W Return vs Nifty])</f>
        <v>-0.80041060820564325</v>
      </c>
      <c r="O201">
        <v>402.63</v>
      </c>
      <c r="P201">
        <v>395.36620108156399</v>
      </c>
      <c r="Q201">
        <v>346.30978839127602</v>
      </c>
      <c r="R201">
        <v>40.188997709860899</v>
      </c>
      <c r="S201" s="1">
        <f>(Table2[[#This Row],[Close Price]]-Table2[[#This Row],[20D EMA]])/Table2[[#This Row],[20D EMA]]</f>
        <v>-1.5721630280903023E-2</v>
      </c>
      <c r="T201" s="1">
        <f>(Table2[[#This Row],[Close Price]]-Table2[[#This Row],[50D EMA]])/Table2[[#This Row],[50D EMA]]</f>
        <v>2.3618582364438958E-3</v>
      </c>
      <c r="U201" s="1">
        <f>(Table2[[#This Row],[Close Price]]-Table2[[#This Row],[200D EMA]])/Table2[[#This Row],[200D EMA]]</f>
        <v>0.14435113671185887</v>
      </c>
      <c r="V201">
        <v>0.80470633989108697</v>
      </c>
      <c r="W201">
        <v>389.75</v>
      </c>
      <c r="X201">
        <v>399.4</v>
      </c>
      <c r="Y201">
        <v>385.3</v>
      </c>
      <c r="Z201">
        <v>399.4</v>
      </c>
      <c r="AA201">
        <v>385.3</v>
      </c>
      <c r="AB201">
        <v>419.1</v>
      </c>
      <c r="AC201" s="1">
        <f>(Table2[[#This Row],[Close Price]]/Table2[[#This Row],[Day Low]])-1</f>
        <v>1.6805644644002582E-2</v>
      </c>
      <c r="AD201" s="1">
        <f>(Table2[[#This Row],[Day High]]/Table2[[#This Row],[Close Price]])-1</f>
        <v>7.8223568004036625E-3</v>
      </c>
      <c r="AE201" s="1">
        <f>(Table2[[#This Row],[Close Price]]/Table2[[#This Row],[Current Week Low]])-1</f>
        <v>2.8549182455229749E-2</v>
      </c>
      <c r="AF201" s="1">
        <f>(Table2[[#This Row],[Current Week High]]/Table2[[#This Row],[Close Price]])-1</f>
        <v>7.8223568004036625E-3</v>
      </c>
      <c r="AG201" s="1">
        <f>(Table2[[#This Row],[Close Price]]/Table2[[#This Row],[Current Month Low]])-1</f>
        <v>2.8549182455229749E-2</v>
      </c>
      <c r="AH201" s="1">
        <f>(Table2[[#This Row],[Current Month High]]/Table2[[#This Row],[Close Price]])-1</f>
        <v>5.7532172596517883E-2</v>
      </c>
      <c r="AI201">
        <v>7.5700227100681197</v>
      </c>
      <c r="AJ201">
        <v>74.006586169044994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0.05</v>
      </c>
      <c r="AM201" t="s">
        <v>3220</v>
      </c>
      <c r="AN201">
        <v>-1.41</v>
      </c>
      <c r="AO201" t="s">
        <v>3221</v>
      </c>
      <c r="AP201">
        <v>0.18278074208954101</v>
      </c>
      <c r="AQ201">
        <f>(Table2[[#This Row],[Sharpe Ratio]]-AVERAGE(Table2[Sharpe Ratio]))/_xlfn.STDEV.P(Table2[Sharpe Ratio])</f>
        <v>1.3809052491323541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-0.36372276275083387</v>
      </c>
      <c r="AS201">
        <f>_xlfn.RANK.AVG(Table2[[#This Row],[1Y Return vs Nifty Z-Score]],Table2[1Y Return vs Nifty Z-Score])</f>
        <v>234</v>
      </c>
      <c r="AT201">
        <f>_xlfn.RANK.AVG(Table2[[#This Row],[6M Return vs Nifty Z-Score]],Table2[6M Return vs Nifty Z-Score])</f>
        <v>445</v>
      </c>
      <c r="AU201">
        <f>_xlfn.RANK.AVG(Table2[[#This Row],[Sharpe Ratio Z-Score]],Table2[Sharpe Ratio Z-Score])</f>
        <v>66</v>
      </c>
      <c r="AV201">
        <f>(Table2[[#This Row],[Rank 1Y]]+Table2[[#This Row],[Rank 6M]]+Table2[[#This Row],[Rank Sharpe]])/3</f>
        <v>248.33333333333334</v>
      </c>
    </row>
    <row r="202" spans="1:48" x14ac:dyDescent="0.3">
      <c r="A202" t="s">
        <v>916</v>
      </c>
      <c r="B202" t="s">
        <v>917</v>
      </c>
      <c r="C202" t="s">
        <v>3161</v>
      </c>
      <c r="D202" t="s">
        <v>514</v>
      </c>
      <c r="E202">
        <v>17031.2539597</v>
      </c>
      <c r="F202">
        <v>993.8</v>
      </c>
      <c r="G202">
        <v>82.066451071000998</v>
      </c>
      <c r="H202">
        <f>(Table2[[#This Row],[1Y Return vs Nifty]]-AVERAGE(Table2[1Y Return vs Nifty]))/_xlfn.STDEV.P(Table2[1Y Return vs Nifty])</f>
        <v>1.0401766564709096</v>
      </c>
      <c r="I202">
        <v>-7.81695929835446</v>
      </c>
      <c r="J202">
        <f>(Table2[[#This Row],[1M Return vs Nifty]]-AVERAGE(Table2[1M Return vs Nifty]))/_xlfn.STDEV.P(Table2[1M Return vs Nifty])</f>
        <v>-0.84045677985342815</v>
      </c>
      <c r="K202">
        <v>46.910118108283797</v>
      </c>
      <c r="L202">
        <f>(Table2[[#This Row],[6M Return vs Nifty]]-AVERAGE(Table2[6M Return vs Nifty]))/_xlfn.STDEV.P(Table2[6M Return vs Nifty])</f>
        <v>1.0251685180599979</v>
      </c>
      <c r="M202">
        <v>-2.4801299321991701</v>
      </c>
      <c r="N202">
        <f>(Table2[[#This Row],[1W Return vs Nifty]]-AVERAGE(Table2[1W Return vs Nifty]))/_xlfn.STDEV.P(Table2[1W Return vs Nifty])</f>
        <v>-0.4960826661922722</v>
      </c>
      <c r="O202">
        <v>994.84</v>
      </c>
      <c r="P202">
        <v>915.54122149811406</v>
      </c>
      <c r="Q202">
        <v>717.39810081403505</v>
      </c>
      <c r="R202">
        <v>45.080156738689197</v>
      </c>
      <c r="S202" s="1">
        <f>(Table2[[#This Row],[Close Price]]-Table2[[#This Row],[20D EMA]])/Table2[[#This Row],[20D EMA]]</f>
        <v>-1.0453942342488012E-3</v>
      </c>
      <c r="T202" s="1">
        <f>(Table2[[#This Row],[Close Price]]-Table2[[#This Row],[50D EMA]])/Table2[[#This Row],[50D EMA]]</f>
        <v>8.5478159436480503E-2</v>
      </c>
      <c r="U202" s="1">
        <f>(Table2[[#This Row],[Close Price]]-Table2[[#This Row],[200D EMA]])/Table2[[#This Row],[200D EMA]]</f>
        <v>0.38528384570900082</v>
      </c>
      <c r="V202">
        <v>1.6397041762036999</v>
      </c>
      <c r="W202">
        <v>987.1</v>
      </c>
      <c r="X202">
        <v>1009</v>
      </c>
      <c r="Y202">
        <v>974.1</v>
      </c>
      <c r="Z202">
        <v>1009</v>
      </c>
      <c r="AA202">
        <v>974.1</v>
      </c>
      <c r="AB202">
        <v>1057.25</v>
      </c>
      <c r="AC202" s="1">
        <f>(Table2[[#This Row],[Close Price]]/Table2[[#This Row],[Day Low]])-1</f>
        <v>6.787559517779318E-3</v>
      </c>
      <c r="AD202" s="1">
        <f>(Table2[[#This Row],[Day High]]/Table2[[#This Row],[Close Price]])-1</f>
        <v>1.5294827933185706E-2</v>
      </c>
      <c r="AE202" s="1">
        <f>(Table2[[#This Row],[Close Price]]/Table2[[#This Row],[Current Week Low]])-1</f>
        <v>2.0223796324812637E-2</v>
      </c>
      <c r="AF202" s="1">
        <f>(Table2[[#This Row],[Current Week High]]/Table2[[#This Row],[Close Price]])-1</f>
        <v>1.5294827933185706E-2</v>
      </c>
      <c r="AG202" s="1">
        <f>(Table2[[#This Row],[Close Price]]/Table2[[#This Row],[Current Month Low]])-1</f>
        <v>2.0223796324812637E-2</v>
      </c>
      <c r="AH202" s="1">
        <f>(Table2[[#This Row],[Current Month High]]/Table2[[#This Row],[Close Price]])-1</f>
        <v>6.3845844234252436E-2</v>
      </c>
      <c r="AI202">
        <v>19.641779029985901</v>
      </c>
      <c r="AJ202">
        <v>133.533074844319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0.38</v>
      </c>
      <c r="AM202" t="s">
        <v>3220</v>
      </c>
      <c r="AN202">
        <v>7.0000000000000007E-2</v>
      </c>
      <c r="AO202" t="s">
        <v>3220</v>
      </c>
      <c r="AQ202">
        <f>(Table2[[#This Row],[Sharpe Ratio]]-AVERAGE(Table2[Sharpe Ratio]))/_xlfn.STDEV.P(Table2[Sharpe Ratio])</f>
        <v>-0.75604684988846571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-2.7241121403258572E-2</v>
      </c>
      <c r="AS202">
        <f>_xlfn.RANK.AVG(Table2[[#This Row],[1Y Return vs Nifty Z-Score]],Table2[1Y Return vs Nifty Z-Score])</f>
        <v>90</v>
      </c>
      <c r="AT202">
        <f>_xlfn.RANK.AVG(Table2[[#This Row],[6M Return vs Nifty Z-Score]],Table2[6M Return vs Nifty Z-Score])</f>
        <v>100</v>
      </c>
      <c r="AU202">
        <f>_xlfn.RANK.AVG(Table2[[#This Row],[Sharpe Ratio Z-Score]],Table2[Sharpe Ratio Z-Score])</f>
        <v>559.5</v>
      </c>
      <c r="AV202">
        <f>(Table2[[#This Row],[Rank 1Y]]+Table2[[#This Row],[Rank 6M]]+Table2[[#This Row],[Rank Sharpe]])/3</f>
        <v>249.83333333333334</v>
      </c>
    </row>
    <row r="203" spans="1:48" x14ac:dyDescent="0.3">
      <c r="A203" t="s">
        <v>464</v>
      </c>
      <c r="B203" t="s">
        <v>465</v>
      </c>
      <c r="C203" t="s">
        <v>3160</v>
      </c>
      <c r="D203" t="s">
        <v>21</v>
      </c>
      <c r="E203">
        <v>47659.233269115</v>
      </c>
      <c r="F203">
        <v>1756.35</v>
      </c>
      <c r="G203">
        <v>24.1777304970099</v>
      </c>
      <c r="H203">
        <f>(Table2[[#This Row],[1Y Return vs Nifty]]-AVERAGE(Table2[1Y Return vs Nifty]))/_xlfn.STDEV.P(Table2[1Y Return vs Nifty])</f>
        <v>2.0409247268296814E-2</v>
      </c>
      <c r="I203">
        <v>-3.04349230542114</v>
      </c>
      <c r="J203">
        <f>(Table2[[#This Row],[1M Return vs Nifty]]-AVERAGE(Table2[1M Return vs Nifty]))/_xlfn.STDEV.P(Table2[1M Return vs Nifty])</f>
        <v>-0.36321305721470154</v>
      </c>
      <c r="K203">
        <v>7.7085345436360804</v>
      </c>
      <c r="L203">
        <f>(Table2[[#This Row],[6M Return vs Nifty]]-AVERAGE(Table2[6M Return vs Nifty]))/_xlfn.STDEV.P(Table2[6M Return vs Nifty])</f>
        <v>-0.21838119846608534</v>
      </c>
      <c r="M203">
        <v>-0.32189451576315098</v>
      </c>
      <c r="N203">
        <f>(Table2[[#This Row],[1W Return vs Nifty]]-AVERAGE(Table2[1W Return vs Nifty]))/_xlfn.STDEV.P(Table2[1W Return vs Nifty])</f>
        <v>-8.1102069900943027E-2</v>
      </c>
      <c r="O203">
        <v>1780.61</v>
      </c>
      <c r="P203">
        <v>1749.5526675107401</v>
      </c>
      <c r="Q203">
        <v>1553.38462001738</v>
      </c>
      <c r="R203">
        <v>41.873406196347901</v>
      </c>
      <c r="S203" s="1">
        <f>(Table2[[#This Row],[Close Price]]-Table2[[#This Row],[20D EMA]])/Table2[[#This Row],[20D EMA]]</f>
        <v>-1.36245443977064E-2</v>
      </c>
      <c r="T203" s="1">
        <f>(Table2[[#This Row],[Close Price]]-Table2[[#This Row],[50D EMA]])/Table2[[#This Row],[50D EMA]]</f>
        <v>3.8851831187974731E-3</v>
      </c>
      <c r="U203" s="1">
        <f>(Table2[[#This Row],[Close Price]]-Table2[[#This Row],[200D EMA]])/Table2[[#This Row],[200D EMA]]</f>
        <v>0.13066009368648765</v>
      </c>
      <c r="V203">
        <v>0.65397860929089302</v>
      </c>
      <c r="W203">
        <v>1728</v>
      </c>
      <c r="X203">
        <v>1774.95</v>
      </c>
      <c r="Y203">
        <v>1707.15</v>
      </c>
      <c r="Z203">
        <v>1774.95</v>
      </c>
      <c r="AA203">
        <v>1707.15</v>
      </c>
      <c r="AB203">
        <v>1824.3</v>
      </c>
      <c r="AC203" s="1">
        <f>(Table2[[#This Row],[Close Price]]/Table2[[#This Row],[Day Low]])-1</f>
        <v>1.6406249999999956E-2</v>
      </c>
      <c r="AD203" s="1">
        <f>(Table2[[#This Row],[Day High]]/Table2[[#This Row],[Close Price]])-1</f>
        <v>1.0590144333418872E-2</v>
      </c>
      <c r="AE203" s="1">
        <f>(Table2[[#This Row],[Close Price]]/Table2[[#This Row],[Current Week Low]])-1</f>
        <v>2.8819963096388568E-2</v>
      </c>
      <c r="AF203" s="1">
        <f>(Table2[[#This Row],[Current Week High]]/Table2[[#This Row],[Close Price]])-1</f>
        <v>1.0590144333418872E-2</v>
      </c>
      <c r="AG203" s="1">
        <f>(Table2[[#This Row],[Close Price]]/Table2[[#This Row],[Current Month Low]])-1</f>
        <v>2.8819963096388568E-2</v>
      </c>
      <c r="AH203" s="1">
        <f>(Table2[[#This Row],[Current Month High]]/Table2[[#This Row],[Close Price]])-1</f>
        <v>3.868818857289269E-2</v>
      </c>
      <c r="AI203">
        <v>9.8129643863694707</v>
      </c>
      <c r="AJ203">
        <v>69.205202312138695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-0.09</v>
      </c>
      <c r="AM203" t="s">
        <v>3221</v>
      </c>
      <c r="AN203">
        <v>-3.84</v>
      </c>
      <c r="AO203" t="s">
        <v>3221</v>
      </c>
      <c r="AP203">
        <v>0.192269865452837</v>
      </c>
      <c r="AQ203">
        <f>(Table2[[#This Row],[Sharpe Ratio]]-AVERAGE(Table2[Sharpe Ratio]))/_xlfn.STDEV.P(Table2[Sharpe Ratio])</f>
        <v>1.4918458321349612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0.84955875382152812</v>
      </c>
      <c r="AS203">
        <f>_xlfn.RANK.AVG(Table2[[#This Row],[1Y Return vs Nifty Z-Score]],Table2[1Y Return vs Nifty Z-Score])</f>
        <v>295</v>
      </c>
      <c r="AT203">
        <f>_xlfn.RANK.AVG(Table2[[#This Row],[6M Return vs Nifty Z-Score]],Table2[6M Return vs Nifty Z-Score])</f>
        <v>403</v>
      </c>
      <c r="AU203">
        <f>_xlfn.RANK.AVG(Table2[[#This Row],[Sharpe Ratio Z-Score]],Table2[Sharpe Ratio Z-Score])</f>
        <v>52</v>
      </c>
      <c r="AV203">
        <f>(Table2[[#This Row],[Rank 1Y]]+Table2[[#This Row],[Rank 6M]]+Table2[[#This Row],[Rank Sharpe]])/3</f>
        <v>250</v>
      </c>
    </row>
    <row r="204" spans="1:48" x14ac:dyDescent="0.3">
      <c r="A204" t="s">
        <v>1435</v>
      </c>
      <c r="B204" t="s">
        <v>1436</v>
      </c>
      <c r="C204" t="s">
        <v>3171</v>
      </c>
      <c r="D204" t="s">
        <v>204</v>
      </c>
      <c r="E204">
        <v>7684.3896613999996</v>
      </c>
      <c r="F204">
        <v>1896.5</v>
      </c>
      <c r="G204">
        <v>67.118283376392796</v>
      </c>
      <c r="H204">
        <f>(Table2[[#This Row],[1Y Return vs Nifty]]-AVERAGE(Table2[1Y Return vs Nifty]))/_xlfn.STDEV.P(Table2[1Y Return vs Nifty])</f>
        <v>0.77684980987437857</v>
      </c>
      <c r="I204">
        <v>-12.2363133011392</v>
      </c>
      <c r="J204">
        <f>(Table2[[#This Row],[1M Return vs Nifty]]-AVERAGE(Table2[1M Return vs Nifty]))/_xlfn.STDEV.P(Table2[1M Return vs Nifty])</f>
        <v>-1.282296842656772</v>
      </c>
      <c r="K204">
        <v>26.246395470173301</v>
      </c>
      <c r="L204">
        <f>(Table2[[#This Row],[6M Return vs Nifty]]-AVERAGE(Table2[6M Return vs Nifty]))/_xlfn.STDEV.P(Table2[6M Return vs Nifty])</f>
        <v>0.36967544629110405</v>
      </c>
      <c r="M204">
        <v>-0.71005042999213197</v>
      </c>
      <c r="N204">
        <f>(Table2[[#This Row],[1W Return vs Nifty]]-AVERAGE(Table2[1W Return vs Nifty]))/_xlfn.STDEV.P(Table2[1W Return vs Nifty])</f>
        <v>-0.15573580610695051</v>
      </c>
      <c r="O204">
        <v>1943.83</v>
      </c>
      <c r="P204">
        <v>1854.71023323293</v>
      </c>
      <c r="Q204">
        <v>1499.44292482995</v>
      </c>
      <c r="R204">
        <v>33.075423948668103</v>
      </c>
      <c r="S204" s="1">
        <f>(Table2[[#This Row],[Close Price]]-Table2[[#This Row],[20D EMA]])/Table2[[#This Row],[20D EMA]]</f>
        <v>-2.4348837089663154E-2</v>
      </c>
      <c r="T204" s="1">
        <f>(Table2[[#This Row],[Close Price]]-Table2[[#This Row],[50D EMA]])/Table2[[#This Row],[50D EMA]]</f>
        <v>2.2531695797152411E-2</v>
      </c>
      <c r="U204" s="1">
        <f>(Table2[[#This Row],[Close Price]]-Table2[[#This Row],[200D EMA]])/Table2[[#This Row],[200D EMA]]</f>
        <v>0.2648030602532469</v>
      </c>
      <c r="V204">
        <v>0.516066064116395</v>
      </c>
      <c r="W204">
        <v>1885</v>
      </c>
      <c r="X204">
        <v>1917.85</v>
      </c>
      <c r="Y204">
        <v>1870</v>
      </c>
      <c r="Z204">
        <v>1925.1</v>
      </c>
      <c r="AA204">
        <v>1870</v>
      </c>
      <c r="AB204">
        <v>1986.1</v>
      </c>
      <c r="AC204" s="1">
        <f>(Table2[[#This Row],[Close Price]]/Table2[[#This Row],[Day Low]])-1</f>
        <v>6.1007957559682247E-3</v>
      </c>
      <c r="AD204" s="1">
        <f>(Table2[[#This Row],[Day High]]/Table2[[#This Row],[Close Price]])-1</f>
        <v>1.1257579752175007E-2</v>
      </c>
      <c r="AE204" s="1">
        <f>(Table2[[#This Row],[Close Price]]/Table2[[#This Row],[Current Week Low]])-1</f>
        <v>1.4171122994652396E-2</v>
      </c>
      <c r="AF204" s="1">
        <f>(Table2[[#This Row],[Current Week High]]/Table2[[#This Row],[Close Price]])-1</f>
        <v>1.5080411283943995E-2</v>
      </c>
      <c r="AG204" s="1">
        <f>(Table2[[#This Row],[Close Price]]/Table2[[#This Row],[Current Month Low]])-1</f>
        <v>1.4171122994652396E-2</v>
      </c>
      <c r="AH204" s="1">
        <f>(Table2[[#This Row],[Current Month High]]/Table2[[#This Row],[Close Price]])-1</f>
        <v>4.7244924861587156E-2</v>
      </c>
      <c r="AI204">
        <v>14.526759820722299</v>
      </c>
      <c r="AJ204">
        <v>123.117647058823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7.0000000000000007E-2</v>
      </c>
      <c r="AM204" t="s">
        <v>3220</v>
      </c>
      <c r="AN204">
        <v>-8.9</v>
      </c>
      <c r="AO204" t="s">
        <v>3221</v>
      </c>
      <c r="AP204">
        <v>3.9419916453784003E-2</v>
      </c>
      <c r="AQ204">
        <f>(Table2[[#This Row],[Sharpe Ratio]]-AVERAGE(Table2[Sharpe Ratio]))/_xlfn.STDEV.P(Table2[Sharpe Ratio])</f>
        <v>-0.29517513962988629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-0.58668253222812616</v>
      </c>
      <c r="AS204">
        <f>_xlfn.RANK.AVG(Table2[[#This Row],[1Y Return vs Nifty Z-Score]],Table2[1Y Return vs Nifty Z-Score])</f>
        <v>122</v>
      </c>
      <c r="AT204">
        <f>_xlfn.RANK.AVG(Table2[[#This Row],[6M Return vs Nifty Z-Score]],Table2[6M Return vs Nifty Z-Score])</f>
        <v>210</v>
      </c>
      <c r="AU204">
        <f>_xlfn.RANK.AVG(Table2[[#This Row],[Sharpe Ratio Z-Score]],Table2[Sharpe Ratio Z-Score])</f>
        <v>421</v>
      </c>
      <c r="AV204">
        <f>(Table2[[#This Row],[Rank 1Y]]+Table2[[#This Row],[Rank 6M]]+Table2[[#This Row],[Rank Sharpe]])/3</f>
        <v>251</v>
      </c>
    </row>
    <row r="205" spans="1:48" x14ac:dyDescent="0.3">
      <c r="A205" t="s">
        <v>1506</v>
      </c>
      <c r="B205" t="s">
        <v>1507</v>
      </c>
      <c r="C205" t="s">
        <v>3174</v>
      </c>
      <c r="D205" t="s">
        <v>141</v>
      </c>
      <c r="E205">
        <v>6960.7373377499998</v>
      </c>
      <c r="F205">
        <v>834.75</v>
      </c>
      <c r="G205">
        <v>66.841546069403904</v>
      </c>
      <c r="H205">
        <f>(Table2[[#This Row],[1Y Return vs Nifty]]-AVERAGE(Table2[1Y Return vs Nifty]))/_xlfn.STDEV.P(Table2[1Y Return vs Nifty])</f>
        <v>0.77197480687241959</v>
      </c>
      <c r="I205">
        <v>-9.4858740961131307</v>
      </c>
      <c r="J205">
        <f>(Table2[[#This Row],[1M Return vs Nifty]]-AVERAGE(Table2[1M Return vs Nifty]))/_xlfn.STDEV.P(Table2[1M Return vs Nifty])</f>
        <v>-1.0073122566019466</v>
      </c>
      <c r="K205">
        <v>-2.0079855375431701</v>
      </c>
      <c r="L205">
        <f>(Table2[[#This Row],[6M Return vs Nifty]]-AVERAGE(Table2[6M Return vs Nifty]))/_xlfn.STDEV.P(Table2[6M Return vs Nifty])</f>
        <v>-0.52660792539522328</v>
      </c>
      <c r="M205">
        <v>2.19140369099514</v>
      </c>
      <c r="N205">
        <f>(Table2[[#This Row],[1W Return vs Nifty]]-AVERAGE(Table2[1W Return vs Nifty]))/_xlfn.STDEV.P(Table2[1W Return vs Nifty])</f>
        <v>0.40214919201226484</v>
      </c>
      <c r="O205">
        <v>847.53</v>
      </c>
      <c r="P205">
        <v>874.48834010935002</v>
      </c>
      <c r="Q205">
        <v>762.53332224480698</v>
      </c>
      <c r="R205">
        <v>48.774305077491398</v>
      </c>
      <c r="S205" s="1">
        <f>(Table2[[#This Row],[Close Price]]-Table2[[#This Row],[20D EMA]])/Table2[[#This Row],[20D EMA]]</f>
        <v>-1.5079112243814346E-2</v>
      </c>
      <c r="T205" s="1">
        <f>(Table2[[#This Row],[Close Price]]-Table2[[#This Row],[50D EMA]])/Table2[[#This Row],[50D EMA]]</f>
        <v>-4.5441818131481265E-2</v>
      </c>
      <c r="U205" s="1">
        <f>(Table2[[#This Row],[Close Price]]-Table2[[#This Row],[200D EMA]])/Table2[[#This Row],[200D EMA]]</f>
        <v>9.4706258268944563E-2</v>
      </c>
      <c r="V205">
        <v>0.72312688300458206</v>
      </c>
      <c r="W205">
        <v>813.15</v>
      </c>
      <c r="X205">
        <v>850</v>
      </c>
      <c r="Y205">
        <v>796.25</v>
      </c>
      <c r="Z205">
        <v>850</v>
      </c>
      <c r="AA205">
        <v>793</v>
      </c>
      <c r="AB205">
        <v>850</v>
      </c>
      <c r="AC205" s="1">
        <f>(Table2[[#This Row],[Close Price]]/Table2[[#This Row],[Day Low]])-1</f>
        <v>2.6563364692861136E-2</v>
      </c>
      <c r="AD205" s="1">
        <f>(Table2[[#This Row],[Day High]]/Table2[[#This Row],[Close Price]])-1</f>
        <v>1.8268942797244669E-2</v>
      </c>
      <c r="AE205" s="1">
        <f>(Table2[[#This Row],[Close Price]]/Table2[[#This Row],[Current Week Low]])-1</f>
        <v>4.8351648351648402E-2</v>
      </c>
      <c r="AF205" s="1">
        <f>(Table2[[#This Row],[Current Week High]]/Table2[[#This Row],[Close Price]])-1</f>
        <v>1.8268942797244669E-2</v>
      </c>
      <c r="AG205" s="1">
        <f>(Table2[[#This Row],[Close Price]]/Table2[[#This Row],[Current Month Low]])-1</f>
        <v>5.2648171500630614E-2</v>
      </c>
      <c r="AH205" s="1">
        <f>(Table2[[#This Row],[Current Month High]]/Table2[[#This Row],[Close Price]])-1</f>
        <v>1.8268942797244669E-2</v>
      </c>
      <c r="AI205">
        <v>32.973944294699002</v>
      </c>
      <c r="AJ205">
        <v>130.72139303482501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-0.05</v>
      </c>
      <c r="AM205" t="s">
        <v>3221</v>
      </c>
      <c r="AN205">
        <v>-4.12</v>
      </c>
      <c r="AO205" t="s">
        <v>3221</v>
      </c>
      <c r="AP205">
        <v>0.14280563424930301</v>
      </c>
      <c r="AQ205">
        <f>(Table2[[#This Row],[Sharpe Ratio]]-AVERAGE(Table2[Sharpe Ratio]))/_xlfn.STDEV.P(Table2[Sharpe Ratio])</f>
        <v>0.91354260670511145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125</v>
      </c>
      <c r="AT205">
        <f>_xlfn.RANK.AVG(Table2[[#This Row],[6M Return vs Nifty Z-Score]],Table2[6M Return vs Nifty Z-Score])</f>
        <v>504</v>
      </c>
      <c r="AU205">
        <f>_xlfn.RANK.AVG(Table2[[#This Row],[Sharpe Ratio Z-Score]],Table2[Sharpe Ratio Z-Score])</f>
        <v>126</v>
      </c>
      <c r="AV205">
        <f>(Table2[[#This Row],[Rank 1Y]]+Table2[[#This Row],[Rank 6M]]+Table2[[#This Row],[Rank Sharpe]])/3</f>
        <v>251.66666666666666</v>
      </c>
    </row>
    <row r="206" spans="1:48" x14ac:dyDescent="0.3">
      <c r="A206" t="s">
        <v>1018</v>
      </c>
      <c r="B206" t="s">
        <v>1019</v>
      </c>
      <c r="C206" t="s">
        <v>3166</v>
      </c>
      <c r="D206" t="s">
        <v>258</v>
      </c>
      <c r="E206">
        <v>14152.324614749999</v>
      </c>
      <c r="F206">
        <v>5932.5</v>
      </c>
      <c r="G206">
        <v>-6.0167588006105301</v>
      </c>
      <c r="H206">
        <f>(Table2[[#This Row],[1Y Return vs Nifty]]-AVERAGE(Table2[1Y Return vs Nifty]))/_xlfn.STDEV.P(Table2[1Y Return vs Nifty])</f>
        <v>-0.51149672366906562</v>
      </c>
      <c r="I206">
        <v>12.0971880943407</v>
      </c>
      <c r="J206">
        <f>(Table2[[#This Row],[1M Return vs Nifty]]-AVERAGE(Table2[1M Return vs Nifty]))/_xlfn.STDEV.P(Table2[1M Return vs Nifty])</f>
        <v>1.1505283571415037</v>
      </c>
      <c r="K206">
        <v>35.902838805683999</v>
      </c>
      <c r="L206">
        <f>(Table2[[#This Row],[6M Return vs Nifty]]-AVERAGE(Table2[6M Return vs Nifty]))/_xlfn.STDEV.P(Table2[6M Return vs Nifty])</f>
        <v>0.67599642316494801</v>
      </c>
      <c r="M206">
        <v>3.0813469727370899</v>
      </c>
      <c r="N206">
        <f>(Table2[[#This Row],[1W Return vs Nifty]]-AVERAGE(Table2[1W Return vs Nifty]))/_xlfn.STDEV.P(Table2[1W Return vs Nifty])</f>
        <v>0.5732654617714702</v>
      </c>
      <c r="O206">
        <v>5885.62</v>
      </c>
      <c r="P206">
        <v>5559.2177784699297</v>
      </c>
      <c r="Q206">
        <v>4900.5284980541301</v>
      </c>
      <c r="R206">
        <v>48.054682515403996</v>
      </c>
      <c r="S206" s="1">
        <f>(Table2[[#This Row],[Close Price]]-Table2[[#This Row],[20D EMA]])/Table2[[#This Row],[20D EMA]]</f>
        <v>7.9651761411712128E-3</v>
      </c>
      <c r="T206" s="1">
        <f>(Table2[[#This Row],[Close Price]]-Table2[[#This Row],[50D EMA]])/Table2[[#This Row],[50D EMA]]</f>
        <v>6.7146536869942375E-2</v>
      </c>
      <c r="U206" s="1">
        <f>(Table2[[#This Row],[Close Price]]-Table2[[#This Row],[200D EMA]])/Table2[[#This Row],[200D EMA]]</f>
        <v>0.21058371609422094</v>
      </c>
      <c r="V206">
        <v>0.71290033722728896</v>
      </c>
      <c r="W206">
        <v>5901.5</v>
      </c>
      <c r="X206">
        <v>6153.5</v>
      </c>
      <c r="Y206">
        <v>5901.5</v>
      </c>
      <c r="Z206">
        <v>6299.7</v>
      </c>
      <c r="AA206">
        <v>5785</v>
      </c>
      <c r="AB206">
        <v>6567.55</v>
      </c>
      <c r="AC206" s="1">
        <f>(Table2[[#This Row],[Close Price]]/Table2[[#This Row],[Day Low]])-1</f>
        <v>5.252901804625898E-3</v>
      </c>
      <c r="AD206" s="1">
        <f>(Table2[[#This Row],[Day High]]/Table2[[#This Row],[Close Price]])-1</f>
        <v>3.7252423093131037E-2</v>
      </c>
      <c r="AE206" s="1">
        <f>(Table2[[#This Row],[Close Price]]/Table2[[#This Row],[Current Week Low]])-1</f>
        <v>5.252901804625898E-3</v>
      </c>
      <c r="AF206" s="1">
        <f>(Table2[[#This Row],[Current Week High]]/Table2[[#This Row],[Close Price]])-1</f>
        <v>6.1896333754740906E-2</v>
      </c>
      <c r="AG206" s="1">
        <f>(Table2[[#This Row],[Close Price]]/Table2[[#This Row],[Current Month Low]])-1</f>
        <v>2.5496974935177219E-2</v>
      </c>
      <c r="AH206" s="1">
        <f>(Table2[[#This Row],[Current Month High]]/Table2[[#This Row],[Close Price]])-1</f>
        <v>0.10704593341761481</v>
      </c>
      <c r="AI206">
        <v>12.5941845764854</v>
      </c>
      <c r="AJ206">
        <v>56.859375206567798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</v>
      </c>
      <c r="AM206" t="s">
        <v>3220</v>
      </c>
      <c r="AN206">
        <v>0.7</v>
      </c>
      <c r="AO206" t="s">
        <v>3220</v>
      </c>
      <c r="AP206">
        <v>0.141586216007097</v>
      </c>
      <c r="AQ206">
        <f>(Table2[[#This Row],[Sharpe Ratio]]-AVERAGE(Table2[Sharpe Ratio]))/_xlfn.STDEV.P(Table2[Sharpe Ratio])</f>
        <v>0.89928597144651379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2.7875794898553701</v>
      </c>
      <c r="AS206">
        <f>_xlfn.RANK.AVG(Table2[[#This Row],[1Y Return vs Nifty Z-Score]],Table2[1Y Return vs Nifty Z-Score])</f>
        <v>481</v>
      </c>
      <c r="AT206">
        <f>_xlfn.RANK.AVG(Table2[[#This Row],[6M Return vs Nifty Z-Score]],Table2[6M Return vs Nifty Z-Score])</f>
        <v>146</v>
      </c>
      <c r="AU206">
        <f>_xlfn.RANK.AVG(Table2[[#This Row],[Sharpe Ratio Z-Score]],Table2[Sharpe Ratio Z-Score])</f>
        <v>132</v>
      </c>
      <c r="AV206">
        <f>(Table2[[#This Row],[Rank 1Y]]+Table2[[#This Row],[Rank 6M]]+Table2[[#This Row],[Rank Sharpe]])/3</f>
        <v>253</v>
      </c>
    </row>
    <row r="207" spans="1:48" x14ac:dyDescent="0.3">
      <c r="A207" t="s">
        <v>1262</v>
      </c>
      <c r="B207" t="s">
        <v>1263</v>
      </c>
      <c r="C207" t="s">
        <v>3165</v>
      </c>
      <c r="D207" t="s">
        <v>269</v>
      </c>
      <c r="E207">
        <v>9433.0390583999997</v>
      </c>
      <c r="F207">
        <v>919.2</v>
      </c>
      <c r="G207">
        <v>63.400158596634199</v>
      </c>
      <c r="H207">
        <f>(Table2[[#This Row],[1Y Return vs Nifty]]-AVERAGE(Table2[1Y Return vs Nifty]))/_xlfn.STDEV.P(Table2[1Y Return vs Nifty])</f>
        <v>0.71135134253651167</v>
      </c>
      <c r="I207">
        <v>8.0441934033839697</v>
      </c>
      <c r="J207">
        <f>(Table2[[#This Row],[1M Return vs Nifty]]-AVERAGE(Table2[1M Return vs Nifty]))/_xlfn.STDEV.P(Table2[1M Return vs Nifty])</f>
        <v>0.74531632215504851</v>
      </c>
      <c r="K207">
        <v>31.729324031344401</v>
      </c>
      <c r="L207">
        <f>(Table2[[#This Row],[6M Return vs Nifty]]-AVERAGE(Table2[6M Return vs Nifty]))/_xlfn.STDEV.P(Table2[6M Return vs Nifty])</f>
        <v>0.54360449807884548</v>
      </c>
      <c r="M207">
        <v>2.34480297567772</v>
      </c>
      <c r="N207">
        <f>(Table2[[#This Row],[1W Return vs Nifty]]-AVERAGE(Table2[1W Return vs Nifty]))/_xlfn.STDEV.P(Table2[1W Return vs Nifty])</f>
        <v>0.431644457516415</v>
      </c>
      <c r="O207">
        <v>891.05</v>
      </c>
      <c r="P207">
        <v>845.95206179909201</v>
      </c>
      <c r="Q207">
        <v>724.96442749469395</v>
      </c>
      <c r="R207">
        <v>59.859747381560197</v>
      </c>
      <c r="S207" s="1">
        <f>(Table2[[#This Row],[Close Price]]-Table2[[#This Row],[20D EMA]])/Table2[[#This Row],[20D EMA]]</f>
        <v>3.1591942090791865E-2</v>
      </c>
      <c r="T207" s="1">
        <f>(Table2[[#This Row],[Close Price]]-Table2[[#This Row],[50D EMA]])/Table2[[#This Row],[50D EMA]]</f>
        <v>8.6586393613287196E-2</v>
      </c>
      <c r="U207" s="1">
        <f>(Table2[[#This Row],[Close Price]]-Table2[[#This Row],[200D EMA]])/Table2[[#This Row],[200D EMA]]</f>
        <v>0.26792428033543442</v>
      </c>
      <c r="V207">
        <v>0.75004761277550702</v>
      </c>
      <c r="W207">
        <v>909.25</v>
      </c>
      <c r="X207">
        <v>932</v>
      </c>
      <c r="Y207">
        <v>901.1</v>
      </c>
      <c r="Z207">
        <v>932</v>
      </c>
      <c r="AA207">
        <v>890</v>
      </c>
      <c r="AB207">
        <v>965</v>
      </c>
      <c r="AC207" s="1">
        <f>(Table2[[#This Row],[Close Price]]/Table2[[#This Row],[Day Low]])-1</f>
        <v>1.0943084960131966E-2</v>
      </c>
      <c r="AD207" s="1">
        <f>(Table2[[#This Row],[Day High]]/Table2[[#This Row],[Close Price]])-1</f>
        <v>1.3925152306353272E-2</v>
      </c>
      <c r="AE207" s="1">
        <f>(Table2[[#This Row],[Close Price]]/Table2[[#This Row],[Current Week Low]])-1</f>
        <v>2.0086560870047787E-2</v>
      </c>
      <c r="AF207" s="1">
        <f>(Table2[[#This Row],[Current Week High]]/Table2[[#This Row],[Close Price]])-1</f>
        <v>1.3925152306353272E-2</v>
      </c>
      <c r="AG207" s="1">
        <f>(Table2[[#This Row],[Close Price]]/Table2[[#This Row],[Current Month Low]])-1</f>
        <v>3.2808988764045033E-2</v>
      </c>
      <c r="AH207" s="1">
        <f>(Table2[[#This Row],[Current Month High]]/Table2[[#This Row],[Close Price]])-1</f>
        <v>4.9825935596170545E-2</v>
      </c>
      <c r="AI207">
        <v>4.9825935596170501</v>
      </c>
      <c r="AJ207">
        <v>102.913907284768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</v>
      </c>
      <c r="AM207" t="s">
        <v>3222</v>
      </c>
      <c r="AN207">
        <v>-0.05</v>
      </c>
      <c r="AO207" t="s">
        <v>3221</v>
      </c>
      <c r="AP207">
        <v>2.8220302507079999E-2</v>
      </c>
      <c r="AQ207">
        <f>(Table2[[#This Row],[Sharpe Ratio]]-AVERAGE(Table2[Sharpe Ratio]))/_xlfn.STDEV.P(Table2[Sharpe Ratio])</f>
        <v>-0.42611365239677068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2.00580296789005</v>
      </c>
      <c r="AS207">
        <f>_xlfn.RANK.AVG(Table2[[#This Row],[1Y Return vs Nifty Z-Score]],Table2[1Y Return vs Nifty Z-Score])</f>
        <v>138</v>
      </c>
      <c r="AT207">
        <f>_xlfn.RANK.AVG(Table2[[#This Row],[6M Return vs Nifty Z-Score]],Table2[6M Return vs Nifty Z-Score])</f>
        <v>167</v>
      </c>
      <c r="AU207">
        <f>_xlfn.RANK.AVG(Table2[[#This Row],[Sharpe Ratio Z-Score]],Table2[Sharpe Ratio Z-Score])</f>
        <v>454</v>
      </c>
      <c r="AV207">
        <f>(Table2[[#This Row],[Rank 1Y]]+Table2[[#This Row],[Rank 6M]]+Table2[[#This Row],[Rank Sharpe]])/3</f>
        <v>253</v>
      </c>
    </row>
    <row r="208" spans="1:48" x14ac:dyDescent="0.3">
      <c r="A208" t="s">
        <v>694</v>
      </c>
      <c r="B208" t="s">
        <v>695</v>
      </c>
      <c r="C208" t="s">
        <v>3163</v>
      </c>
      <c r="D208" t="s">
        <v>248</v>
      </c>
      <c r="E208">
        <v>27007.399535929999</v>
      </c>
      <c r="F208">
        <v>2019.05</v>
      </c>
      <c r="G208">
        <v>37.388193187764202</v>
      </c>
      <c r="H208">
        <f>(Table2[[#This Row],[1Y Return vs Nifty]]-AVERAGE(Table2[1Y Return vs Nifty]))/_xlfn.STDEV.P(Table2[1Y Return vs Nifty])</f>
        <v>0.25312469129507265</v>
      </c>
      <c r="I208">
        <v>14.2380319232992</v>
      </c>
      <c r="J208">
        <f>(Table2[[#This Row],[1M Return vs Nifty]]-AVERAGE(Table2[1M Return vs Nifty]))/_xlfn.STDEV.P(Table2[1M Return vs Nifty])</f>
        <v>1.3645665562183675</v>
      </c>
      <c r="K208">
        <v>18.333312196754999</v>
      </c>
      <c r="L208">
        <f>(Table2[[#This Row],[6M Return vs Nifty]]-AVERAGE(Table2[6M Return vs Nifty]))/_xlfn.STDEV.P(Table2[6M Return vs Nifty])</f>
        <v>0.11865720756922016</v>
      </c>
      <c r="M208">
        <v>-1.4138059714448401</v>
      </c>
      <c r="N208">
        <f>(Table2[[#This Row],[1W Return vs Nifty]]-AVERAGE(Table2[1W Return vs Nifty]))/_xlfn.STDEV.P(Table2[1W Return vs Nifty])</f>
        <v>-0.29105232070554676</v>
      </c>
      <c r="O208">
        <v>1885.36</v>
      </c>
      <c r="P208">
        <v>1798.5667755107299</v>
      </c>
      <c r="Q208">
        <v>1652.8988334124199</v>
      </c>
      <c r="R208">
        <v>76.837442476249905</v>
      </c>
      <c r="S208" s="1">
        <f>(Table2[[#This Row],[Close Price]]-Table2[[#This Row],[20D EMA]])/Table2[[#This Row],[20D EMA]]</f>
        <v>7.0909534518606557E-2</v>
      </c>
      <c r="T208" s="1">
        <f>(Table2[[#This Row],[Close Price]]-Table2[[#This Row],[50D EMA]])/Table2[[#This Row],[50D EMA]]</f>
        <v>0.12258828945990093</v>
      </c>
      <c r="U208" s="1">
        <f>(Table2[[#This Row],[Close Price]]-Table2[[#This Row],[200D EMA]])/Table2[[#This Row],[200D EMA]]</f>
        <v>0.22152061528875225</v>
      </c>
      <c r="V208">
        <v>2.2691686416163401</v>
      </c>
      <c r="W208">
        <v>1981</v>
      </c>
      <c r="X208">
        <v>2051.9</v>
      </c>
      <c r="Y208">
        <v>1940.2</v>
      </c>
      <c r="Z208">
        <v>2051.9</v>
      </c>
      <c r="AA208">
        <v>1940.2</v>
      </c>
      <c r="AB208">
        <v>2069</v>
      </c>
      <c r="AC208" s="1">
        <f>(Table2[[#This Row],[Close Price]]/Table2[[#This Row],[Day Low]])-1</f>
        <v>1.9207470974255347E-2</v>
      </c>
      <c r="AD208" s="1">
        <f>(Table2[[#This Row],[Day High]]/Table2[[#This Row],[Close Price]])-1</f>
        <v>1.6270027983457558E-2</v>
      </c>
      <c r="AE208" s="1">
        <f>(Table2[[#This Row],[Close Price]]/Table2[[#This Row],[Current Week Low]])-1</f>
        <v>4.0640140191732677E-2</v>
      </c>
      <c r="AF208" s="1">
        <f>(Table2[[#This Row],[Current Week High]]/Table2[[#This Row],[Close Price]])-1</f>
        <v>1.6270027983457558E-2</v>
      </c>
      <c r="AG208" s="1">
        <f>(Table2[[#This Row],[Close Price]]/Table2[[#This Row],[Current Month Low]])-1</f>
        <v>4.0640140191732677E-2</v>
      </c>
      <c r="AH208" s="1">
        <f>(Table2[[#This Row],[Current Month High]]/Table2[[#This Row],[Close Price]])-1</f>
        <v>2.4739357618682067E-2</v>
      </c>
      <c r="AI208">
        <v>2.4739357618682001</v>
      </c>
      <c r="AJ208">
        <v>76.9156626506024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0.02</v>
      </c>
      <c r="AM208" t="s">
        <v>3220</v>
      </c>
      <c r="AN208">
        <v>9.4700000000000006</v>
      </c>
      <c r="AO208" t="s">
        <v>3220</v>
      </c>
      <c r="AP208">
        <v>9.3046306039828997E-2</v>
      </c>
      <c r="AQ208">
        <f>(Table2[[#This Row],[Sharpe Ratio]]-AVERAGE(Table2[Sharpe Ratio]))/_xlfn.STDEV.P(Table2[Sharpe Ratio])</f>
        <v>0.3317893013650412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1.7770854357421548</v>
      </c>
      <c r="AS208">
        <f>_xlfn.RANK.AVG(Table2[[#This Row],[1Y Return vs Nifty Z-Score]],Table2[1Y Return vs Nifty Z-Score])</f>
        <v>230</v>
      </c>
      <c r="AT208">
        <f>_xlfn.RANK.AVG(Table2[[#This Row],[6M Return vs Nifty Z-Score]],Table2[6M Return vs Nifty Z-Score])</f>
        <v>283</v>
      </c>
      <c r="AU208">
        <f>_xlfn.RANK.AVG(Table2[[#This Row],[Sharpe Ratio Z-Score]],Table2[Sharpe Ratio Z-Score])</f>
        <v>248</v>
      </c>
      <c r="AV208">
        <f>(Table2[[#This Row],[Rank 1Y]]+Table2[[#This Row],[Rank 6M]]+Table2[[#This Row],[Rank Sharpe]])/3</f>
        <v>253.66666666666666</v>
      </c>
    </row>
    <row r="209" spans="1:48" x14ac:dyDescent="0.3">
      <c r="A209" t="s">
        <v>1563</v>
      </c>
      <c r="B209" t="s">
        <v>1564</v>
      </c>
      <c r="C209" t="s">
        <v>3175</v>
      </c>
      <c r="D209" t="s">
        <v>376</v>
      </c>
      <c r="E209">
        <v>6341.7069768000001</v>
      </c>
      <c r="F209">
        <v>129.27000000000001</v>
      </c>
      <c r="G209">
        <v>43.749203288127703</v>
      </c>
      <c r="H209">
        <f>(Table2[[#This Row],[1Y Return vs Nifty]]-AVERAGE(Table2[1Y Return vs Nifty]))/_xlfn.STDEV.P(Table2[1Y Return vs Nifty])</f>
        <v>0.36518021309000032</v>
      </c>
      <c r="I209">
        <v>-8.2353495480798102</v>
      </c>
      <c r="J209">
        <f>(Table2[[#This Row],[1M Return vs Nifty]]-AVERAGE(Table2[1M Return vs Nifty]))/_xlfn.STDEV.P(Table2[1M Return vs Nifty])</f>
        <v>-0.8822867790113299</v>
      </c>
      <c r="K209">
        <v>20.0462600769402</v>
      </c>
      <c r="L209">
        <f>(Table2[[#This Row],[6M Return vs Nifty]]-AVERAGE(Table2[6M Return vs Nifty]))/_xlfn.STDEV.P(Table2[6M Return vs Nifty])</f>
        <v>0.17299521274994031</v>
      </c>
      <c r="M209">
        <v>-7.5756868703684797</v>
      </c>
      <c r="N209">
        <f>(Table2[[#This Row],[1W Return vs Nifty]]-AVERAGE(Table2[1W Return vs Nifty]))/_xlfn.STDEV.P(Table2[1W Return vs Nifty])</f>
        <v>-1.4758447628266482</v>
      </c>
      <c r="O209">
        <v>135.97</v>
      </c>
      <c r="P209">
        <v>134.88597790352401</v>
      </c>
      <c r="Q209">
        <v>113.372745496638</v>
      </c>
      <c r="R209">
        <v>30.409867272732001</v>
      </c>
      <c r="S209" s="1">
        <f>(Table2[[#This Row],[Close Price]]-Table2[[#This Row],[20D EMA]])/Table2[[#This Row],[20D EMA]]</f>
        <v>-4.9275575494594312E-2</v>
      </c>
      <c r="T209" s="1">
        <f>(Table2[[#This Row],[Close Price]]-Table2[[#This Row],[50D EMA]])/Table2[[#This Row],[50D EMA]]</f>
        <v>-4.1635001582898228E-2</v>
      </c>
      <c r="U209" s="1">
        <f>(Table2[[#This Row],[Close Price]]-Table2[[#This Row],[200D EMA]])/Table2[[#This Row],[200D EMA]]</f>
        <v>0.14022113016424595</v>
      </c>
      <c r="V209">
        <v>0.186589875780938</v>
      </c>
      <c r="W209">
        <v>128</v>
      </c>
      <c r="X209">
        <v>131.5</v>
      </c>
      <c r="Y209">
        <v>126.02</v>
      </c>
      <c r="Z209">
        <v>132.77000000000001</v>
      </c>
      <c r="AA209">
        <v>126.02</v>
      </c>
      <c r="AB209">
        <v>142.29</v>
      </c>
      <c r="AC209" s="1">
        <f>(Table2[[#This Row],[Close Price]]/Table2[[#This Row],[Day Low]])-1</f>
        <v>9.9218750000000799E-3</v>
      </c>
      <c r="AD209" s="1">
        <f>(Table2[[#This Row],[Day High]]/Table2[[#This Row],[Close Price]])-1</f>
        <v>1.725071555658686E-2</v>
      </c>
      <c r="AE209" s="1">
        <f>(Table2[[#This Row],[Close Price]]/Table2[[#This Row],[Current Week Low]])-1</f>
        <v>2.5789557213140801E-2</v>
      </c>
      <c r="AF209" s="1">
        <f>(Table2[[#This Row],[Current Week High]]/Table2[[#This Row],[Close Price]])-1</f>
        <v>2.7075114102266484E-2</v>
      </c>
      <c r="AG209" s="1">
        <f>(Table2[[#This Row],[Close Price]]/Table2[[#This Row],[Current Month Low]])-1</f>
        <v>2.5789557213140801E-2</v>
      </c>
      <c r="AH209" s="1">
        <f>(Table2[[#This Row],[Current Month High]]/Table2[[#This Row],[Close Price]])-1</f>
        <v>0.10071942446043147</v>
      </c>
      <c r="AI209">
        <v>31.469018333720101</v>
      </c>
      <c r="AJ209">
        <v>98.724058416602603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</v>
      </c>
      <c r="AM209" t="s">
        <v>3221</v>
      </c>
      <c r="AN209">
        <v>-8.67</v>
      </c>
      <c r="AO209" t="s">
        <v>3221</v>
      </c>
      <c r="AP209">
        <v>8.1501147497025E-2</v>
      </c>
      <c r="AQ209">
        <f>(Table2[[#This Row],[Sharpe Ratio]]-AVERAGE(Table2[Sharpe Ratio]))/_xlfn.STDEV.P(Table2[Sharpe Ratio])</f>
        <v>0.19681090867700271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-1.6231452073210348</v>
      </c>
      <c r="AS209">
        <f>_xlfn.RANK.AVG(Table2[[#This Row],[1Y Return vs Nifty Z-Score]],Table2[1Y Return vs Nifty Z-Score])</f>
        <v>201</v>
      </c>
      <c r="AT209">
        <f>_xlfn.RANK.AVG(Table2[[#This Row],[6M Return vs Nifty Z-Score]],Table2[6M Return vs Nifty Z-Score])</f>
        <v>267</v>
      </c>
      <c r="AU209">
        <f>_xlfn.RANK.AVG(Table2[[#This Row],[Sharpe Ratio Z-Score]],Table2[Sharpe Ratio Z-Score])</f>
        <v>293</v>
      </c>
      <c r="AV209">
        <f>(Table2[[#This Row],[Rank 1Y]]+Table2[[#This Row],[Rank 6M]]+Table2[[#This Row],[Rank Sharpe]])/3</f>
        <v>253.66666666666666</v>
      </c>
    </row>
    <row r="210" spans="1:48" x14ac:dyDescent="0.3">
      <c r="A210" t="s">
        <v>997</v>
      </c>
      <c r="B210" t="s">
        <v>998</v>
      </c>
      <c r="C210" t="s">
        <v>3175</v>
      </c>
      <c r="D210" t="s">
        <v>999</v>
      </c>
      <c r="E210">
        <v>14948.109362629901</v>
      </c>
      <c r="F210">
        <v>841.9</v>
      </c>
      <c r="G210">
        <v>31.656535014741699</v>
      </c>
      <c r="H210">
        <f>(Table2[[#This Row],[1Y Return vs Nifty]]-AVERAGE(Table2[1Y Return vs Nifty]))/_xlfn.STDEV.P(Table2[1Y Return vs Nifty])</f>
        <v>0.15215582987296983</v>
      </c>
      <c r="I210">
        <v>7.0028621510080997</v>
      </c>
      <c r="J210">
        <f>(Table2[[#This Row],[1M Return vs Nifty]]-AVERAGE(Table2[1M Return vs Nifty]))/_xlfn.STDEV.P(Table2[1M Return vs Nifty])</f>
        <v>0.64120566126232115</v>
      </c>
      <c r="K210">
        <v>28.489969407124899</v>
      </c>
      <c r="L210">
        <f>(Table2[[#This Row],[6M Return vs Nifty]]-AVERAGE(Table2[6M Return vs Nifty]))/_xlfn.STDEV.P(Table2[6M Return vs Nifty])</f>
        <v>0.44084593175632664</v>
      </c>
      <c r="M210">
        <v>3.0062214091213502</v>
      </c>
      <c r="N210">
        <f>(Table2[[#This Row],[1W Return vs Nifty]]-AVERAGE(Table2[1W Return vs Nifty]))/_xlfn.STDEV.P(Table2[1W Return vs Nifty])</f>
        <v>0.55882048929600991</v>
      </c>
      <c r="O210">
        <v>818.18</v>
      </c>
      <c r="P210">
        <v>788.05926613719396</v>
      </c>
      <c r="Q210">
        <v>678.36583513403605</v>
      </c>
      <c r="R210">
        <v>67.596840614070402</v>
      </c>
      <c r="S210" s="1">
        <f>(Table2[[#This Row],[Close Price]]-Table2[[#This Row],[20D EMA]])/Table2[[#This Row],[20D EMA]]</f>
        <v>2.8991175535945671E-2</v>
      </c>
      <c r="T210" s="1">
        <f>(Table2[[#This Row],[Close Price]]-Table2[[#This Row],[50D EMA]])/Table2[[#This Row],[50D EMA]]</f>
        <v>6.8320665940158912E-2</v>
      </c>
      <c r="U210" s="1">
        <f>(Table2[[#This Row],[Close Price]]-Table2[[#This Row],[200D EMA]])/Table2[[#This Row],[200D EMA]]</f>
        <v>0.24107075621467841</v>
      </c>
      <c r="V210">
        <v>0.93055979830332702</v>
      </c>
      <c r="W210">
        <v>837.1</v>
      </c>
      <c r="X210">
        <v>862.55</v>
      </c>
      <c r="Y210">
        <v>822.25</v>
      </c>
      <c r="Z210">
        <v>862.55</v>
      </c>
      <c r="AA210">
        <v>807.7</v>
      </c>
      <c r="AB210">
        <v>862.55</v>
      </c>
      <c r="AC210" s="1">
        <f>(Table2[[#This Row],[Close Price]]/Table2[[#This Row],[Day Low]])-1</f>
        <v>5.7340819495879103E-3</v>
      </c>
      <c r="AD210" s="1">
        <f>(Table2[[#This Row],[Day High]]/Table2[[#This Row],[Close Price]])-1</f>
        <v>2.4527853664330745E-2</v>
      </c>
      <c r="AE210" s="1">
        <f>(Table2[[#This Row],[Close Price]]/Table2[[#This Row],[Current Week Low]])-1</f>
        <v>2.3897841289145516E-2</v>
      </c>
      <c r="AF210" s="1">
        <f>(Table2[[#This Row],[Current Week High]]/Table2[[#This Row],[Close Price]])-1</f>
        <v>2.4527853664330745E-2</v>
      </c>
      <c r="AG210" s="1">
        <f>(Table2[[#This Row],[Close Price]]/Table2[[#This Row],[Current Month Low]])-1</f>
        <v>4.2342453881391462E-2</v>
      </c>
      <c r="AH210" s="1">
        <f>(Table2[[#This Row],[Current Month High]]/Table2[[#This Row],[Close Price]])-1</f>
        <v>2.4527853664330745E-2</v>
      </c>
      <c r="AI210">
        <v>3.9315833234350799</v>
      </c>
      <c r="AJ210">
        <v>85.973050585376598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-7.0000000000000007E-2</v>
      </c>
      <c r="AM210" t="s">
        <v>3221</v>
      </c>
      <c r="AN210">
        <v>3.3</v>
      </c>
      <c r="AO210" t="s">
        <v>3220</v>
      </c>
      <c r="AP210">
        <v>7.4458478195181005E-2</v>
      </c>
      <c r="AQ210">
        <f>(Table2[[#This Row],[Sharpe Ratio]]-AVERAGE(Table2[Sharpe Ratio]))/_xlfn.STDEV.P(Table2[Sharpe Ratio])</f>
        <v>0.11447265588715262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1.9075005680747803</v>
      </c>
      <c r="AS210">
        <f>_xlfn.RANK.AVG(Table2[[#This Row],[1Y Return vs Nifty Z-Score]],Table2[1Y Return vs Nifty Z-Score])</f>
        <v>255</v>
      </c>
      <c r="AT210">
        <f>_xlfn.RANK.AVG(Table2[[#This Row],[6M Return vs Nifty Z-Score]],Table2[6M Return vs Nifty Z-Score])</f>
        <v>192</v>
      </c>
      <c r="AU210">
        <f>_xlfn.RANK.AVG(Table2[[#This Row],[Sharpe Ratio Z-Score]],Table2[Sharpe Ratio Z-Score])</f>
        <v>320</v>
      </c>
      <c r="AV210">
        <f>(Table2[[#This Row],[Rank 1Y]]+Table2[[#This Row],[Rank 6M]]+Table2[[#This Row],[Rank Sharpe]])/3</f>
        <v>255.66666666666666</v>
      </c>
    </row>
    <row r="211" spans="1:48" x14ac:dyDescent="0.3">
      <c r="A211" t="s">
        <v>648</v>
      </c>
      <c r="B211" t="s">
        <v>649</v>
      </c>
      <c r="C211" t="s">
        <v>3173</v>
      </c>
      <c r="D211" t="s">
        <v>218</v>
      </c>
      <c r="E211">
        <v>29683.074264399998</v>
      </c>
      <c r="F211">
        <v>4637.2</v>
      </c>
      <c r="G211">
        <v>84.2187835355723</v>
      </c>
      <c r="H211">
        <f>(Table2[[#This Row],[1Y Return vs Nifty]]-AVERAGE(Table2[1Y Return vs Nifty]))/_xlfn.STDEV.P(Table2[1Y Return vs Nifty])</f>
        <v>1.0780921342941436</v>
      </c>
      <c r="I211">
        <v>6.1636027040410797</v>
      </c>
      <c r="J211">
        <f>(Table2[[#This Row],[1M Return vs Nifty]]-AVERAGE(Table2[1M Return vs Nifty]))/_xlfn.STDEV.P(Table2[1M Return vs Nifty])</f>
        <v>0.55729782167251996</v>
      </c>
      <c r="K211">
        <v>41.613739275791801</v>
      </c>
      <c r="L211">
        <f>(Table2[[#This Row],[6M Return vs Nifty]]-AVERAGE(Table2[6M Return vs Nifty]))/_xlfn.STDEV.P(Table2[6M Return vs Nifty])</f>
        <v>0.85715718288271814</v>
      </c>
      <c r="M211">
        <v>-3.6877413753205102</v>
      </c>
      <c r="N211">
        <f>(Table2[[#This Row],[1W Return vs Nifty]]-AVERAGE(Table2[1W Return vs Nifty]))/_xlfn.STDEV.P(Table2[1W Return vs Nifty])</f>
        <v>-0.72827944738598982</v>
      </c>
      <c r="O211">
        <v>4737.71</v>
      </c>
      <c r="P211">
        <v>4450.4513336156197</v>
      </c>
      <c r="Q211">
        <v>3398.7367095714599</v>
      </c>
      <c r="R211">
        <v>37.950481938352098</v>
      </c>
      <c r="S211" s="1">
        <f>(Table2[[#This Row],[Close Price]]-Table2[[#This Row],[20D EMA]])/Table2[[#This Row],[20D EMA]]</f>
        <v>-2.1214890738352542E-2</v>
      </c>
      <c r="T211" s="1">
        <f>(Table2[[#This Row],[Close Price]]-Table2[[#This Row],[50D EMA]])/Table2[[#This Row],[50D EMA]]</f>
        <v>4.1961736548787848E-2</v>
      </c>
      <c r="U211" s="1">
        <f>(Table2[[#This Row],[Close Price]]-Table2[[#This Row],[200D EMA]])/Table2[[#This Row],[200D EMA]]</f>
        <v>0.36438929998337394</v>
      </c>
      <c r="V211">
        <v>1.4276428619339101</v>
      </c>
      <c r="W211">
        <v>4625</v>
      </c>
      <c r="X211">
        <v>4760</v>
      </c>
      <c r="Y211">
        <v>4602</v>
      </c>
      <c r="Z211">
        <v>4760</v>
      </c>
      <c r="AA211">
        <v>4566</v>
      </c>
      <c r="AB211">
        <v>5050</v>
      </c>
      <c r="AC211" s="1">
        <f>(Table2[[#This Row],[Close Price]]/Table2[[#This Row],[Day Low]])-1</f>
        <v>2.6378378378377754E-3</v>
      </c>
      <c r="AD211" s="1">
        <f>(Table2[[#This Row],[Day High]]/Table2[[#This Row],[Close Price]])-1</f>
        <v>2.6481497455361103E-2</v>
      </c>
      <c r="AE211" s="1">
        <f>(Table2[[#This Row],[Close Price]]/Table2[[#This Row],[Current Week Low]])-1</f>
        <v>7.6488483268144503E-3</v>
      </c>
      <c r="AF211" s="1">
        <f>(Table2[[#This Row],[Current Week High]]/Table2[[#This Row],[Close Price]])-1</f>
        <v>2.6481497455361103E-2</v>
      </c>
      <c r="AG211" s="1">
        <f>(Table2[[#This Row],[Close Price]]/Table2[[#This Row],[Current Month Low]])-1</f>
        <v>1.5593517301795812E-2</v>
      </c>
      <c r="AH211" s="1">
        <f>(Table2[[#This Row],[Current Month High]]/Table2[[#This Row],[Close Price]])-1</f>
        <v>8.9019235745708691E-2</v>
      </c>
      <c r="AI211">
        <v>16.018286897265501</v>
      </c>
      <c r="AJ211">
        <v>133.48270479834801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7.0000000000000007E-2</v>
      </c>
      <c r="AM211" t="s">
        <v>3220</v>
      </c>
      <c r="AN211">
        <v>-8.26</v>
      </c>
      <c r="AO211" t="s">
        <v>3221</v>
      </c>
      <c r="AQ211">
        <f>(Table2[[#This Row],[Sharpe Ratio]]-AVERAGE(Table2[Sharpe Ratio]))/_xlfn.STDEV.P(Table2[Sharpe Ratio])</f>
        <v>-0.75604684988846571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1.0082208415749263</v>
      </c>
      <c r="AS211">
        <f>_xlfn.RANK.AVG(Table2[[#This Row],[1Y Return vs Nifty Z-Score]],Table2[1Y Return vs Nifty Z-Score])</f>
        <v>87</v>
      </c>
      <c r="AT211">
        <f>_xlfn.RANK.AVG(Table2[[#This Row],[6M Return vs Nifty Z-Score]],Table2[6M Return vs Nifty Z-Score])</f>
        <v>121</v>
      </c>
      <c r="AU211">
        <f>_xlfn.RANK.AVG(Table2[[#This Row],[Sharpe Ratio Z-Score]],Table2[Sharpe Ratio Z-Score])</f>
        <v>559.5</v>
      </c>
      <c r="AV211">
        <f>(Table2[[#This Row],[Rank 1Y]]+Table2[[#This Row],[Rank 6M]]+Table2[[#This Row],[Rank Sharpe]])/3</f>
        <v>255.83333333333334</v>
      </c>
    </row>
    <row r="212" spans="1:48" x14ac:dyDescent="0.3">
      <c r="A212" t="s">
        <v>506</v>
      </c>
      <c r="B212" t="s">
        <v>507</v>
      </c>
      <c r="C212" t="s">
        <v>3161</v>
      </c>
      <c r="D212" t="s">
        <v>232</v>
      </c>
      <c r="E212">
        <v>42662.058815459997</v>
      </c>
      <c r="F212">
        <v>674.2</v>
      </c>
      <c r="G212">
        <v>74.103062050538398</v>
      </c>
      <c r="H212">
        <f>(Table2[[#This Row],[1Y Return vs Nifty]]-AVERAGE(Table2[1Y Return vs Nifty]))/_xlfn.STDEV.P(Table2[1Y Return vs Nifty])</f>
        <v>0.89989363571404235</v>
      </c>
      <c r="I212">
        <v>7.2921355695251905E-2</v>
      </c>
      <c r="J212">
        <f>(Table2[[#This Row],[1M Return vs Nifty]]-AVERAGE(Table2[1M Return vs Nifty]))/_xlfn.STDEV.P(Table2[1M Return vs Nifty])</f>
        <v>-5.163892061437203E-2</v>
      </c>
      <c r="K212">
        <v>22.537110406122501</v>
      </c>
      <c r="L212">
        <f>(Table2[[#This Row],[6M Return vs Nifty]]-AVERAGE(Table2[6M Return vs Nifty]))/_xlfn.STDEV.P(Table2[6M Return vs Nifty])</f>
        <v>0.25200978152763881</v>
      </c>
      <c r="M212">
        <v>-1.8178830132400099</v>
      </c>
      <c r="N212">
        <f>(Table2[[#This Row],[1W Return vs Nifty]]-AVERAGE(Table2[1W Return vs Nifty]))/_xlfn.STDEV.P(Table2[1W Return vs Nifty])</f>
        <v>-0.36874733510240043</v>
      </c>
      <c r="O212">
        <v>681.91</v>
      </c>
      <c r="P212">
        <v>663.64934886321203</v>
      </c>
      <c r="Q212">
        <v>562.26746483361796</v>
      </c>
      <c r="R212">
        <v>43.0889468365515</v>
      </c>
      <c r="S212" s="1">
        <f>(Table2[[#This Row],[Close Price]]-Table2[[#This Row],[20D EMA]])/Table2[[#This Row],[20D EMA]]</f>
        <v>-1.1306477394377444E-2</v>
      </c>
      <c r="T212" s="1">
        <f>(Table2[[#This Row],[Close Price]]-Table2[[#This Row],[50D EMA]])/Table2[[#This Row],[50D EMA]]</f>
        <v>1.5897930367686785E-2</v>
      </c>
      <c r="U212" s="1">
        <f>(Table2[[#This Row],[Close Price]]-Table2[[#This Row],[200D EMA]])/Table2[[#This Row],[200D EMA]]</f>
        <v>0.19907346977564197</v>
      </c>
      <c r="V212">
        <v>0.67883393330086705</v>
      </c>
      <c r="W212">
        <v>673.15</v>
      </c>
      <c r="X212">
        <v>688.25</v>
      </c>
      <c r="Y212">
        <v>662.5</v>
      </c>
      <c r="Z212">
        <v>689.05</v>
      </c>
      <c r="AA212">
        <v>662.5</v>
      </c>
      <c r="AB212">
        <v>714</v>
      </c>
      <c r="AC212" s="1">
        <f>(Table2[[#This Row],[Close Price]]/Table2[[#This Row],[Day Low]])-1</f>
        <v>1.5598306469584156E-3</v>
      </c>
      <c r="AD212" s="1">
        <f>(Table2[[#This Row],[Day High]]/Table2[[#This Row],[Close Price]])-1</f>
        <v>2.0839513497478368E-2</v>
      </c>
      <c r="AE212" s="1">
        <f>(Table2[[#This Row],[Close Price]]/Table2[[#This Row],[Current Week Low]])-1</f>
        <v>1.7660377358490686E-2</v>
      </c>
      <c r="AF212" s="1">
        <f>(Table2[[#This Row],[Current Week High]]/Table2[[#This Row],[Close Price]])-1</f>
        <v>2.2026105013349007E-2</v>
      </c>
      <c r="AG212" s="1">
        <f>(Table2[[#This Row],[Close Price]]/Table2[[#This Row],[Current Month Low]])-1</f>
        <v>1.7660377358490686E-2</v>
      </c>
      <c r="AH212" s="1">
        <f>(Table2[[#This Row],[Current Month High]]/Table2[[#This Row],[Close Price]])-1</f>
        <v>5.9032927914565381E-2</v>
      </c>
      <c r="AI212">
        <v>9.6781370513200695</v>
      </c>
      <c r="AJ212">
        <v>112.012578616352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-0.01</v>
      </c>
      <c r="AM212" t="s">
        <v>3221</v>
      </c>
      <c r="AN212">
        <v>-4.6900000000000004</v>
      </c>
      <c r="AO212" t="s">
        <v>3221</v>
      </c>
      <c r="AP212">
        <v>3.6487009658217003E-2</v>
      </c>
      <c r="AQ212">
        <f>(Table2[[#This Row],[Sharpe Ratio]]-AVERAGE(Table2[Sharpe Ratio]))/_xlfn.STDEV.P(Table2[Sharpe Ratio])</f>
        <v>-0.32946475494367572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0.40205240658123298</v>
      </c>
      <c r="AS212">
        <f>_xlfn.RANK.AVG(Table2[[#This Row],[1Y Return vs Nifty Z-Score]],Table2[1Y Return vs Nifty Z-Score])</f>
        <v>107</v>
      </c>
      <c r="AT212">
        <f>_xlfn.RANK.AVG(Table2[[#This Row],[6M Return vs Nifty Z-Score]],Table2[6M Return vs Nifty Z-Score])</f>
        <v>239</v>
      </c>
      <c r="AU212">
        <f>_xlfn.RANK.AVG(Table2[[#This Row],[Sharpe Ratio Z-Score]],Table2[Sharpe Ratio Z-Score])</f>
        <v>428</v>
      </c>
      <c r="AV212">
        <f>(Table2[[#This Row],[Rank 1Y]]+Table2[[#This Row],[Rank 6M]]+Table2[[#This Row],[Rank Sharpe]])/3</f>
        <v>258</v>
      </c>
    </row>
    <row r="213" spans="1:48" x14ac:dyDescent="0.3">
      <c r="A213" t="s">
        <v>803</v>
      </c>
      <c r="B213" t="s">
        <v>804</v>
      </c>
      <c r="C213" t="s">
        <v>3175</v>
      </c>
      <c r="D213" t="s">
        <v>376</v>
      </c>
      <c r="E213">
        <v>20503.381298975</v>
      </c>
      <c r="F213">
        <v>511.75</v>
      </c>
      <c r="G213">
        <v>53.8190413448078</v>
      </c>
      <c r="H213">
        <f>(Table2[[#This Row],[1Y Return vs Nifty]]-AVERAGE(Table2[1Y Return vs Nifty]))/_xlfn.STDEV.P(Table2[1Y Return vs Nifty])</f>
        <v>0.54257042942800415</v>
      </c>
      <c r="I213">
        <v>-6.44361909051291</v>
      </c>
      <c r="J213">
        <f>(Table2[[#This Row],[1M Return vs Nifty]]-AVERAGE(Table2[1M Return vs Nifty]))/_xlfn.STDEV.P(Table2[1M Return vs Nifty])</f>
        <v>-0.70315238574951378</v>
      </c>
      <c r="K213">
        <v>25.983136332609099</v>
      </c>
      <c r="L213">
        <f>(Table2[[#This Row],[6M Return vs Nifty]]-AVERAGE(Table2[6M Return vs Nifty]))/_xlfn.STDEV.P(Table2[6M Return vs Nifty])</f>
        <v>0.36132435952056619</v>
      </c>
      <c r="M213">
        <v>-4.3815159443717802</v>
      </c>
      <c r="N213">
        <f>(Table2[[#This Row],[1W Return vs Nifty]]-AVERAGE(Table2[1W Return vs Nifty]))/_xlfn.STDEV.P(Table2[1W Return vs Nifty])</f>
        <v>-0.86167684331607874</v>
      </c>
      <c r="O213">
        <v>512.4</v>
      </c>
      <c r="P213">
        <v>499.84755002172801</v>
      </c>
      <c r="Q213">
        <v>424.58770507013298</v>
      </c>
      <c r="R213">
        <v>48.600979840626401</v>
      </c>
      <c r="S213" s="1">
        <f>(Table2[[#This Row],[Close Price]]-Table2[[#This Row],[20D EMA]])/Table2[[#This Row],[20D EMA]]</f>
        <v>-1.2685402029663881E-3</v>
      </c>
      <c r="T213" s="1">
        <f>(Table2[[#This Row],[Close Price]]-Table2[[#This Row],[50D EMA]])/Table2[[#This Row],[50D EMA]]</f>
        <v>2.3812160283179538E-2</v>
      </c>
      <c r="U213" s="1">
        <f>(Table2[[#This Row],[Close Price]]-Table2[[#This Row],[200D EMA]])/Table2[[#This Row],[200D EMA]]</f>
        <v>0.20528690277423278</v>
      </c>
      <c r="V213">
        <v>0.523878067639028</v>
      </c>
      <c r="W213">
        <v>504.6</v>
      </c>
      <c r="X213">
        <v>515.75</v>
      </c>
      <c r="Y213">
        <v>488</v>
      </c>
      <c r="Z213">
        <v>515.75</v>
      </c>
      <c r="AA213">
        <v>488</v>
      </c>
      <c r="AB213">
        <v>538</v>
      </c>
      <c r="AC213" s="1">
        <f>(Table2[[#This Row],[Close Price]]/Table2[[#This Row],[Day Low]])-1</f>
        <v>1.4169639318271754E-2</v>
      </c>
      <c r="AD213" s="1">
        <f>(Table2[[#This Row],[Day High]]/Table2[[#This Row],[Close Price]])-1</f>
        <v>7.816316560820713E-3</v>
      </c>
      <c r="AE213" s="1">
        <f>(Table2[[#This Row],[Close Price]]/Table2[[#This Row],[Current Week Low]])-1</f>
        <v>4.866803278688514E-2</v>
      </c>
      <c r="AF213" s="1">
        <f>(Table2[[#This Row],[Current Week High]]/Table2[[#This Row],[Close Price]])-1</f>
        <v>7.816316560820713E-3</v>
      </c>
      <c r="AG213" s="1">
        <f>(Table2[[#This Row],[Close Price]]/Table2[[#This Row],[Current Month Low]])-1</f>
        <v>4.866803278688514E-2</v>
      </c>
      <c r="AH213" s="1">
        <f>(Table2[[#This Row],[Current Month High]]/Table2[[#This Row],[Close Price]])-1</f>
        <v>5.1294577430385901E-2</v>
      </c>
      <c r="AI213">
        <v>12.232535417684399</v>
      </c>
      <c r="AJ213">
        <v>94.249383184665007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-0.03</v>
      </c>
      <c r="AM213" t="s">
        <v>3221</v>
      </c>
      <c r="AN213">
        <v>0.55000000000000004</v>
      </c>
      <c r="AO213" t="s">
        <v>3220</v>
      </c>
      <c r="AP213">
        <v>4.627464487282E-2</v>
      </c>
      <c r="AQ213">
        <f>(Table2[[#This Row],[Sharpe Ratio]]-AVERAGE(Table2[Sharpe Ratio]))/_xlfn.STDEV.P(Table2[Sharpe Ratio])</f>
        <v>-0.2150341679070516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-0.87596860802407384</v>
      </c>
      <c r="AS213">
        <f>_xlfn.RANK.AVG(Table2[[#This Row],[1Y Return vs Nifty Z-Score]],Table2[1Y Return vs Nifty Z-Score])</f>
        <v>162</v>
      </c>
      <c r="AT213">
        <f>_xlfn.RANK.AVG(Table2[[#This Row],[6M Return vs Nifty Z-Score]],Table2[6M Return vs Nifty Z-Score])</f>
        <v>212</v>
      </c>
      <c r="AU213">
        <f>_xlfn.RANK.AVG(Table2[[#This Row],[Sharpe Ratio Z-Score]],Table2[Sharpe Ratio Z-Score])</f>
        <v>400</v>
      </c>
      <c r="AV213">
        <f>(Table2[[#This Row],[Rank 1Y]]+Table2[[#This Row],[Rank 6M]]+Table2[[#This Row],[Rank Sharpe]])/3</f>
        <v>258</v>
      </c>
    </row>
    <row r="214" spans="1:48" x14ac:dyDescent="0.3">
      <c r="A214" t="s">
        <v>1420</v>
      </c>
      <c r="B214" t="s">
        <v>1421</v>
      </c>
      <c r="C214" t="s">
        <v>3166</v>
      </c>
      <c r="D214" t="s">
        <v>204</v>
      </c>
      <c r="E214">
        <v>7805.1877425800003</v>
      </c>
      <c r="F214">
        <v>1445.45</v>
      </c>
      <c r="G214">
        <v>26.227290129677399</v>
      </c>
      <c r="H214">
        <f>(Table2[[#This Row],[1Y Return vs Nifty]]-AVERAGE(Table2[1Y Return vs Nifty]))/_xlfn.STDEV.P(Table2[1Y Return vs Nifty])</f>
        <v>5.6514279403877411E-2</v>
      </c>
      <c r="I214">
        <v>-1.6199334128171901</v>
      </c>
      <c r="J214">
        <f>(Table2[[#This Row],[1M Return vs Nifty]]-AVERAGE(Table2[1M Return vs Nifty]))/_xlfn.STDEV.P(Table2[1M Return vs Nifty])</f>
        <v>-0.22088787798804321</v>
      </c>
      <c r="K214">
        <v>39.289084308089599</v>
      </c>
      <c r="L214">
        <f>(Table2[[#This Row],[6M Return vs Nifty]]-AVERAGE(Table2[6M Return vs Nifty]))/_xlfn.STDEV.P(Table2[6M Return vs Nifty])</f>
        <v>0.78341465099393015</v>
      </c>
      <c r="M214">
        <v>-3.4670355921181701</v>
      </c>
      <c r="N214">
        <f>(Table2[[#This Row],[1W Return vs Nifty]]-AVERAGE(Table2[1W Return vs Nifty]))/_xlfn.STDEV.P(Table2[1W Return vs Nifty])</f>
        <v>-0.68584264145612706</v>
      </c>
      <c r="O214">
        <v>1443.2</v>
      </c>
      <c r="P214">
        <v>1392.0196648502999</v>
      </c>
      <c r="Q214">
        <v>1168.8029272697499</v>
      </c>
      <c r="R214">
        <v>50.914355335035502</v>
      </c>
      <c r="S214" s="1">
        <f>(Table2[[#This Row],[Close Price]]-Table2[[#This Row],[20D EMA]])/Table2[[#This Row],[20D EMA]]</f>
        <v>1.5590354767184035E-3</v>
      </c>
      <c r="T214" s="1">
        <f>(Table2[[#This Row],[Close Price]]-Table2[[#This Row],[50D EMA]])/Table2[[#This Row],[50D EMA]]</f>
        <v>3.8383319215139176E-2</v>
      </c>
      <c r="U214" s="1">
        <f>(Table2[[#This Row],[Close Price]]-Table2[[#This Row],[200D EMA]])/Table2[[#This Row],[200D EMA]]</f>
        <v>0.23669265902377593</v>
      </c>
      <c r="V214">
        <v>0.67646715113994904</v>
      </c>
      <c r="W214">
        <v>1401.1</v>
      </c>
      <c r="X214">
        <v>1455.2</v>
      </c>
      <c r="Y214">
        <v>1373.25</v>
      </c>
      <c r="Z214">
        <v>1455.2</v>
      </c>
      <c r="AA214">
        <v>1370</v>
      </c>
      <c r="AB214">
        <v>1518</v>
      </c>
      <c r="AC214" s="1">
        <f>(Table2[[#This Row],[Close Price]]/Table2[[#This Row],[Day Low]])-1</f>
        <v>3.1653700663764273E-2</v>
      </c>
      <c r="AD214" s="1">
        <f>(Table2[[#This Row],[Day High]]/Table2[[#This Row],[Close Price]])-1</f>
        <v>6.7453042305165578E-3</v>
      </c>
      <c r="AE214" s="1">
        <f>(Table2[[#This Row],[Close Price]]/Table2[[#This Row],[Current Week Low]])-1</f>
        <v>5.2576005825596184E-2</v>
      </c>
      <c r="AF214" s="1">
        <f>(Table2[[#This Row],[Current Week High]]/Table2[[#This Row],[Close Price]])-1</f>
        <v>6.7453042305165578E-3</v>
      </c>
      <c r="AG214" s="1">
        <f>(Table2[[#This Row],[Close Price]]/Table2[[#This Row],[Current Month Low]])-1</f>
        <v>5.507299270072985E-2</v>
      </c>
      <c r="AH214" s="1">
        <f>(Table2[[#This Row],[Current Month High]]/Table2[[#This Row],[Close Price]])-1</f>
        <v>5.0191981735791646E-2</v>
      </c>
      <c r="AI214">
        <v>7.2330416133383899</v>
      </c>
      <c r="AJ214">
        <v>76.166971358927498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3220</v>
      </c>
      <c r="AN214">
        <v>-5.48</v>
      </c>
      <c r="AO214" t="s">
        <v>3221</v>
      </c>
      <c r="AP214">
        <v>6.0486280466179002E-2</v>
      </c>
      <c r="AQ214">
        <f>(Table2[[#This Row],[Sharpe Ratio]]-AVERAGE(Table2[Sharpe Ratio]))/_xlfn.STDEV.P(Table2[Sharpe Ratio])</f>
        <v>-4.8881081074358922E-2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-0.11568267012072164</v>
      </c>
      <c r="AS214">
        <f>_xlfn.RANK.AVG(Table2[[#This Row],[1Y Return vs Nifty Z-Score]],Table2[1Y Return vs Nifty Z-Score])</f>
        <v>281</v>
      </c>
      <c r="AT214">
        <f>_xlfn.RANK.AVG(Table2[[#This Row],[6M Return vs Nifty Z-Score]],Table2[6M Return vs Nifty Z-Score])</f>
        <v>128</v>
      </c>
      <c r="AU214">
        <f>_xlfn.RANK.AVG(Table2[[#This Row],[Sharpe Ratio Z-Score]],Table2[Sharpe Ratio Z-Score])</f>
        <v>365</v>
      </c>
      <c r="AV214">
        <f>(Table2[[#This Row],[Rank 1Y]]+Table2[[#This Row],[Rank 6M]]+Table2[[#This Row],[Rank Sharpe]])/3</f>
        <v>258</v>
      </c>
    </row>
    <row r="215" spans="1:48" x14ac:dyDescent="0.3">
      <c r="A215" t="s">
        <v>1730</v>
      </c>
      <c r="B215" t="s">
        <v>1731</v>
      </c>
      <c r="C215" t="s">
        <v>3164</v>
      </c>
      <c r="D215" t="s">
        <v>46</v>
      </c>
      <c r="E215">
        <v>4834.8496571699998</v>
      </c>
      <c r="F215">
        <v>698.7</v>
      </c>
      <c r="G215">
        <v>-1.2735383305300501</v>
      </c>
      <c r="H215">
        <f>(Table2[[#This Row],[1Y Return vs Nifty]]-AVERAGE(Table2[1Y Return vs Nifty]))/_xlfn.STDEV.P(Table2[1Y Return vs Nifty])</f>
        <v>-0.42794017582882915</v>
      </c>
      <c r="I215">
        <v>-5.2643377449471496</v>
      </c>
      <c r="J215">
        <f>(Table2[[#This Row],[1M Return vs Nifty]]-AVERAGE(Table2[1M Return vs Nifty]))/_xlfn.STDEV.P(Table2[1M Return vs Nifty])</f>
        <v>-0.58524969149617734</v>
      </c>
      <c r="K215">
        <v>28.7785799623007</v>
      </c>
      <c r="L215">
        <f>(Table2[[#This Row],[6M Return vs Nifty]]-AVERAGE(Table2[6M Return vs Nifty]))/_xlfn.STDEV.P(Table2[6M Return vs Nifty])</f>
        <v>0.4500012143097325</v>
      </c>
      <c r="M215">
        <v>-0.29674462204049501</v>
      </c>
      <c r="N215">
        <f>(Table2[[#This Row],[1W Return vs Nifty]]-AVERAGE(Table2[1W Return vs Nifty]))/_xlfn.STDEV.P(Table2[1W Return vs Nifty])</f>
        <v>-7.6266305547244354E-2</v>
      </c>
      <c r="O215">
        <v>703.71</v>
      </c>
      <c r="P215">
        <v>678.908698169942</v>
      </c>
      <c r="Q215">
        <v>617.02047624033105</v>
      </c>
      <c r="R215">
        <v>46.368089792262097</v>
      </c>
      <c r="S215" s="1">
        <f>(Table2[[#This Row],[Close Price]]-Table2[[#This Row],[20D EMA]])/Table2[[#This Row],[20D EMA]]</f>
        <v>-7.1194099842264436E-3</v>
      </c>
      <c r="T215" s="1">
        <f>(Table2[[#This Row],[Close Price]]-Table2[[#This Row],[50D EMA]])/Table2[[#This Row],[50D EMA]]</f>
        <v>2.9151639805775412E-2</v>
      </c>
      <c r="U215" s="1">
        <f>(Table2[[#This Row],[Close Price]]-Table2[[#This Row],[200D EMA]])/Table2[[#This Row],[200D EMA]]</f>
        <v>0.1323773309070129</v>
      </c>
      <c r="V215">
        <v>0.37621462216941798</v>
      </c>
      <c r="W215">
        <v>694.1</v>
      </c>
      <c r="X215">
        <v>704.65</v>
      </c>
      <c r="Y215">
        <v>685.05</v>
      </c>
      <c r="Z215">
        <v>704.65</v>
      </c>
      <c r="AA215">
        <v>685.05</v>
      </c>
      <c r="AB215">
        <v>736.25</v>
      </c>
      <c r="AC215" s="1">
        <f>(Table2[[#This Row],[Close Price]]/Table2[[#This Row],[Day Low]])-1</f>
        <v>6.6272871344186246E-3</v>
      </c>
      <c r="AD215" s="1">
        <f>(Table2[[#This Row],[Day High]]/Table2[[#This Row],[Close Price]])-1</f>
        <v>8.5158150851580849E-3</v>
      </c>
      <c r="AE215" s="1">
        <f>(Table2[[#This Row],[Close Price]]/Table2[[#This Row],[Current Week Low]])-1</f>
        <v>1.9925552879352049E-2</v>
      </c>
      <c r="AF215" s="1">
        <f>(Table2[[#This Row],[Current Week High]]/Table2[[#This Row],[Close Price]])-1</f>
        <v>8.5158150851580849E-3</v>
      </c>
      <c r="AG215" s="1">
        <f>(Table2[[#This Row],[Close Price]]/Table2[[#This Row],[Current Month Low]])-1</f>
        <v>1.9925552879352049E-2</v>
      </c>
      <c r="AH215" s="1">
        <f>(Table2[[#This Row],[Current Month High]]/Table2[[#This Row],[Close Price]])-1</f>
        <v>5.3742664949191221E-2</v>
      </c>
      <c r="AI215">
        <v>44.418205238299599</v>
      </c>
      <c r="AJ215">
        <v>63.725834797890997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</v>
      </c>
      <c r="AM215" t="s">
        <v>3220</v>
      </c>
      <c r="AN215">
        <v>-4.1900000000000004</v>
      </c>
      <c r="AO215" t="s">
        <v>3221</v>
      </c>
      <c r="AP215">
        <v>0.13977488667729099</v>
      </c>
      <c r="AQ215">
        <f>(Table2[[#This Row],[Sharpe Ratio]]-AVERAGE(Table2[Sharpe Ratio]))/_xlfn.STDEV.P(Table2[Sharpe Ratio])</f>
        <v>0.87810910144862997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0.23865414288611164</v>
      </c>
      <c r="AS215">
        <f>_xlfn.RANK.AVG(Table2[[#This Row],[1Y Return vs Nifty Z-Score]],Table2[1Y Return vs Nifty Z-Score])</f>
        <v>451</v>
      </c>
      <c r="AT215">
        <f>_xlfn.RANK.AVG(Table2[[#This Row],[6M Return vs Nifty Z-Score]],Table2[6M Return vs Nifty Z-Score])</f>
        <v>188</v>
      </c>
      <c r="AU215">
        <f>_xlfn.RANK.AVG(Table2[[#This Row],[Sharpe Ratio Z-Score]],Table2[Sharpe Ratio Z-Score])</f>
        <v>136</v>
      </c>
      <c r="AV215">
        <f>(Table2[[#This Row],[Rank 1Y]]+Table2[[#This Row],[Rank 6M]]+Table2[[#This Row],[Rank Sharpe]])/3</f>
        <v>258.33333333333331</v>
      </c>
    </row>
    <row r="216" spans="1:48" x14ac:dyDescent="0.3">
      <c r="A216" t="s">
        <v>1177</v>
      </c>
      <c r="B216" t="s">
        <v>1178</v>
      </c>
      <c r="C216" t="s">
        <v>3175</v>
      </c>
      <c r="D216" t="s">
        <v>376</v>
      </c>
      <c r="E216">
        <v>10471.591826100001</v>
      </c>
      <c r="F216">
        <v>189.81</v>
      </c>
      <c r="G216">
        <v>16.586314892439599</v>
      </c>
      <c r="H216">
        <f>(Table2[[#This Row],[1Y Return vs Nifty]]-AVERAGE(Table2[1Y Return vs Nifty]))/_xlfn.STDEV.P(Table2[1Y Return vs Nifty])</f>
        <v>-0.11332109167326068</v>
      </c>
      <c r="I216">
        <v>-9.6328938041193499</v>
      </c>
      <c r="J216">
        <f>(Table2[[#This Row],[1M Return vs Nifty]]-AVERAGE(Table2[1M Return vs Nifty]))/_xlfn.STDEV.P(Table2[1M Return vs Nifty])</f>
        <v>-1.0220110557879509</v>
      </c>
      <c r="K216">
        <v>26.919028449561999</v>
      </c>
      <c r="L216">
        <f>(Table2[[#This Row],[6M Return vs Nifty]]-AVERAGE(Table2[6M Return vs Nifty]))/_xlfn.STDEV.P(Table2[6M Return vs Nifty])</f>
        <v>0.39101265960713011</v>
      </c>
      <c r="M216">
        <v>-6.6969648643672999</v>
      </c>
      <c r="N216">
        <f>(Table2[[#This Row],[1W Return vs Nifty]]-AVERAGE(Table2[1W Return vs Nifty]))/_xlfn.STDEV.P(Table2[1W Return vs Nifty])</f>
        <v>-1.3068860944405793</v>
      </c>
      <c r="O216">
        <v>197.63</v>
      </c>
      <c r="P216">
        <v>196.87847788945501</v>
      </c>
      <c r="Q216">
        <v>169.59437079750799</v>
      </c>
      <c r="R216">
        <v>34.263735735497598</v>
      </c>
      <c r="S216" s="1">
        <f>(Table2[[#This Row],[Close Price]]-Table2[[#This Row],[20D EMA]])/Table2[[#This Row],[20D EMA]]</f>
        <v>-3.9568891362647338E-2</v>
      </c>
      <c r="T216" s="1">
        <f>(Table2[[#This Row],[Close Price]]-Table2[[#This Row],[50D EMA]])/Table2[[#This Row],[50D EMA]]</f>
        <v>-3.590274551707922E-2</v>
      </c>
      <c r="U216" s="1">
        <f>(Table2[[#This Row],[Close Price]]-Table2[[#This Row],[200D EMA]])/Table2[[#This Row],[200D EMA]]</f>
        <v>0.11919988327106112</v>
      </c>
      <c r="V216">
        <v>0.220544283363174</v>
      </c>
      <c r="W216">
        <v>187.74</v>
      </c>
      <c r="X216">
        <v>192.68</v>
      </c>
      <c r="Y216">
        <v>184</v>
      </c>
      <c r="Z216">
        <v>192.68</v>
      </c>
      <c r="AA216">
        <v>184</v>
      </c>
      <c r="AB216">
        <v>205.5</v>
      </c>
      <c r="AC216" s="1">
        <f>(Table2[[#This Row],[Close Price]]/Table2[[#This Row],[Day Low]])-1</f>
        <v>1.1025886864812984E-2</v>
      </c>
      <c r="AD216" s="1">
        <f>(Table2[[#This Row],[Day High]]/Table2[[#This Row],[Close Price]])-1</f>
        <v>1.5120383541436189E-2</v>
      </c>
      <c r="AE216" s="1">
        <f>(Table2[[#This Row],[Close Price]]/Table2[[#This Row],[Current Week Low]])-1</f>
        <v>3.1576086956521809E-2</v>
      </c>
      <c r="AF216" s="1">
        <f>(Table2[[#This Row],[Current Week High]]/Table2[[#This Row],[Close Price]])-1</f>
        <v>1.5120383541436189E-2</v>
      </c>
      <c r="AG216" s="1">
        <f>(Table2[[#This Row],[Close Price]]/Table2[[#This Row],[Current Month Low]])-1</f>
        <v>3.1576086956521809E-2</v>
      </c>
      <c r="AH216" s="1">
        <f>(Table2[[#This Row],[Current Month High]]/Table2[[#This Row],[Close Price]])-1</f>
        <v>8.2661608977398382E-2</v>
      </c>
      <c r="AI216">
        <v>29.0764448659185</v>
      </c>
      <c r="AJ216">
        <v>61.403061224489797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-0.1</v>
      </c>
      <c r="AM216" t="s">
        <v>3221</v>
      </c>
      <c r="AN216">
        <v>-5.0199999999999996</v>
      </c>
      <c r="AO216" t="s">
        <v>3221</v>
      </c>
      <c r="AP216">
        <v>9.7118089052819004E-2</v>
      </c>
      <c r="AQ216">
        <f>(Table2[[#This Row],[Sharpe Ratio]]-AVERAGE(Table2[Sharpe Ratio]))/_xlfn.STDEV.P(Table2[Sharpe Ratio])</f>
        <v>0.37939390761017694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-1.671811674684484</v>
      </c>
      <c r="AS216">
        <f>_xlfn.RANK.AVG(Table2[[#This Row],[1Y Return vs Nifty Z-Score]],Table2[1Y Return vs Nifty Z-Score])</f>
        <v>339</v>
      </c>
      <c r="AT216">
        <f>_xlfn.RANK.AVG(Table2[[#This Row],[6M Return vs Nifty Z-Score]],Table2[6M Return vs Nifty Z-Score])</f>
        <v>202</v>
      </c>
      <c r="AU216">
        <f>_xlfn.RANK.AVG(Table2[[#This Row],[Sharpe Ratio Z-Score]],Table2[Sharpe Ratio Z-Score])</f>
        <v>241</v>
      </c>
      <c r="AV216">
        <f>(Table2[[#This Row],[Rank 1Y]]+Table2[[#This Row],[Rank 6M]]+Table2[[#This Row],[Rank Sharpe]])/3</f>
        <v>260.66666666666669</v>
      </c>
    </row>
    <row r="217" spans="1:48" x14ac:dyDescent="0.3">
      <c r="A217" t="s">
        <v>637</v>
      </c>
      <c r="B217" t="s">
        <v>638</v>
      </c>
      <c r="C217" t="s">
        <v>3169</v>
      </c>
      <c r="D217" t="s">
        <v>639</v>
      </c>
      <c r="E217">
        <v>30277.522066199999</v>
      </c>
      <c r="F217">
        <v>313.10000000000002</v>
      </c>
      <c r="G217">
        <v>61.705146073017801</v>
      </c>
      <c r="H217">
        <f>(Table2[[#This Row],[1Y Return vs Nifty]]-AVERAGE(Table2[1Y Return vs Nifty]))/_xlfn.STDEV.P(Table2[1Y Return vs Nifty])</f>
        <v>0.68149201048295638</v>
      </c>
      <c r="I217">
        <v>0.133247600598218</v>
      </c>
      <c r="J217">
        <f>(Table2[[#This Row],[1M Return vs Nifty]]-AVERAGE(Table2[1M Return vs Nifty]))/_xlfn.STDEV.P(Table2[1M Return vs Nifty])</f>
        <v>-4.5607597525110399E-2</v>
      </c>
      <c r="K217">
        <v>5.0251078169226302</v>
      </c>
      <c r="L217">
        <f>(Table2[[#This Row],[6M Return vs Nifty]]-AVERAGE(Table2[6M Return vs Nifty]))/_xlfn.STDEV.P(Table2[6M Return vs Nifty])</f>
        <v>-0.30350466139507615</v>
      </c>
      <c r="M217">
        <v>-2.4180992972485802</v>
      </c>
      <c r="N217">
        <f>(Table2[[#This Row],[1W Return vs Nifty]]-AVERAGE(Table2[1W Return vs Nifty]))/_xlfn.STDEV.P(Table2[1W Return vs Nifty])</f>
        <v>-0.48415555681203903</v>
      </c>
      <c r="O217">
        <v>316.75</v>
      </c>
      <c r="P217">
        <v>319.76683451164899</v>
      </c>
      <c r="Q217">
        <v>290.05201245248202</v>
      </c>
      <c r="R217">
        <v>43.988756630414301</v>
      </c>
      <c r="S217" s="1">
        <f>(Table2[[#This Row],[Close Price]]-Table2[[#This Row],[20D EMA]])/Table2[[#This Row],[20D EMA]]</f>
        <v>-1.1523283346487695E-2</v>
      </c>
      <c r="T217" s="1">
        <f>(Table2[[#This Row],[Close Price]]-Table2[[#This Row],[50D EMA]])/Table2[[#This Row],[50D EMA]]</f>
        <v>-2.0849049345066151E-2</v>
      </c>
      <c r="U217" s="1">
        <f>(Table2[[#This Row],[Close Price]]-Table2[[#This Row],[200D EMA]])/Table2[[#This Row],[200D EMA]]</f>
        <v>7.9461567436267519E-2</v>
      </c>
      <c r="V217">
        <v>1.03133938870252</v>
      </c>
      <c r="W217">
        <v>311</v>
      </c>
      <c r="X217">
        <v>316.60000000000002</v>
      </c>
      <c r="Y217">
        <v>301.05</v>
      </c>
      <c r="Z217">
        <v>316.60000000000002</v>
      </c>
      <c r="AA217">
        <v>301.05</v>
      </c>
      <c r="AB217">
        <v>331</v>
      </c>
      <c r="AC217" s="1">
        <f>(Table2[[#This Row],[Close Price]]/Table2[[#This Row],[Day Low]])-1</f>
        <v>6.7524115755628333E-3</v>
      </c>
      <c r="AD217" s="1">
        <f>(Table2[[#This Row],[Day High]]/Table2[[#This Row],[Close Price]])-1</f>
        <v>1.1178537208559547E-2</v>
      </c>
      <c r="AE217" s="1">
        <f>(Table2[[#This Row],[Close Price]]/Table2[[#This Row],[Current Week Low]])-1</f>
        <v>4.0026573658860753E-2</v>
      </c>
      <c r="AF217" s="1">
        <f>(Table2[[#This Row],[Current Week High]]/Table2[[#This Row],[Close Price]])-1</f>
        <v>1.1178537208559547E-2</v>
      </c>
      <c r="AG217" s="1">
        <f>(Table2[[#This Row],[Close Price]]/Table2[[#This Row],[Current Month Low]])-1</f>
        <v>4.0026573658860753E-2</v>
      </c>
      <c r="AH217" s="1">
        <f>(Table2[[#This Row],[Current Month High]]/Table2[[#This Row],[Close Price]])-1</f>
        <v>5.7170233152347372E-2</v>
      </c>
      <c r="AI217">
        <v>32.801022037687602</v>
      </c>
      <c r="AJ217">
        <v>130.81459638776201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0.03</v>
      </c>
      <c r="AM217" t="s">
        <v>3220</v>
      </c>
      <c r="AN217">
        <v>-1.01</v>
      </c>
      <c r="AO217" t="s">
        <v>3221</v>
      </c>
      <c r="AP217">
        <v>0.1047768395949</v>
      </c>
      <c r="AQ217">
        <f>(Table2[[#This Row],[Sharpe Ratio]]-AVERAGE(Table2[Sharpe Ratio]))/_xlfn.STDEV.P(Table2[Sharpe Ratio])</f>
        <v>0.4689349766510239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142</v>
      </c>
      <c r="AT217">
        <f>_xlfn.RANK.AVG(Table2[[#This Row],[6M Return vs Nifty Z-Score]],Table2[6M Return vs Nifty Z-Score])</f>
        <v>419</v>
      </c>
      <c r="AU217">
        <f>_xlfn.RANK.AVG(Table2[[#This Row],[Sharpe Ratio Z-Score]],Table2[Sharpe Ratio Z-Score])</f>
        <v>222</v>
      </c>
      <c r="AV217">
        <f>(Table2[[#This Row],[Rank 1Y]]+Table2[[#This Row],[Rank 6M]]+Table2[[#This Row],[Rank Sharpe]])/3</f>
        <v>261</v>
      </c>
    </row>
    <row r="218" spans="1:48" x14ac:dyDescent="0.3">
      <c r="A218" t="s">
        <v>1378</v>
      </c>
      <c r="B218" t="s">
        <v>1379</v>
      </c>
      <c r="C218" t="s">
        <v>3164</v>
      </c>
      <c r="D218" t="s">
        <v>46</v>
      </c>
      <c r="E218">
        <v>8327.8934592000005</v>
      </c>
      <c r="F218">
        <v>1243.2</v>
      </c>
      <c r="G218">
        <v>46.8650395087733</v>
      </c>
      <c r="H218">
        <f>(Table2[[#This Row],[1Y Return vs Nifty]]-AVERAGE(Table2[1Y Return vs Nifty]))/_xlfn.STDEV.P(Table2[1Y Return vs Nifty])</f>
        <v>0.42006876821303429</v>
      </c>
      <c r="I218">
        <v>-13.435581355260201</v>
      </c>
      <c r="J218">
        <f>(Table2[[#This Row],[1M Return vs Nifty]]-AVERAGE(Table2[1M Return vs Nifty]))/_xlfn.STDEV.P(Table2[1M Return vs Nifty])</f>
        <v>-1.4021977765980165</v>
      </c>
      <c r="K218">
        <v>2.3071409948988899</v>
      </c>
      <c r="L218">
        <f>(Table2[[#This Row],[6M Return vs Nifty]]-AVERAGE(Table2[6M Return vs Nifty]))/_xlfn.STDEV.P(Table2[6M Return vs Nifty])</f>
        <v>-0.38972380265708795</v>
      </c>
      <c r="M218">
        <v>-1.99090539631736</v>
      </c>
      <c r="N218">
        <f>(Table2[[#This Row],[1W Return vs Nifty]]-AVERAGE(Table2[1W Return vs Nifty]))/_xlfn.STDEV.P(Table2[1W Return vs Nifty])</f>
        <v>-0.40201568532702664</v>
      </c>
      <c r="O218">
        <v>1260.8800000000001</v>
      </c>
      <c r="P218">
        <v>1283.3994941397</v>
      </c>
      <c r="Q218">
        <v>1115.4217242808199</v>
      </c>
      <c r="R218">
        <v>49.595891140815098</v>
      </c>
      <c r="S218" s="1">
        <f>(Table2[[#This Row],[Close Price]]-Table2[[#This Row],[20D EMA]])/Table2[[#This Row],[20D EMA]]</f>
        <v>-1.4021952921768973E-2</v>
      </c>
      <c r="T218" s="1">
        <f>(Table2[[#This Row],[Close Price]]-Table2[[#This Row],[50D EMA]])/Table2[[#This Row],[50D EMA]]</f>
        <v>-3.1322666342989969E-2</v>
      </c>
      <c r="U218" s="1">
        <f>(Table2[[#This Row],[Close Price]]-Table2[[#This Row],[200D EMA]])/Table2[[#This Row],[200D EMA]]</f>
        <v>0.11455602211940646</v>
      </c>
      <c r="V218">
        <v>1.0926668208302499</v>
      </c>
      <c r="W218">
        <v>1225</v>
      </c>
      <c r="X218">
        <v>1280.5</v>
      </c>
      <c r="Y218">
        <v>1188.5999999999999</v>
      </c>
      <c r="Z218">
        <v>1280.5</v>
      </c>
      <c r="AA218">
        <v>1160.0999999999999</v>
      </c>
      <c r="AB218">
        <v>1285</v>
      </c>
      <c r="AC218" s="1">
        <f>(Table2[[#This Row],[Close Price]]/Table2[[#This Row],[Day Low]])-1</f>
        <v>1.4857142857142902E-2</v>
      </c>
      <c r="AD218" s="1">
        <f>(Table2[[#This Row],[Day High]]/Table2[[#This Row],[Close Price]])-1</f>
        <v>3.0003217503217439E-2</v>
      </c>
      <c r="AE218" s="1">
        <f>(Table2[[#This Row],[Close Price]]/Table2[[#This Row],[Current Week Low]])-1</f>
        <v>4.5936395759717419E-2</v>
      </c>
      <c r="AF218" s="1">
        <f>(Table2[[#This Row],[Current Week High]]/Table2[[#This Row],[Close Price]])-1</f>
        <v>3.0003217503217439E-2</v>
      </c>
      <c r="AG218" s="1">
        <f>(Table2[[#This Row],[Close Price]]/Table2[[#This Row],[Current Month Low]])-1</f>
        <v>7.1631755883113657E-2</v>
      </c>
      <c r="AH218" s="1">
        <f>(Table2[[#This Row],[Current Month High]]/Table2[[#This Row],[Close Price]])-1</f>
        <v>3.3622908622908509E-2</v>
      </c>
      <c r="AI218">
        <v>24.070945945945901</v>
      </c>
      <c r="AJ218">
        <v>91.261538461538393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0.13</v>
      </c>
      <c r="AM218" t="s">
        <v>3220</v>
      </c>
      <c r="AN218">
        <v>-4.8499999999999996</v>
      </c>
      <c r="AO218" t="s">
        <v>3221</v>
      </c>
      <c r="AP218">
        <v>0.135116400036428</v>
      </c>
      <c r="AQ218">
        <f>(Table2[[#This Row],[Sharpe Ratio]]-AVERAGE(Table2[Sharpe Ratio]))/_xlfn.STDEV.P(Table2[Sharpe Ratio])</f>
        <v>0.82364514265489741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186</v>
      </c>
      <c r="AT218">
        <f>_xlfn.RANK.AVG(Table2[[#This Row],[6M Return vs Nifty Z-Score]],Table2[6M Return vs Nifty Z-Score])</f>
        <v>450</v>
      </c>
      <c r="AU218">
        <f>_xlfn.RANK.AVG(Table2[[#This Row],[Sharpe Ratio Z-Score]],Table2[Sharpe Ratio Z-Score])</f>
        <v>148</v>
      </c>
      <c r="AV218">
        <f>(Table2[[#This Row],[Rank 1Y]]+Table2[[#This Row],[Rank 6M]]+Table2[[#This Row],[Rank Sharpe]])/3</f>
        <v>261.33333333333331</v>
      </c>
    </row>
    <row r="219" spans="1:48" x14ac:dyDescent="0.3">
      <c r="A219" t="s">
        <v>142</v>
      </c>
      <c r="B219" t="s">
        <v>143</v>
      </c>
      <c r="C219" t="s">
        <v>3163</v>
      </c>
      <c r="D219" t="s">
        <v>144</v>
      </c>
      <c r="E219">
        <v>197516.158624</v>
      </c>
      <c r="F219">
        <v>1520</v>
      </c>
      <c r="G219">
        <v>36.037480800089398</v>
      </c>
      <c r="H219">
        <f>(Table2[[#This Row],[1Y Return vs Nifty]]-AVERAGE(Table2[1Y Return vs Nifty]))/_xlfn.STDEV.P(Table2[1Y Return vs Nifty])</f>
        <v>0.22933054869700889</v>
      </c>
      <c r="I219">
        <v>-0.35829747649078703</v>
      </c>
      <c r="J219">
        <f>(Table2[[#This Row],[1M Return vs Nifty]]-AVERAGE(Table2[1M Return vs Nifty]))/_xlfn.STDEV.P(Table2[1M Return vs Nifty])</f>
        <v>-9.4751501270958202E-2</v>
      </c>
      <c r="K219">
        <v>-3.8482295905125801</v>
      </c>
      <c r="L219">
        <f>(Table2[[#This Row],[6M Return vs Nifty]]-AVERAGE(Table2[6M Return vs Nifty]))/_xlfn.STDEV.P(Table2[6M Return vs Nifty])</f>
        <v>-0.58498401029585079</v>
      </c>
      <c r="M219">
        <v>8.9977129989991994E-2</v>
      </c>
      <c r="N219">
        <f>(Table2[[#This Row],[1W Return vs Nifty]]-AVERAGE(Table2[1W Return vs Nifty]))/_xlfn.STDEV.P(Table2[1W Return vs Nifty])</f>
        <v>-1.9083267863131349E-3</v>
      </c>
      <c r="O219">
        <v>1523.29</v>
      </c>
      <c r="P219">
        <v>1533.23837273703</v>
      </c>
      <c r="Q219">
        <v>1388.2158676910899</v>
      </c>
      <c r="R219">
        <v>50.197961533146703</v>
      </c>
      <c r="S219" s="1">
        <f>(Table2[[#This Row],[Close Price]]-Table2[[#This Row],[20D EMA]])/Table2[[#This Row],[20D EMA]]</f>
        <v>-2.1597988564225879E-3</v>
      </c>
      <c r="T219" s="1">
        <f>(Table2[[#This Row],[Close Price]]-Table2[[#This Row],[50D EMA]])/Table2[[#This Row],[50D EMA]]</f>
        <v>-8.6342560768276101E-3</v>
      </c>
      <c r="U219" s="1">
        <f>(Table2[[#This Row],[Close Price]]-Table2[[#This Row],[200D EMA]])/Table2[[#This Row],[200D EMA]]</f>
        <v>9.4930576271323189E-2</v>
      </c>
      <c r="V219">
        <v>0.86617144749068398</v>
      </c>
      <c r="W219">
        <v>1373.05</v>
      </c>
      <c r="X219">
        <v>1545.95</v>
      </c>
      <c r="Y219">
        <v>1373.05</v>
      </c>
      <c r="Z219">
        <v>1545.95</v>
      </c>
      <c r="AA219">
        <v>1373.05</v>
      </c>
      <c r="AB219">
        <v>1545.95</v>
      </c>
      <c r="AC219" s="1">
        <f>(Table2[[#This Row],[Close Price]]/Table2[[#This Row],[Day Low]])-1</f>
        <v>0.10702450748334003</v>
      </c>
      <c r="AD219" s="1">
        <f>(Table2[[#This Row],[Day High]]/Table2[[#This Row],[Close Price]])-1</f>
        <v>1.7072368421052753E-2</v>
      </c>
      <c r="AE219" s="1">
        <f>(Table2[[#This Row],[Close Price]]/Table2[[#This Row],[Current Week Low]])-1</f>
        <v>0.10702450748334003</v>
      </c>
      <c r="AF219" s="1">
        <f>(Table2[[#This Row],[Current Week High]]/Table2[[#This Row],[Close Price]])-1</f>
        <v>1.7072368421052753E-2</v>
      </c>
      <c r="AG219" s="1">
        <f>(Table2[[#This Row],[Close Price]]/Table2[[#This Row],[Current Month Low]])-1</f>
        <v>0.10702450748334003</v>
      </c>
      <c r="AH219" s="1">
        <f>(Table2[[#This Row],[Current Month High]]/Table2[[#This Row],[Close Price]])-1</f>
        <v>1.7072368421052753E-2</v>
      </c>
      <c r="AI219">
        <v>12.0263157894736</v>
      </c>
      <c r="AJ219">
        <v>83.541628931956694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-0.17</v>
      </c>
      <c r="AM219" t="s">
        <v>3221</v>
      </c>
      <c r="AN219">
        <v>-3.93</v>
      </c>
      <c r="AO219" t="s">
        <v>3221</v>
      </c>
      <c r="AP219">
        <v>0.209929889382688</v>
      </c>
      <c r="AQ219">
        <f>(Table2[[#This Row],[Sharpe Ratio]]-AVERAGE(Table2[Sharpe Ratio]))/_xlfn.STDEV.P(Table2[Sharpe Ratio])</f>
        <v>1.6983152050799815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237</v>
      </c>
      <c r="AT219">
        <f>_xlfn.RANK.AVG(Table2[[#This Row],[6M Return vs Nifty Z-Score]],Table2[6M Return vs Nifty Z-Score])</f>
        <v>521</v>
      </c>
      <c r="AU219">
        <f>_xlfn.RANK.AVG(Table2[[#This Row],[Sharpe Ratio Z-Score]],Table2[Sharpe Ratio Z-Score])</f>
        <v>30</v>
      </c>
      <c r="AV219">
        <f>(Table2[[#This Row],[Rank 1Y]]+Table2[[#This Row],[Rank 6M]]+Table2[[#This Row],[Rank Sharpe]])/3</f>
        <v>262.66666666666669</v>
      </c>
    </row>
    <row r="220" spans="1:48" x14ac:dyDescent="0.3">
      <c r="A220" t="s">
        <v>306</v>
      </c>
      <c r="B220" t="s">
        <v>307</v>
      </c>
      <c r="C220" t="s">
        <v>3173</v>
      </c>
      <c r="D220" t="s">
        <v>166</v>
      </c>
      <c r="E220">
        <v>92100.575739749998</v>
      </c>
      <c r="F220">
        <v>264.5</v>
      </c>
      <c r="G220">
        <v>62.788310037840702</v>
      </c>
      <c r="H220">
        <f>(Table2[[#This Row],[1Y Return vs Nifty]]-AVERAGE(Table2[1Y Return vs Nifty]))/_xlfn.STDEV.P(Table2[1Y Return vs Nifty])</f>
        <v>0.70057302141560007</v>
      </c>
      <c r="I220">
        <v>-15.7045370804953</v>
      </c>
      <c r="J220">
        <f>(Table2[[#This Row],[1M Return vs Nifty]]-AVERAGE(Table2[1M Return vs Nifty]))/_xlfn.STDEV.P(Table2[1M Return vs Nifty])</f>
        <v>-1.6290444015808023</v>
      </c>
      <c r="K220">
        <v>-7.4168323721928804</v>
      </c>
      <c r="L220">
        <f>(Table2[[#This Row],[6M Return vs Nifty]]-AVERAGE(Table2[6M Return vs Nifty]))/_xlfn.STDEV.P(Table2[6M Return vs Nifty])</f>
        <v>-0.6981869621672826</v>
      </c>
      <c r="M220">
        <v>-7.8918912877284297</v>
      </c>
      <c r="N220">
        <f>(Table2[[#This Row],[1W Return vs Nifty]]-AVERAGE(Table2[1W Return vs Nifty]))/_xlfn.STDEV.P(Table2[1W Return vs Nifty])</f>
        <v>-1.5366438288908457</v>
      </c>
      <c r="O220">
        <v>284.57</v>
      </c>
      <c r="P220">
        <v>292.44477249377002</v>
      </c>
      <c r="Q220">
        <v>252.47377775605199</v>
      </c>
      <c r="R220">
        <v>18.6452967593296</v>
      </c>
      <c r="S220" s="1">
        <f>(Table2[[#This Row],[Close Price]]-Table2[[#This Row],[20D EMA]])/Table2[[#This Row],[20D EMA]]</f>
        <v>-7.0527462487261466E-2</v>
      </c>
      <c r="T220" s="1">
        <f>(Table2[[#This Row],[Close Price]]-Table2[[#This Row],[50D EMA]])/Table2[[#This Row],[50D EMA]]</f>
        <v>-9.5555725805853919E-2</v>
      </c>
      <c r="U220" s="1">
        <f>(Table2[[#This Row],[Close Price]]-Table2[[#This Row],[200D EMA]])/Table2[[#This Row],[200D EMA]]</f>
        <v>4.7633549712905718E-2</v>
      </c>
      <c r="V220">
        <v>0.61011594505338995</v>
      </c>
      <c r="W220">
        <v>261.85000000000002</v>
      </c>
      <c r="X220">
        <v>267.7</v>
      </c>
      <c r="Y220">
        <v>258.2</v>
      </c>
      <c r="Z220">
        <v>267.7</v>
      </c>
      <c r="AA220">
        <v>258.2</v>
      </c>
      <c r="AB220">
        <v>292</v>
      </c>
      <c r="AC220" s="1">
        <f>(Table2[[#This Row],[Close Price]]/Table2[[#This Row],[Day Low]])-1</f>
        <v>1.0120297880465756E-2</v>
      </c>
      <c r="AD220" s="1">
        <f>(Table2[[#This Row],[Day High]]/Table2[[#This Row],[Close Price]])-1</f>
        <v>1.2098298676748609E-2</v>
      </c>
      <c r="AE220" s="1">
        <f>(Table2[[#This Row],[Close Price]]/Table2[[#This Row],[Current Week Low]])-1</f>
        <v>2.4399690162664633E-2</v>
      </c>
      <c r="AF220" s="1">
        <f>(Table2[[#This Row],[Current Week High]]/Table2[[#This Row],[Close Price]])-1</f>
        <v>1.2098298676748609E-2</v>
      </c>
      <c r="AG220" s="1">
        <f>(Table2[[#This Row],[Close Price]]/Table2[[#This Row],[Current Month Low]])-1</f>
        <v>2.4399690162664633E-2</v>
      </c>
      <c r="AH220" s="1">
        <f>(Table2[[#This Row],[Current Month High]]/Table2[[#This Row],[Close Price]])-1</f>
        <v>0.10396975425330823</v>
      </c>
      <c r="AI220">
        <v>26.786389413988601</v>
      </c>
      <c r="AJ220">
        <v>133.03964757709201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-0.14000000000000001</v>
      </c>
      <c r="AM220" t="s">
        <v>3221</v>
      </c>
      <c r="AN220">
        <v>-10.7</v>
      </c>
      <c r="AO220" t="s">
        <v>3221</v>
      </c>
      <c r="AP220">
        <v>0.166063234790812</v>
      </c>
      <c r="AQ220">
        <f>(Table2[[#This Row],[Sharpe Ratio]]-AVERAGE(Table2[Sharpe Ratio]))/_xlfn.STDEV.P(Table2[Sharpe Ratio])</f>
        <v>1.1854551601130523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140</v>
      </c>
      <c r="AT220">
        <f>_xlfn.RANK.AVG(Table2[[#This Row],[6M Return vs Nifty Z-Score]],Table2[6M Return vs Nifty Z-Score])</f>
        <v>555</v>
      </c>
      <c r="AU220">
        <f>_xlfn.RANK.AVG(Table2[[#This Row],[Sharpe Ratio Z-Score]],Table2[Sharpe Ratio Z-Score])</f>
        <v>94</v>
      </c>
      <c r="AV220">
        <f>(Table2[[#This Row],[Rank 1Y]]+Table2[[#This Row],[Rank 6M]]+Table2[[#This Row],[Rank Sharpe]])/3</f>
        <v>263</v>
      </c>
    </row>
    <row r="221" spans="1:48" x14ac:dyDescent="0.3">
      <c r="A221" t="s">
        <v>914</v>
      </c>
      <c r="B221" t="s">
        <v>915</v>
      </c>
      <c r="C221" t="s">
        <v>3164</v>
      </c>
      <c r="D221" t="s">
        <v>255</v>
      </c>
      <c r="E221">
        <v>17033.362224029999</v>
      </c>
      <c r="F221">
        <v>729.9</v>
      </c>
      <c r="G221">
        <v>61.581917798399203</v>
      </c>
      <c r="H221">
        <f>(Table2[[#This Row],[1Y Return vs Nifty]]-AVERAGE(Table2[1Y Return vs Nifty]))/_xlfn.STDEV.P(Table2[1Y Return vs Nifty])</f>
        <v>0.67932122181977117</v>
      </c>
      <c r="I221">
        <v>-0.86652752596905502</v>
      </c>
      <c r="J221">
        <f>(Table2[[#This Row],[1M Return vs Nifty]]-AVERAGE(Table2[1M Return vs Nifty]))/_xlfn.STDEV.P(Table2[1M Return vs Nifty])</f>
        <v>-0.14556354231553761</v>
      </c>
      <c r="K221">
        <v>16.6932512410112</v>
      </c>
      <c r="L221">
        <f>(Table2[[#This Row],[6M Return vs Nifty]]-AVERAGE(Table2[6M Return vs Nifty]))/_xlfn.STDEV.P(Table2[6M Return vs Nifty])</f>
        <v>6.6631315981515726E-2</v>
      </c>
      <c r="M221">
        <v>3.1555863676647</v>
      </c>
      <c r="N221">
        <f>(Table2[[#This Row],[1W Return vs Nifty]]-AVERAGE(Table2[1W Return vs Nifty]))/_xlfn.STDEV.P(Table2[1W Return vs Nifty])</f>
        <v>0.58754004374744462</v>
      </c>
      <c r="O221">
        <v>688.36</v>
      </c>
      <c r="P221">
        <v>684.07875540156704</v>
      </c>
      <c r="Q221">
        <v>601.20528640569296</v>
      </c>
      <c r="R221">
        <v>68.663501202583504</v>
      </c>
      <c r="S221" s="1">
        <f>(Table2[[#This Row],[Close Price]]-Table2[[#This Row],[20D EMA]])/Table2[[#This Row],[20D EMA]]</f>
        <v>6.0346330408507121E-2</v>
      </c>
      <c r="T221" s="1">
        <f>(Table2[[#This Row],[Close Price]]-Table2[[#This Row],[50D EMA]])/Table2[[#This Row],[50D EMA]]</f>
        <v>6.6982411362175712E-2</v>
      </c>
      <c r="U221" s="1">
        <f>(Table2[[#This Row],[Close Price]]-Table2[[#This Row],[200D EMA]])/Table2[[#This Row],[200D EMA]]</f>
        <v>0.21406118093822599</v>
      </c>
      <c r="V221">
        <v>0.93137192868671603</v>
      </c>
      <c r="W221">
        <v>699.65</v>
      </c>
      <c r="X221">
        <v>731.45</v>
      </c>
      <c r="Y221">
        <v>684.05</v>
      </c>
      <c r="Z221">
        <v>731.45</v>
      </c>
      <c r="AA221">
        <v>668.35</v>
      </c>
      <c r="AB221">
        <v>745</v>
      </c>
      <c r="AC221" s="1">
        <f>(Table2[[#This Row],[Close Price]]/Table2[[#This Row],[Day Low]])-1</f>
        <v>4.3235903666118736E-2</v>
      </c>
      <c r="AD221" s="1">
        <f>(Table2[[#This Row],[Day High]]/Table2[[#This Row],[Close Price]])-1</f>
        <v>2.1235785724071921E-3</v>
      </c>
      <c r="AE221" s="1">
        <f>(Table2[[#This Row],[Close Price]]/Table2[[#This Row],[Current Week Low]])-1</f>
        <v>6.7027264088882488E-2</v>
      </c>
      <c r="AF221" s="1">
        <f>(Table2[[#This Row],[Current Week High]]/Table2[[#This Row],[Close Price]])-1</f>
        <v>2.1235785724071921E-3</v>
      </c>
      <c r="AG221" s="1">
        <f>(Table2[[#This Row],[Close Price]]/Table2[[#This Row],[Current Month Low]])-1</f>
        <v>9.2092466522031735E-2</v>
      </c>
      <c r="AH221" s="1">
        <f>(Table2[[#This Row],[Current Month High]]/Table2[[#This Row],[Close Price]])-1</f>
        <v>2.0687765447321649E-2</v>
      </c>
      <c r="AI221">
        <v>13.440197287299601</v>
      </c>
      <c r="AJ221">
        <v>188.498023715415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-0.06</v>
      </c>
      <c r="AM221" t="s">
        <v>3221</v>
      </c>
      <c r="AN221">
        <v>8.7899999999999991</v>
      </c>
      <c r="AO221" t="s">
        <v>3220</v>
      </c>
      <c r="AP221">
        <v>6.7754730668796004E-2</v>
      </c>
      <c r="AQ221">
        <f>(Table2[[#This Row],[Sharpe Ratio]]-AVERAGE(Table2[Sharpe Ratio]))/_xlfn.STDEV.P(Table2[Sharpe Ratio])</f>
        <v>3.6096853359793318E-2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1.2240258925929872</v>
      </c>
      <c r="AS221">
        <f>_xlfn.RANK.AVG(Table2[[#This Row],[1Y Return vs Nifty Z-Score]],Table2[1Y Return vs Nifty Z-Score])</f>
        <v>143</v>
      </c>
      <c r="AT221">
        <f>_xlfn.RANK.AVG(Table2[[#This Row],[6M Return vs Nifty Z-Score]],Table2[6M Return vs Nifty Z-Score])</f>
        <v>307</v>
      </c>
      <c r="AU221">
        <f>_xlfn.RANK.AVG(Table2[[#This Row],[Sharpe Ratio Z-Score]],Table2[Sharpe Ratio Z-Score])</f>
        <v>341</v>
      </c>
      <c r="AV221">
        <f>(Table2[[#This Row],[Rank 1Y]]+Table2[[#This Row],[Rank 6M]]+Table2[[#This Row],[Rank Sharpe]])/3</f>
        <v>263.66666666666669</v>
      </c>
    </row>
    <row r="222" spans="1:48" x14ac:dyDescent="0.3">
      <c r="A222" t="s">
        <v>918</v>
      </c>
      <c r="B222" t="s">
        <v>919</v>
      </c>
      <c r="C222" t="s">
        <v>3165</v>
      </c>
      <c r="D222" t="s">
        <v>54</v>
      </c>
      <c r="E222">
        <v>17030.569203449999</v>
      </c>
      <c r="F222">
        <v>7394.75</v>
      </c>
      <c r="G222">
        <v>40.055971971750502</v>
      </c>
      <c r="H222">
        <f>(Table2[[#This Row],[1Y Return vs Nifty]]-AVERAGE(Table2[1Y Return vs Nifty]))/_xlfn.STDEV.P(Table2[1Y Return vs Nifty])</f>
        <v>0.30012026887730908</v>
      </c>
      <c r="I222">
        <v>7.4208335121415496</v>
      </c>
      <c r="J222">
        <f>(Table2[[#This Row],[1M Return vs Nifty]]-AVERAGE(Table2[1M Return vs Nifty]))/_xlfn.STDEV.P(Table2[1M Return vs Nifty])</f>
        <v>0.68299378059759808</v>
      </c>
      <c r="K222">
        <v>30.337204687890601</v>
      </c>
      <c r="L222">
        <f>(Table2[[#This Row],[6M Return vs Nifty]]-AVERAGE(Table2[6M Return vs Nifty]))/_xlfn.STDEV.P(Table2[6M Return vs Nifty])</f>
        <v>0.49944379186483351</v>
      </c>
      <c r="M222">
        <v>7.2664131362800104</v>
      </c>
      <c r="N222">
        <f>(Table2[[#This Row],[1W Return vs Nifty]]-AVERAGE(Table2[1W Return vs Nifty]))/_xlfn.STDEV.P(Table2[1W Return vs Nifty])</f>
        <v>1.3779604634565155</v>
      </c>
      <c r="O222">
        <v>7004.32</v>
      </c>
      <c r="P222">
        <v>6702.8923416745301</v>
      </c>
      <c r="Q222">
        <v>5830.4085113433102</v>
      </c>
      <c r="R222">
        <v>78.299663033416707</v>
      </c>
      <c r="S222" s="1">
        <f>(Table2[[#This Row],[Close Price]]-Table2[[#This Row],[20D EMA]])/Table2[[#This Row],[20D EMA]]</f>
        <v>5.5741313931973457E-2</v>
      </c>
      <c r="T222" s="1">
        <f>(Table2[[#This Row],[Close Price]]-Table2[[#This Row],[50D EMA]])/Table2[[#This Row],[50D EMA]]</f>
        <v>0.10321777869292595</v>
      </c>
      <c r="U222" s="1">
        <f>(Table2[[#This Row],[Close Price]]-Table2[[#This Row],[200D EMA]])/Table2[[#This Row],[200D EMA]]</f>
        <v>0.26830735541312351</v>
      </c>
      <c r="V222">
        <v>0.98667982936342102</v>
      </c>
      <c r="W222">
        <v>7323.6</v>
      </c>
      <c r="X222">
        <v>7490</v>
      </c>
      <c r="Y222">
        <v>7205.05</v>
      </c>
      <c r="Z222">
        <v>7490</v>
      </c>
      <c r="AA222">
        <v>6700</v>
      </c>
      <c r="AB222">
        <v>7600</v>
      </c>
      <c r="AC222" s="1">
        <f>(Table2[[#This Row],[Close Price]]/Table2[[#This Row],[Day Low]])-1</f>
        <v>9.7151674040090175E-3</v>
      </c>
      <c r="AD222" s="1">
        <f>(Table2[[#This Row],[Day High]]/Table2[[#This Row],[Close Price]])-1</f>
        <v>1.2880759998647795E-2</v>
      </c>
      <c r="AE222" s="1">
        <f>(Table2[[#This Row],[Close Price]]/Table2[[#This Row],[Current Week Low]])-1</f>
        <v>2.6328755525638181E-2</v>
      </c>
      <c r="AF222" s="1">
        <f>(Table2[[#This Row],[Current Week High]]/Table2[[#This Row],[Close Price]])-1</f>
        <v>1.2880759998647795E-2</v>
      </c>
      <c r="AG222" s="1">
        <f>(Table2[[#This Row],[Close Price]]/Table2[[#This Row],[Current Month Low]])-1</f>
        <v>0.10369402985074627</v>
      </c>
      <c r="AH222" s="1">
        <f>(Table2[[#This Row],[Current Month High]]/Table2[[#This Row],[Close Price]])-1</f>
        <v>2.7756178369789275E-2</v>
      </c>
      <c r="AI222">
        <v>2.77561783697892</v>
      </c>
      <c r="AJ222">
        <v>67.749330188233003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-0.09</v>
      </c>
      <c r="AM222" t="s">
        <v>3221</v>
      </c>
      <c r="AN222">
        <v>7.85</v>
      </c>
      <c r="AO222" t="s">
        <v>3220</v>
      </c>
      <c r="AP222">
        <v>4.5528880711213998E-2</v>
      </c>
      <c r="AQ222">
        <f>(Table2[[#This Row],[Sharpe Ratio]]-AVERAGE(Table2[Sharpe Ratio]))/_xlfn.STDEV.P(Table2[Sharpe Ratio])</f>
        <v>-0.22375315149525554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2.6367651533010008</v>
      </c>
      <c r="AS222">
        <f>_xlfn.RANK.AVG(Table2[[#This Row],[1Y Return vs Nifty Z-Score]],Table2[1Y Return vs Nifty Z-Score])</f>
        <v>217</v>
      </c>
      <c r="AT222">
        <f>_xlfn.RANK.AVG(Table2[[#This Row],[6M Return vs Nifty Z-Score]],Table2[6M Return vs Nifty Z-Score])</f>
        <v>173</v>
      </c>
      <c r="AU222">
        <f>_xlfn.RANK.AVG(Table2[[#This Row],[Sharpe Ratio Z-Score]],Table2[Sharpe Ratio Z-Score])</f>
        <v>401</v>
      </c>
      <c r="AV222">
        <f>(Table2[[#This Row],[Rank 1Y]]+Table2[[#This Row],[Rank 6M]]+Table2[[#This Row],[Rank Sharpe]])/3</f>
        <v>263.66666666666669</v>
      </c>
    </row>
    <row r="223" spans="1:48" x14ac:dyDescent="0.3">
      <c r="A223" t="s">
        <v>114</v>
      </c>
      <c r="B223" t="s">
        <v>115</v>
      </c>
      <c r="C223" t="s">
        <v>3167</v>
      </c>
      <c r="D223" t="s">
        <v>60</v>
      </c>
      <c r="E223">
        <v>245706.295236404</v>
      </c>
      <c r="F223">
        <v>637.04999999999995</v>
      </c>
      <c r="G223">
        <v>33.559206458704701</v>
      </c>
      <c r="H223">
        <f>(Table2[[#This Row],[1Y Return vs Nifty]]-AVERAGE(Table2[1Y Return vs Nifty]))/_xlfn.STDEV.P(Table2[1Y Return vs Nifty])</f>
        <v>0.18567328041834769</v>
      </c>
      <c r="I223">
        <v>-6.7619195480152303</v>
      </c>
      <c r="J223">
        <f>(Table2[[#This Row],[1M Return vs Nifty]]-AVERAGE(Table2[1M Return vs Nifty]))/_xlfn.STDEV.P(Table2[1M Return vs Nifty])</f>
        <v>-0.73497556489391791</v>
      </c>
      <c r="K223">
        <v>1.0387148897059799</v>
      </c>
      <c r="L223">
        <f>(Table2[[#This Row],[6M Return vs Nifty]]-AVERAGE(Table2[6M Return vs Nifty]))/_xlfn.STDEV.P(Table2[6M Return vs Nifty])</f>
        <v>-0.42996072117201739</v>
      </c>
      <c r="M223">
        <v>-3.8517349973841202</v>
      </c>
      <c r="N223">
        <f>(Table2[[#This Row],[1W Return vs Nifty]]-AVERAGE(Table2[1W Return vs Nifty]))/_xlfn.STDEV.P(Table2[1W Return vs Nifty])</f>
        <v>-0.75981176798163286</v>
      </c>
      <c r="O223">
        <v>660.13</v>
      </c>
      <c r="P223">
        <v>677.80205397189002</v>
      </c>
      <c r="Q223">
        <v>602.54535411153802</v>
      </c>
      <c r="R223">
        <v>35.785528080699898</v>
      </c>
      <c r="S223" s="1">
        <f>(Table2[[#This Row],[Close Price]]-Table2[[#This Row],[20D EMA]])/Table2[[#This Row],[20D EMA]]</f>
        <v>-3.4962810355536091E-2</v>
      </c>
      <c r="T223" s="1">
        <f>(Table2[[#This Row],[Close Price]]-Table2[[#This Row],[50D EMA]])/Table2[[#This Row],[50D EMA]]</f>
        <v>-6.012382779468553E-2</v>
      </c>
      <c r="U223" s="1">
        <f>(Table2[[#This Row],[Close Price]]-Table2[[#This Row],[200D EMA]])/Table2[[#This Row],[200D EMA]]</f>
        <v>5.7264811110094016E-2</v>
      </c>
      <c r="V223">
        <v>0.66546049731692203</v>
      </c>
      <c r="W223">
        <v>633</v>
      </c>
      <c r="X223">
        <v>646</v>
      </c>
      <c r="Y223">
        <v>621</v>
      </c>
      <c r="Z223">
        <v>646</v>
      </c>
      <c r="AA223">
        <v>621</v>
      </c>
      <c r="AB223">
        <v>684.45</v>
      </c>
      <c r="AC223" s="1">
        <f>(Table2[[#This Row],[Close Price]]/Table2[[#This Row],[Day Low]])-1</f>
        <v>6.3981042654028819E-3</v>
      </c>
      <c r="AD223" s="1">
        <f>(Table2[[#This Row],[Day High]]/Table2[[#This Row],[Close Price]])-1</f>
        <v>1.4049132721136504E-2</v>
      </c>
      <c r="AE223" s="1">
        <f>(Table2[[#This Row],[Close Price]]/Table2[[#This Row],[Current Week Low]])-1</f>
        <v>2.5845410628019261E-2</v>
      </c>
      <c r="AF223" s="1">
        <f>(Table2[[#This Row],[Current Week High]]/Table2[[#This Row],[Close Price]])-1</f>
        <v>1.4049132721136504E-2</v>
      </c>
      <c r="AG223" s="1">
        <f>(Table2[[#This Row],[Close Price]]/Table2[[#This Row],[Current Month Low]])-1</f>
        <v>2.5845410628019261E-2</v>
      </c>
      <c r="AH223" s="1">
        <f>(Table2[[#This Row],[Current Month High]]/Table2[[#This Row],[Close Price]])-1</f>
        <v>7.4405462679538736E-2</v>
      </c>
      <c r="AI223">
        <v>40.624754728828201</v>
      </c>
      <c r="AJ223">
        <v>120.165889061689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-0.17</v>
      </c>
      <c r="AM223" t="s">
        <v>3221</v>
      </c>
      <c r="AN223">
        <v>-5.73</v>
      </c>
      <c r="AO223" t="s">
        <v>3221</v>
      </c>
      <c r="AP223">
        <v>0.169615689843616</v>
      </c>
      <c r="AQ223">
        <f>(Table2[[#This Row],[Sharpe Ratio]]-AVERAGE(Table2[Sharpe Ratio]))/_xlfn.STDEV.P(Table2[Sharpe Ratio])</f>
        <v>1.2269881257580202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249</v>
      </c>
      <c r="AT223">
        <f>_xlfn.RANK.AVG(Table2[[#This Row],[6M Return vs Nifty Z-Score]],Table2[6M Return vs Nifty Z-Score])</f>
        <v>463</v>
      </c>
      <c r="AU223">
        <f>_xlfn.RANK.AVG(Table2[[#This Row],[Sharpe Ratio Z-Score]],Table2[Sharpe Ratio Z-Score])</f>
        <v>85</v>
      </c>
      <c r="AV223">
        <f>(Table2[[#This Row],[Rank 1Y]]+Table2[[#This Row],[Rank 6M]]+Table2[[#This Row],[Rank Sharpe]])/3</f>
        <v>265.66666666666669</v>
      </c>
    </row>
    <row r="224" spans="1:48" x14ac:dyDescent="0.3">
      <c r="A224" t="s">
        <v>275</v>
      </c>
      <c r="B224" t="s">
        <v>276</v>
      </c>
      <c r="C224" t="s">
        <v>3166</v>
      </c>
      <c r="D224" t="s">
        <v>204</v>
      </c>
      <c r="E224">
        <v>98903.972376000005</v>
      </c>
      <c r="F224">
        <v>33534</v>
      </c>
      <c r="G224">
        <v>46.117176710459198</v>
      </c>
      <c r="H224">
        <f>(Table2[[#This Row],[1Y Return vs Nifty]]-AVERAGE(Table2[1Y Return vs Nifty]))/_xlfn.STDEV.P(Table2[1Y Return vs Nifty])</f>
        <v>0.40689442093581296</v>
      </c>
      <c r="I224">
        <v>1.49835901307274</v>
      </c>
      <c r="J224">
        <f>(Table2[[#This Row],[1M Return vs Nifty]]-AVERAGE(Table2[1M Return vs Nifty]))/_xlfn.STDEV.P(Table2[1M Return vs Nifty])</f>
        <v>9.0874094559578497E-2</v>
      </c>
      <c r="K224">
        <v>2.61461710174017</v>
      </c>
      <c r="L224">
        <f>(Table2[[#This Row],[6M Return vs Nifty]]-AVERAGE(Table2[6M Return vs Nifty]))/_xlfn.STDEV.P(Table2[6M Return vs Nifty])</f>
        <v>-0.37997006847769038</v>
      </c>
      <c r="M224">
        <v>3.28028226713056</v>
      </c>
      <c r="N224">
        <f>(Table2[[#This Row],[1W Return vs Nifty]]-AVERAGE(Table2[1W Return vs Nifty]))/_xlfn.STDEV.P(Table2[1W Return vs Nifty])</f>
        <v>0.61151628763694443</v>
      </c>
      <c r="O224">
        <v>32695.78</v>
      </c>
      <c r="P224">
        <v>32749.112872826099</v>
      </c>
      <c r="Q224">
        <v>29262.668830230501</v>
      </c>
      <c r="R224">
        <v>61.714909127615002</v>
      </c>
      <c r="S224" s="1">
        <f>(Table2[[#This Row],[Close Price]]-Table2[[#This Row],[20D EMA]])/Table2[[#This Row],[20D EMA]]</f>
        <v>2.5636947642784517E-2</v>
      </c>
      <c r="T224" s="1">
        <f>(Table2[[#This Row],[Close Price]]-Table2[[#This Row],[50D EMA]])/Table2[[#This Row],[50D EMA]]</f>
        <v>2.3966668355928769E-2</v>
      </c>
      <c r="U224" s="1">
        <f>(Table2[[#This Row],[Close Price]]-Table2[[#This Row],[200D EMA]])/Table2[[#This Row],[200D EMA]]</f>
        <v>0.14596519526465399</v>
      </c>
      <c r="V224">
        <v>1.27993972833365</v>
      </c>
      <c r="W224">
        <v>33100</v>
      </c>
      <c r="X224">
        <v>33950</v>
      </c>
      <c r="Y224">
        <v>32154.75</v>
      </c>
      <c r="Z224">
        <v>33950</v>
      </c>
      <c r="AA224">
        <v>31922.35</v>
      </c>
      <c r="AB224">
        <v>34142.949999999997</v>
      </c>
      <c r="AC224" s="1">
        <f>(Table2[[#This Row],[Close Price]]/Table2[[#This Row],[Day Low]])-1</f>
        <v>1.311178247734146E-2</v>
      </c>
      <c r="AD224" s="1">
        <f>(Table2[[#This Row],[Day High]]/Table2[[#This Row],[Close Price]])-1</f>
        <v>1.2405319973757933E-2</v>
      </c>
      <c r="AE224" s="1">
        <f>(Table2[[#This Row],[Close Price]]/Table2[[#This Row],[Current Week Low]])-1</f>
        <v>4.2894129172206252E-2</v>
      </c>
      <c r="AF224" s="1">
        <f>(Table2[[#This Row],[Current Week High]]/Table2[[#This Row],[Close Price]])-1</f>
        <v>1.2405319973757933E-2</v>
      </c>
      <c r="AG224" s="1">
        <f>(Table2[[#This Row],[Close Price]]/Table2[[#This Row],[Current Month Low]])-1</f>
        <v>5.0486571320720541E-2</v>
      </c>
      <c r="AH224" s="1">
        <f>(Table2[[#This Row],[Current Month High]]/Table2[[#This Row],[Close Price]])-1</f>
        <v>1.8159181726009388E-2</v>
      </c>
      <c r="AI224">
        <v>9.3755591340132405</v>
      </c>
      <c r="AJ224">
        <v>80.290322580645096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0.01</v>
      </c>
      <c r="AM224" t="s">
        <v>3220</v>
      </c>
      <c r="AN224">
        <v>2.86</v>
      </c>
      <c r="AO224" t="s">
        <v>3220</v>
      </c>
      <c r="AP224">
        <v>0.12672519672153901</v>
      </c>
      <c r="AQ224">
        <f>(Table2[[#This Row],[Sharpe Ratio]]-AVERAGE(Table2[Sharpe Ratio]))/_xlfn.STDEV.P(Table2[Sharpe Ratio])</f>
        <v>0.7255407180198441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191</v>
      </c>
      <c r="AT224">
        <f>_xlfn.RANK.AVG(Table2[[#This Row],[6M Return vs Nifty Z-Score]],Table2[6M Return vs Nifty Z-Score])</f>
        <v>444</v>
      </c>
      <c r="AU224">
        <f>_xlfn.RANK.AVG(Table2[[#This Row],[Sharpe Ratio Z-Score]],Table2[Sharpe Ratio Z-Score])</f>
        <v>163</v>
      </c>
      <c r="AV224">
        <f>(Table2[[#This Row],[Rank 1Y]]+Table2[[#This Row],[Rank 6M]]+Table2[[#This Row],[Rank Sharpe]])/3</f>
        <v>266</v>
      </c>
    </row>
    <row r="225" spans="1:48" x14ac:dyDescent="0.3">
      <c r="A225" t="s">
        <v>783</v>
      </c>
      <c r="B225" t="s">
        <v>784</v>
      </c>
      <c r="C225" t="s">
        <v>3173</v>
      </c>
      <c r="D225" t="s">
        <v>536</v>
      </c>
      <c r="E225">
        <v>21196.628520275</v>
      </c>
      <c r="F225">
        <v>1385.95</v>
      </c>
      <c r="G225">
        <v>-6.7871547246527903</v>
      </c>
      <c r="H225">
        <f>(Table2[[#This Row],[1Y Return vs Nifty]]-AVERAGE(Table2[1Y Return vs Nifty]))/_xlfn.STDEV.P(Table2[1Y Return vs Nifty])</f>
        <v>-0.52506801437528661</v>
      </c>
      <c r="I225">
        <v>-8.2338869504303496</v>
      </c>
      <c r="J225">
        <f>(Table2[[#This Row],[1M Return vs Nifty]]-AVERAGE(Table2[1M Return vs Nifty]))/_xlfn.STDEV.P(Table2[1M Return vs Nifty])</f>
        <v>-0.88214055079858966</v>
      </c>
      <c r="K225">
        <v>43.980225486742199</v>
      </c>
      <c r="L225">
        <f>(Table2[[#This Row],[6M Return vs Nifty]]-AVERAGE(Table2[6M Return vs Nifty]))/_xlfn.STDEV.P(Table2[6M Return vs Nifty])</f>
        <v>0.93222668235681927</v>
      </c>
      <c r="M225">
        <v>-3.71561250974298</v>
      </c>
      <c r="N225">
        <f>(Table2[[#This Row],[1W Return vs Nifty]]-AVERAGE(Table2[1W Return vs Nifty]))/_xlfn.STDEV.P(Table2[1W Return vs Nifty])</f>
        <v>-0.73363844571113623</v>
      </c>
      <c r="O225">
        <v>1445.99</v>
      </c>
      <c r="P225">
        <v>1461.61411985274</v>
      </c>
      <c r="Q225">
        <v>1257.9697707909099</v>
      </c>
      <c r="R225">
        <v>21.500870981790499</v>
      </c>
      <c r="S225" s="1">
        <f>(Table2[[#This Row],[Close Price]]-Table2[[#This Row],[20D EMA]])/Table2[[#This Row],[20D EMA]]</f>
        <v>-4.1521725599762076E-2</v>
      </c>
      <c r="T225" s="1">
        <f>(Table2[[#This Row],[Close Price]]-Table2[[#This Row],[50D EMA]])/Table2[[#This Row],[50D EMA]]</f>
        <v>-5.1767507459741333E-2</v>
      </c>
      <c r="U225" s="1">
        <f>(Table2[[#This Row],[Close Price]]-Table2[[#This Row],[200D EMA]])/Table2[[#This Row],[200D EMA]]</f>
        <v>0.1017355362431535</v>
      </c>
      <c r="V225">
        <v>0.90088638782879304</v>
      </c>
      <c r="W225">
        <v>1369.15</v>
      </c>
      <c r="X225">
        <v>1415.7</v>
      </c>
      <c r="Y225">
        <v>1369.15</v>
      </c>
      <c r="Z225">
        <v>1415.7</v>
      </c>
      <c r="AA225">
        <v>1369.15</v>
      </c>
      <c r="AB225">
        <v>1469.9</v>
      </c>
      <c r="AC225" s="1">
        <f>(Table2[[#This Row],[Close Price]]/Table2[[#This Row],[Day Low]])-1</f>
        <v>1.2270386736296102E-2</v>
      </c>
      <c r="AD225" s="1">
        <f>(Table2[[#This Row],[Day High]]/Table2[[#This Row],[Close Price]])-1</f>
        <v>2.14654208304772E-2</v>
      </c>
      <c r="AE225" s="1">
        <f>(Table2[[#This Row],[Close Price]]/Table2[[#This Row],[Current Week Low]])-1</f>
        <v>1.2270386736296102E-2</v>
      </c>
      <c r="AF225" s="1">
        <f>(Table2[[#This Row],[Current Week High]]/Table2[[#This Row],[Close Price]])-1</f>
        <v>2.14654208304772E-2</v>
      </c>
      <c r="AG225" s="1">
        <f>(Table2[[#This Row],[Close Price]]/Table2[[#This Row],[Current Month Low]])-1</f>
        <v>1.2270386736296102E-2</v>
      </c>
      <c r="AH225" s="1">
        <f>(Table2[[#This Row],[Current Month High]]/Table2[[#This Row],[Close Price]])-1</f>
        <v>6.0572170713229179E-2</v>
      </c>
      <c r="AI225">
        <v>22.659547602727301</v>
      </c>
      <c r="AJ225">
        <v>66.730827067669097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-0.2</v>
      </c>
      <c r="AM225" t="s">
        <v>3221</v>
      </c>
      <c r="AN225">
        <v>-6.19</v>
      </c>
      <c r="AO225" t="s">
        <v>3221</v>
      </c>
      <c r="AP225">
        <v>0.11300022725396</v>
      </c>
      <c r="AQ225">
        <f>(Table2[[#This Row],[Sharpe Ratio]]-AVERAGE(Table2[Sharpe Ratio]))/_xlfn.STDEV.P(Table2[Sharpe Ratio])</f>
        <v>0.56507741112304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487</v>
      </c>
      <c r="AT225">
        <f>_xlfn.RANK.AVG(Table2[[#This Row],[6M Return vs Nifty Z-Score]],Table2[6M Return vs Nifty Z-Score])</f>
        <v>114</v>
      </c>
      <c r="AU225">
        <f>_xlfn.RANK.AVG(Table2[[#This Row],[Sharpe Ratio Z-Score]],Table2[Sharpe Ratio Z-Score])</f>
        <v>197</v>
      </c>
      <c r="AV225">
        <f>(Table2[[#This Row],[Rank 1Y]]+Table2[[#This Row],[Rank 6M]]+Table2[[#This Row],[Rank Sharpe]])/3</f>
        <v>266</v>
      </c>
    </row>
    <row r="226" spans="1:48" x14ac:dyDescent="0.3">
      <c r="A226" t="s">
        <v>1581</v>
      </c>
      <c r="B226" t="s">
        <v>1582</v>
      </c>
      <c r="C226" t="s">
        <v>3170</v>
      </c>
      <c r="D226" t="s">
        <v>78</v>
      </c>
      <c r="E226">
        <v>6156.3062380000001</v>
      </c>
      <c r="F226">
        <v>300.5</v>
      </c>
      <c r="G226">
        <v>33.5825903080991</v>
      </c>
      <c r="H226">
        <f>(Table2[[#This Row],[1Y Return vs Nifty]]-AVERAGE(Table2[1Y Return vs Nifty]))/_xlfn.STDEV.P(Table2[1Y Return vs Nifty])</f>
        <v>0.18608521019115432</v>
      </c>
      <c r="I226">
        <v>-13.0474972084344</v>
      </c>
      <c r="J226">
        <f>(Table2[[#This Row],[1M Return vs Nifty]]-AVERAGE(Table2[1M Return vs Nifty]))/_xlfn.STDEV.P(Table2[1M Return vs Nifty])</f>
        <v>-1.3633977339450754</v>
      </c>
      <c r="K226">
        <v>26.5499684123718</v>
      </c>
      <c r="L226">
        <f>(Table2[[#This Row],[6M Return vs Nifty]]-AVERAGE(Table2[6M Return vs Nifty]))/_xlfn.STDEV.P(Table2[6M Return vs Nifty])</f>
        <v>0.37930536457216996</v>
      </c>
      <c r="M226">
        <v>-0.447873320141153</v>
      </c>
      <c r="N226">
        <f>(Table2[[#This Row],[1W Return vs Nifty]]-AVERAGE(Table2[1W Return vs Nifty]))/_xlfn.STDEV.P(Table2[1W Return vs Nifty])</f>
        <v>-0.10532498782858134</v>
      </c>
      <c r="O226">
        <v>311.58999999999997</v>
      </c>
      <c r="P226">
        <v>306.25026588751098</v>
      </c>
      <c r="Q226">
        <v>257.27374422522701</v>
      </c>
      <c r="R226">
        <v>42.462382479892597</v>
      </c>
      <c r="S226" s="1">
        <f>(Table2[[#This Row],[Close Price]]-Table2[[#This Row],[20D EMA]])/Table2[[#This Row],[20D EMA]]</f>
        <v>-3.5591642864019946E-2</v>
      </c>
      <c r="T226" s="1">
        <f>(Table2[[#This Row],[Close Price]]-Table2[[#This Row],[50D EMA]])/Table2[[#This Row],[50D EMA]]</f>
        <v>-1.8776362106484219E-2</v>
      </c>
      <c r="U226" s="1">
        <f>(Table2[[#This Row],[Close Price]]-Table2[[#This Row],[200D EMA]])/Table2[[#This Row],[200D EMA]]</f>
        <v>0.16801658445539286</v>
      </c>
      <c r="V226">
        <v>0.90048320410895599</v>
      </c>
      <c r="W226">
        <v>297</v>
      </c>
      <c r="X226">
        <v>306.35000000000002</v>
      </c>
      <c r="Y226">
        <v>297</v>
      </c>
      <c r="Z226">
        <v>307</v>
      </c>
      <c r="AA226">
        <v>290.64999999999998</v>
      </c>
      <c r="AB226">
        <v>321.8</v>
      </c>
      <c r="AC226" s="1">
        <f>(Table2[[#This Row],[Close Price]]/Table2[[#This Row],[Day Low]])-1</f>
        <v>1.1784511784511675E-2</v>
      </c>
      <c r="AD226" s="1">
        <f>(Table2[[#This Row],[Day High]]/Table2[[#This Row],[Close Price]])-1</f>
        <v>1.9467554076539217E-2</v>
      </c>
      <c r="AE226" s="1">
        <f>(Table2[[#This Row],[Close Price]]/Table2[[#This Row],[Current Week Low]])-1</f>
        <v>1.1784511784511675E-2</v>
      </c>
      <c r="AF226" s="1">
        <f>(Table2[[#This Row],[Current Week High]]/Table2[[#This Row],[Close Price]])-1</f>
        <v>2.1630615640598982E-2</v>
      </c>
      <c r="AG226" s="1">
        <f>(Table2[[#This Row],[Close Price]]/Table2[[#This Row],[Current Month Low]])-1</f>
        <v>3.3889557887493593E-2</v>
      </c>
      <c r="AH226" s="1">
        <f>(Table2[[#This Row],[Current Month High]]/Table2[[#This Row],[Close Price]])-1</f>
        <v>7.0881863560732228E-2</v>
      </c>
      <c r="AI226">
        <v>22.995008319467502</v>
      </c>
      <c r="AJ226">
        <v>86.703945324634901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0.25</v>
      </c>
      <c r="AM226" t="s">
        <v>3220</v>
      </c>
      <c r="AN226">
        <v>-9.31</v>
      </c>
      <c r="AO226" t="s">
        <v>3221</v>
      </c>
      <c r="AP226">
        <v>6.7106698818571994E-2</v>
      </c>
      <c r="AQ226">
        <f>(Table2[[#This Row],[Sharpe Ratio]]-AVERAGE(Table2[Sharpe Ratio]))/_xlfn.STDEV.P(Table2[Sharpe Ratio])</f>
        <v>2.8520491612174698E-2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-0.87481165539815775</v>
      </c>
      <c r="AS226">
        <f>_xlfn.RANK.AVG(Table2[[#This Row],[1Y Return vs Nifty Z-Score]],Table2[1Y Return vs Nifty Z-Score])</f>
        <v>248</v>
      </c>
      <c r="AT226">
        <f>_xlfn.RANK.AVG(Table2[[#This Row],[6M Return vs Nifty Z-Score]],Table2[6M Return vs Nifty Z-Score])</f>
        <v>206</v>
      </c>
      <c r="AU226">
        <f>_xlfn.RANK.AVG(Table2[[#This Row],[Sharpe Ratio Z-Score]],Table2[Sharpe Ratio Z-Score])</f>
        <v>344</v>
      </c>
      <c r="AV226">
        <f>(Table2[[#This Row],[Rank 1Y]]+Table2[[#This Row],[Rank 6M]]+Table2[[#This Row],[Rank Sharpe]])/3</f>
        <v>266</v>
      </c>
    </row>
    <row r="227" spans="1:48" x14ac:dyDescent="0.3">
      <c r="A227" t="s">
        <v>93</v>
      </c>
      <c r="B227" t="s">
        <v>94</v>
      </c>
      <c r="C227" t="s">
        <v>3167</v>
      </c>
      <c r="D227" t="s">
        <v>95</v>
      </c>
      <c r="E227">
        <v>310779.67661188502</v>
      </c>
      <c r="F227">
        <v>334.15</v>
      </c>
      <c r="G227">
        <v>42.096456831300998</v>
      </c>
      <c r="H227">
        <f>(Table2[[#This Row],[1Y Return vs Nifty]]-AVERAGE(Table2[1Y Return vs Nifty]))/_xlfn.STDEV.P(Table2[1Y Return vs Nifty])</f>
        <v>0.33606543985550236</v>
      </c>
      <c r="I227">
        <v>-7.1026693798284999</v>
      </c>
      <c r="J227">
        <f>(Table2[[#This Row],[1M Return vs Nifty]]-AVERAGE(Table2[1M Return vs Nifty]))/_xlfn.STDEV.P(Table2[1M Return vs Nifty])</f>
        <v>-0.76904319717540848</v>
      </c>
      <c r="K227">
        <v>5.6940952345948697</v>
      </c>
      <c r="L227">
        <f>(Table2[[#This Row],[6M Return vs Nifty]]-AVERAGE(Table2[6M Return vs Nifty]))/_xlfn.STDEV.P(Table2[6M Return vs Nifty])</f>
        <v>-0.28228309231652343</v>
      </c>
      <c r="M227">
        <v>-1.3164673614259399</v>
      </c>
      <c r="N227">
        <f>(Table2[[#This Row],[1W Return vs Nifty]]-AVERAGE(Table2[1W Return vs Nifty]))/_xlfn.STDEV.P(Table2[1W Return vs Nifty])</f>
        <v>-0.27233627419820328</v>
      </c>
      <c r="O227">
        <v>335.2</v>
      </c>
      <c r="P227">
        <v>334.17483961586902</v>
      </c>
      <c r="Q227">
        <v>294.24080828691899</v>
      </c>
      <c r="R227">
        <v>50.209937508765499</v>
      </c>
      <c r="S227" s="1">
        <f>(Table2[[#This Row],[Close Price]]-Table2[[#This Row],[20D EMA]])/Table2[[#This Row],[20D EMA]]</f>
        <v>-3.1324582338902486E-3</v>
      </c>
      <c r="T227" s="1">
        <f>(Table2[[#This Row],[Close Price]]-Table2[[#This Row],[50D EMA]])/Table2[[#This Row],[50D EMA]]</f>
        <v>-7.4331197099081634E-5</v>
      </c>
      <c r="U227" s="1">
        <f>(Table2[[#This Row],[Close Price]]-Table2[[#This Row],[200D EMA]])/Table2[[#This Row],[200D EMA]]</f>
        <v>0.13563445514384559</v>
      </c>
      <c r="V227">
        <v>1.0163337303222699</v>
      </c>
      <c r="W227">
        <v>327</v>
      </c>
      <c r="X227">
        <v>335.3</v>
      </c>
      <c r="Y227">
        <v>323.55</v>
      </c>
      <c r="Z227">
        <v>335.3</v>
      </c>
      <c r="AA227">
        <v>323.55</v>
      </c>
      <c r="AB227">
        <v>339.9</v>
      </c>
      <c r="AC227" s="1">
        <f>(Table2[[#This Row],[Close Price]]/Table2[[#This Row],[Day Low]])-1</f>
        <v>2.1865443425076458E-2</v>
      </c>
      <c r="AD227" s="1">
        <f>(Table2[[#This Row],[Day High]]/Table2[[#This Row],[Close Price]])-1</f>
        <v>3.4415681580128865E-3</v>
      </c>
      <c r="AE227" s="1">
        <f>(Table2[[#This Row],[Close Price]]/Table2[[#This Row],[Current Week Low]])-1</f>
        <v>3.2761551537629385E-2</v>
      </c>
      <c r="AF227" s="1">
        <f>(Table2[[#This Row],[Current Week High]]/Table2[[#This Row],[Close Price]])-1</f>
        <v>3.4415681580128865E-3</v>
      </c>
      <c r="AG227" s="1">
        <f>(Table2[[#This Row],[Close Price]]/Table2[[#This Row],[Current Month Low]])-1</f>
        <v>3.2761551537629385E-2</v>
      </c>
      <c r="AH227" s="1">
        <f>(Table2[[#This Row],[Current Month High]]/Table2[[#This Row],[Close Price]])-1</f>
        <v>1.7207840790064433E-2</v>
      </c>
      <c r="AI227">
        <v>8.4842136764925904</v>
      </c>
      <c r="AJ227">
        <v>75.268817204301001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-0.02</v>
      </c>
      <c r="AM227" t="s">
        <v>3221</v>
      </c>
      <c r="AN227">
        <v>-0.62</v>
      </c>
      <c r="AO227" t="s">
        <v>3221</v>
      </c>
      <c r="AP227">
        <v>0.120510177833141</v>
      </c>
      <c r="AQ227">
        <f>(Table2[[#This Row],[Sharpe Ratio]]-AVERAGE(Table2[Sharpe Ratio]))/_xlfn.STDEV.P(Table2[Sharpe Ratio])</f>
        <v>0.65287880896319994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-0.33471831487143283</v>
      </c>
      <c r="AS227">
        <f>_xlfn.RANK.AVG(Table2[[#This Row],[1Y Return vs Nifty Z-Score]],Table2[1Y Return vs Nifty Z-Score])</f>
        <v>206</v>
      </c>
      <c r="AT227">
        <f>_xlfn.RANK.AVG(Table2[[#This Row],[6M Return vs Nifty Z-Score]],Table2[6M Return vs Nifty Z-Score])</f>
        <v>416</v>
      </c>
      <c r="AU227">
        <f>_xlfn.RANK.AVG(Table2[[#This Row],[Sharpe Ratio Z-Score]],Table2[Sharpe Ratio Z-Score])</f>
        <v>182</v>
      </c>
      <c r="AV227">
        <f>(Table2[[#This Row],[Rank 1Y]]+Table2[[#This Row],[Rank 6M]]+Table2[[#This Row],[Rank Sharpe]])/3</f>
        <v>268</v>
      </c>
    </row>
    <row r="228" spans="1:48" x14ac:dyDescent="0.3">
      <c r="A228" t="s">
        <v>350</v>
      </c>
      <c r="B228" t="s">
        <v>351</v>
      </c>
      <c r="C228" t="s">
        <v>3173</v>
      </c>
      <c r="D228" t="s">
        <v>199</v>
      </c>
      <c r="E228">
        <v>72896.807126700005</v>
      </c>
      <c r="F228">
        <v>248.25</v>
      </c>
      <c r="G228">
        <v>7.9551775489081296</v>
      </c>
      <c r="H228">
        <f>(Table2[[#This Row],[1Y Return vs Nifty]]-AVERAGE(Table2[1Y Return vs Nifty]))/_xlfn.STDEV.P(Table2[1Y Return vs Nifty])</f>
        <v>-0.26536716351613299</v>
      </c>
      <c r="I228">
        <v>-5.20433774494715</v>
      </c>
      <c r="J228">
        <f>(Table2[[#This Row],[1M Return vs Nifty]]-AVERAGE(Table2[1M Return vs Nifty]))/_xlfn.STDEV.P(Table2[1M Return vs Nifty])</f>
        <v>-0.5792509858592233</v>
      </c>
      <c r="K228">
        <v>35.048129612144997</v>
      </c>
      <c r="L228">
        <f>(Table2[[#This Row],[6M Return vs Nifty]]-AVERAGE(Table2[6M Return vs Nifty]))/_xlfn.STDEV.P(Table2[6M Return vs Nifty])</f>
        <v>0.64888340173343195</v>
      </c>
      <c r="M228">
        <v>-2.0774407151160998</v>
      </c>
      <c r="N228">
        <f>(Table2[[#This Row],[1W Return vs Nifty]]-AVERAGE(Table2[1W Return vs Nifty]))/_xlfn.STDEV.P(Table2[1W Return vs Nifty])</f>
        <v>-0.41865449957402001</v>
      </c>
      <c r="O228">
        <v>251.42</v>
      </c>
      <c r="P228">
        <v>244.65525815257499</v>
      </c>
      <c r="Q228">
        <v>210.87842759956999</v>
      </c>
      <c r="R228">
        <v>41.376389329337997</v>
      </c>
      <c r="S228" s="1">
        <f>(Table2[[#This Row],[Close Price]]-Table2[[#This Row],[20D EMA]])/Table2[[#This Row],[20D EMA]]</f>
        <v>-1.2608384376740066E-2</v>
      </c>
      <c r="T228" s="1">
        <f>(Table2[[#This Row],[Close Price]]-Table2[[#This Row],[50D EMA]])/Table2[[#This Row],[50D EMA]]</f>
        <v>1.4693090492186417E-2</v>
      </c>
      <c r="U228" s="1">
        <f>(Table2[[#This Row],[Close Price]]-Table2[[#This Row],[200D EMA]])/Table2[[#This Row],[200D EMA]]</f>
        <v>0.17721856534037536</v>
      </c>
      <c r="V228">
        <v>0.68987486974185197</v>
      </c>
      <c r="W228">
        <v>244.4</v>
      </c>
      <c r="X228">
        <v>249.8</v>
      </c>
      <c r="Y228">
        <v>242.1</v>
      </c>
      <c r="Z228">
        <v>249.8</v>
      </c>
      <c r="AA228">
        <v>242.1</v>
      </c>
      <c r="AB228">
        <v>258.10000000000002</v>
      </c>
      <c r="AC228" s="1">
        <f>(Table2[[#This Row],[Close Price]]/Table2[[#This Row],[Day Low]])-1</f>
        <v>1.5752864157119406E-2</v>
      </c>
      <c r="AD228" s="1">
        <f>(Table2[[#This Row],[Day High]]/Table2[[#This Row],[Close Price]])-1</f>
        <v>6.2437059415911822E-3</v>
      </c>
      <c r="AE228" s="1">
        <f>(Table2[[#This Row],[Close Price]]/Table2[[#This Row],[Current Week Low]])-1</f>
        <v>2.5402726146220633E-2</v>
      </c>
      <c r="AF228" s="1">
        <f>(Table2[[#This Row],[Current Week High]]/Table2[[#This Row],[Close Price]])-1</f>
        <v>6.2437059415911822E-3</v>
      </c>
      <c r="AG228" s="1">
        <f>(Table2[[#This Row],[Close Price]]/Table2[[#This Row],[Current Month Low]])-1</f>
        <v>2.5402726146220633E-2</v>
      </c>
      <c r="AH228" s="1">
        <f>(Table2[[#This Row],[Current Month High]]/Table2[[#This Row],[Close Price]])-1</f>
        <v>3.9677744209466459E-2</v>
      </c>
      <c r="AI228">
        <v>6.6062437059415799</v>
      </c>
      <c r="AJ228">
        <v>57.569025706124997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0.03</v>
      </c>
      <c r="AM228" t="s">
        <v>3220</v>
      </c>
      <c r="AN228">
        <v>-4.67</v>
      </c>
      <c r="AO228" t="s">
        <v>3221</v>
      </c>
      <c r="AP228">
        <v>8.6453406836480007E-2</v>
      </c>
      <c r="AQ228">
        <f>(Table2[[#This Row],[Sharpe Ratio]]-AVERAGE(Table2[Sharpe Ratio]))/_xlfn.STDEV.P(Table2[Sharpe Ratio])</f>
        <v>0.25470946445132786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-0.35967978276461654</v>
      </c>
      <c r="AS228">
        <f>_xlfn.RANK.AVG(Table2[[#This Row],[1Y Return vs Nifty Z-Score]],Table2[1Y Return vs Nifty Z-Score])</f>
        <v>388</v>
      </c>
      <c r="AT228">
        <f>_xlfn.RANK.AVG(Table2[[#This Row],[6M Return vs Nifty Z-Score]],Table2[6M Return vs Nifty Z-Score])</f>
        <v>148</v>
      </c>
      <c r="AU228">
        <f>_xlfn.RANK.AVG(Table2[[#This Row],[Sharpe Ratio Z-Score]],Table2[Sharpe Ratio Z-Score])</f>
        <v>275</v>
      </c>
      <c r="AV228">
        <f>(Table2[[#This Row],[Rank 1Y]]+Table2[[#This Row],[Rank 6M]]+Table2[[#This Row],[Rank Sharpe]])/3</f>
        <v>270.33333333333331</v>
      </c>
    </row>
    <row r="229" spans="1:48" x14ac:dyDescent="0.3">
      <c r="A229" t="s">
        <v>52</v>
      </c>
      <c r="B229" t="s">
        <v>53</v>
      </c>
      <c r="C229" t="s">
        <v>3165</v>
      </c>
      <c r="D229" t="s">
        <v>54</v>
      </c>
      <c r="E229">
        <v>440601.87721594999</v>
      </c>
      <c r="F229">
        <v>1836.35</v>
      </c>
      <c r="G229">
        <v>35.179659376012097</v>
      </c>
      <c r="H229">
        <f>(Table2[[#This Row],[1Y Return vs Nifty]]-AVERAGE(Table2[1Y Return vs Nifty]))/_xlfn.STDEV.P(Table2[1Y Return vs Nifty])</f>
        <v>0.21421917082380651</v>
      </c>
      <c r="I229">
        <v>2.2383999283187399</v>
      </c>
      <c r="J229">
        <f>(Table2[[#This Row],[1M Return vs Nifty]]-AVERAGE(Table2[1M Return vs Nifty]))/_xlfn.STDEV.P(Table2[1M Return vs Nifty])</f>
        <v>0.16486222139062642</v>
      </c>
      <c r="K229">
        <v>3.9071150823276102</v>
      </c>
      <c r="L229">
        <f>(Table2[[#This Row],[6M Return vs Nifty]]-AVERAGE(Table2[6M Return vs Nifty]))/_xlfn.STDEV.P(Table2[6M Return vs Nifty])</f>
        <v>-0.33896954372288146</v>
      </c>
      <c r="M229">
        <v>0.919734004224111</v>
      </c>
      <c r="N229">
        <f>(Table2[[#This Row],[1W Return vs Nifty]]-AVERAGE(Table2[1W Return vs Nifty]))/_xlfn.STDEV.P(Table2[1W Return vs Nifty])</f>
        <v>0.15763543745008102</v>
      </c>
      <c r="O229">
        <v>1789.55</v>
      </c>
      <c r="P229">
        <v>1714.62279657978</v>
      </c>
      <c r="Q229">
        <v>1516.451064285</v>
      </c>
      <c r="R229">
        <v>72.6752465385281</v>
      </c>
      <c r="S229" s="1">
        <f>(Table2[[#This Row],[Close Price]]-Table2[[#This Row],[20D EMA]])/Table2[[#This Row],[20D EMA]]</f>
        <v>2.6151825878014002E-2</v>
      </c>
      <c r="T229" s="1">
        <f>(Table2[[#This Row],[Close Price]]-Table2[[#This Row],[50D EMA]])/Table2[[#This Row],[50D EMA]]</f>
        <v>7.0993575766654646E-2</v>
      </c>
      <c r="U229" s="1">
        <f>(Table2[[#This Row],[Close Price]]-Table2[[#This Row],[200D EMA]])/Table2[[#This Row],[200D EMA]]</f>
        <v>0.21095236321775462</v>
      </c>
      <c r="V229">
        <v>0.94614572460314905</v>
      </c>
      <c r="W229">
        <v>1825.7</v>
      </c>
      <c r="X229">
        <v>1842.25</v>
      </c>
      <c r="Y229">
        <v>1812.85</v>
      </c>
      <c r="Z229">
        <v>1842.25</v>
      </c>
      <c r="AA229">
        <v>1801.3</v>
      </c>
      <c r="AB229">
        <v>1850</v>
      </c>
      <c r="AC229" s="1">
        <f>(Table2[[#This Row],[Close Price]]/Table2[[#This Row],[Day Low]])-1</f>
        <v>5.8333789779261291E-3</v>
      </c>
      <c r="AD229" s="1">
        <f>(Table2[[#This Row],[Day High]]/Table2[[#This Row],[Close Price]])-1</f>
        <v>3.2128951452610188E-3</v>
      </c>
      <c r="AE229" s="1">
        <f>(Table2[[#This Row],[Close Price]]/Table2[[#This Row],[Current Week Low]])-1</f>
        <v>1.2963014038668286E-2</v>
      </c>
      <c r="AF229" s="1">
        <f>(Table2[[#This Row],[Current Week High]]/Table2[[#This Row],[Close Price]])-1</f>
        <v>3.2128951452610188E-3</v>
      </c>
      <c r="AG229" s="1">
        <f>(Table2[[#This Row],[Close Price]]/Table2[[#This Row],[Current Month Low]])-1</f>
        <v>1.9458169100094347E-2</v>
      </c>
      <c r="AH229" s="1">
        <f>(Table2[[#This Row],[Current Month High]]/Table2[[#This Row],[Close Price]])-1</f>
        <v>7.4332235140359693E-3</v>
      </c>
      <c r="AI229">
        <v>0.74332235140359604</v>
      </c>
      <c r="AJ229">
        <v>71.886554031918394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0.05</v>
      </c>
      <c r="AM229" t="s">
        <v>3220</v>
      </c>
      <c r="AN229">
        <v>3.41</v>
      </c>
      <c r="AO229" t="s">
        <v>3220</v>
      </c>
      <c r="AP229">
        <v>0.138752396754067</v>
      </c>
      <c r="AQ229">
        <f>(Table2[[#This Row],[Sharpe Ratio]]-AVERAGE(Table2[Sharpe Ratio]))/_xlfn.STDEV.P(Table2[Sharpe Ratio])</f>
        <v>0.86615482244372943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1.0639021083853619</v>
      </c>
      <c r="AS229">
        <f>_xlfn.RANK.AVG(Table2[[#This Row],[1Y Return vs Nifty Z-Score]],Table2[1Y Return vs Nifty Z-Score])</f>
        <v>241</v>
      </c>
      <c r="AT229">
        <f>_xlfn.RANK.AVG(Table2[[#This Row],[6M Return vs Nifty Z-Score]],Table2[6M Return vs Nifty Z-Score])</f>
        <v>433</v>
      </c>
      <c r="AU229">
        <f>_xlfn.RANK.AVG(Table2[[#This Row],[Sharpe Ratio Z-Score]],Table2[Sharpe Ratio Z-Score])</f>
        <v>138</v>
      </c>
      <c r="AV229">
        <f>(Table2[[#This Row],[Rank 1Y]]+Table2[[#This Row],[Rank 6M]]+Table2[[#This Row],[Rank Sharpe]])/3</f>
        <v>270.66666666666669</v>
      </c>
    </row>
    <row r="230" spans="1:48" x14ac:dyDescent="0.3">
      <c r="A230" t="s">
        <v>263</v>
      </c>
      <c r="B230" t="s">
        <v>264</v>
      </c>
      <c r="C230" t="s">
        <v>3173</v>
      </c>
      <c r="D230" t="s">
        <v>218</v>
      </c>
      <c r="E230">
        <v>100570.80549</v>
      </c>
      <c r="F230">
        <v>6687.4</v>
      </c>
      <c r="G230">
        <v>3.5612346230331</v>
      </c>
      <c r="H230">
        <f>(Table2[[#This Row],[1Y Return vs Nifty]]-AVERAGE(Table2[1Y Return vs Nifty]))/_xlfn.STDEV.P(Table2[1Y Return vs Nifty])</f>
        <v>-0.34277083990204549</v>
      </c>
      <c r="I230">
        <v>-2.3106076615874298</v>
      </c>
      <c r="J230">
        <f>(Table2[[#This Row],[1M Return vs Nifty]]-AVERAGE(Table2[1M Return vs Nifty]))/_xlfn.STDEV.P(Table2[1M Return vs Nifty])</f>
        <v>-0.28994040314466152</v>
      </c>
      <c r="K230">
        <v>24.214145497813899</v>
      </c>
      <c r="L230">
        <f>(Table2[[#This Row],[6M Return vs Nifty]]-AVERAGE(Table2[6M Return vs Nifty]))/_xlfn.STDEV.P(Table2[6M Return vs Nifty])</f>
        <v>0.30520856390432399</v>
      </c>
      <c r="M230">
        <v>8.1589631220041994E-2</v>
      </c>
      <c r="N230">
        <f>(Table2[[#This Row],[1W Return vs Nifty]]-AVERAGE(Table2[1W Return vs Nifty]))/_xlfn.STDEV.P(Table2[1W Return vs Nifty])</f>
        <v>-3.5210559698117439E-3</v>
      </c>
      <c r="O230">
        <v>6692.09</v>
      </c>
      <c r="P230">
        <v>6633.0276746346999</v>
      </c>
      <c r="Q230">
        <v>5881.1975512789804</v>
      </c>
      <c r="R230">
        <v>48.502679205394998</v>
      </c>
      <c r="S230" s="1">
        <f>(Table2[[#This Row],[Close Price]]-Table2[[#This Row],[20D EMA]])/Table2[[#This Row],[20D EMA]]</f>
        <v>-7.0082739473027245E-4</v>
      </c>
      <c r="T230" s="1">
        <f>(Table2[[#This Row],[Close Price]]-Table2[[#This Row],[50D EMA]])/Table2[[#This Row],[50D EMA]]</f>
        <v>8.1972106905605774E-3</v>
      </c>
      <c r="U230" s="1">
        <f>(Table2[[#This Row],[Close Price]]-Table2[[#This Row],[200D EMA]])/Table2[[#This Row],[200D EMA]]</f>
        <v>0.13708134129003963</v>
      </c>
      <c r="V230">
        <v>0.50872425439315605</v>
      </c>
      <c r="W230">
        <v>6650</v>
      </c>
      <c r="X230">
        <v>6735.1</v>
      </c>
      <c r="Y230">
        <v>6575</v>
      </c>
      <c r="Z230">
        <v>6735.1</v>
      </c>
      <c r="AA230">
        <v>6476.3</v>
      </c>
      <c r="AB230">
        <v>6840.8</v>
      </c>
      <c r="AC230" s="1">
        <f>(Table2[[#This Row],[Close Price]]/Table2[[#This Row],[Day Low]])-1</f>
        <v>5.6240601503758647E-3</v>
      </c>
      <c r="AD230" s="1">
        <f>(Table2[[#This Row],[Day High]]/Table2[[#This Row],[Close Price]])-1</f>
        <v>7.1328169393187757E-3</v>
      </c>
      <c r="AE230" s="1">
        <f>(Table2[[#This Row],[Close Price]]/Table2[[#This Row],[Current Week Low]])-1</f>
        <v>1.709505703422054E-2</v>
      </c>
      <c r="AF230" s="1">
        <f>(Table2[[#This Row],[Current Week High]]/Table2[[#This Row],[Close Price]])-1</f>
        <v>7.1328169393187757E-3</v>
      </c>
      <c r="AG230" s="1">
        <f>(Table2[[#This Row],[Close Price]]/Table2[[#This Row],[Current Month Low]])-1</f>
        <v>3.2595772277380419E-2</v>
      </c>
      <c r="AH230" s="1">
        <f>(Table2[[#This Row],[Current Month High]]/Table2[[#This Row],[Close Price]])-1</f>
        <v>2.2938660765020824E-2</v>
      </c>
      <c r="AI230">
        <v>9.6307982175434397</v>
      </c>
      <c r="AJ230">
        <v>75.937911076032606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-0.15</v>
      </c>
      <c r="AM230" t="s">
        <v>3221</v>
      </c>
      <c r="AN230">
        <v>-0.99</v>
      </c>
      <c r="AO230" t="s">
        <v>3221</v>
      </c>
      <c r="AP230">
        <v>0.123599028802196</v>
      </c>
      <c r="AQ230">
        <f>(Table2[[#This Row],[Sharpe Ratio]]-AVERAGE(Table2[Sharpe Ratio]))/_xlfn.STDEV.P(Table2[Sharpe Ratio])</f>
        <v>0.68899162088433219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0.35796788577213745</v>
      </c>
      <c r="AS230">
        <f>_xlfn.RANK.AVG(Table2[[#This Row],[1Y Return vs Nifty Z-Score]],Table2[1Y Return vs Nifty Z-Score])</f>
        <v>412</v>
      </c>
      <c r="AT230">
        <f>_xlfn.RANK.AVG(Table2[[#This Row],[6M Return vs Nifty Z-Score]],Table2[6M Return vs Nifty Z-Score])</f>
        <v>225</v>
      </c>
      <c r="AU230">
        <f>_xlfn.RANK.AVG(Table2[[#This Row],[Sharpe Ratio Z-Score]],Table2[Sharpe Ratio Z-Score])</f>
        <v>176</v>
      </c>
      <c r="AV230">
        <f>(Table2[[#This Row],[Rank 1Y]]+Table2[[#This Row],[Rank 6M]]+Table2[[#This Row],[Rank Sharpe]])/3</f>
        <v>271</v>
      </c>
    </row>
    <row r="231" spans="1:48" x14ac:dyDescent="0.3">
      <c r="A231" t="s">
        <v>1034</v>
      </c>
      <c r="B231" t="s">
        <v>1035</v>
      </c>
      <c r="C231" t="s">
        <v>3159</v>
      </c>
      <c r="D231" t="s">
        <v>18</v>
      </c>
      <c r="E231">
        <v>13378.944733</v>
      </c>
      <c r="F231">
        <v>898.45</v>
      </c>
      <c r="G231">
        <v>49.702948911616197</v>
      </c>
      <c r="H231">
        <f>(Table2[[#This Row],[1Y Return vs Nifty]]-AVERAGE(Table2[1Y Return vs Nifty]))/_xlfn.STDEV.P(Table2[1Y Return vs Nifty])</f>
        <v>0.47006136591762215</v>
      </c>
      <c r="I231">
        <v>-4.3981096747717103</v>
      </c>
      <c r="J231">
        <f>(Table2[[#This Row],[1M Return vs Nifty]]-AVERAGE(Table2[1M Return vs Nifty]))/_xlfn.STDEV.P(Table2[1M Return vs Nifty])</f>
        <v>-0.49864557137202226</v>
      </c>
      <c r="K231">
        <v>-10.137494273555101</v>
      </c>
      <c r="L231">
        <f>(Table2[[#This Row],[6M Return vs Nifty]]-AVERAGE(Table2[6M Return vs Nifty]))/_xlfn.STDEV.P(Table2[6M Return vs Nifty])</f>
        <v>-0.78449159653550671</v>
      </c>
      <c r="M231">
        <v>-8.0441079935798392</v>
      </c>
      <c r="N231">
        <f>(Table2[[#This Row],[1W Return vs Nifty]]-AVERAGE(Table2[1W Return vs Nifty]))/_xlfn.STDEV.P(Table2[1W Return vs Nifty])</f>
        <v>-1.5659117108274836</v>
      </c>
      <c r="O231">
        <v>959.29</v>
      </c>
      <c r="P231">
        <v>970.63351454900305</v>
      </c>
      <c r="Q231">
        <v>867.26719509039401</v>
      </c>
      <c r="R231">
        <v>23.381901236024099</v>
      </c>
      <c r="S231" s="1">
        <f>(Table2[[#This Row],[Close Price]]-Table2[[#This Row],[20D EMA]])/Table2[[#This Row],[20D EMA]]</f>
        <v>-6.3421905784486365E-2</v>
      </c>
      <c r="T231" s="1">
        <f>(Table2[[#This Row],[Close Price]]-Table2[[#This Row],[50D EMA]])/Table2[[#This Row],[50D EMA]]</f>
        <v>-7.4367424436753024E-2</v>
      </c>
      <c r="U231" s="1">
        <f>(Table2[[#This Row],[Close Price]]-Table2[[#This Row],[200D EMA]])/Table2[[#This Row],[200D EMA]]</f>
        <v>3.5955245495427619E-2</v>
      </c>
      <c r="V231">
        <v>0.38093339687246802</v>
      </c>
      <c r="W231">
        <v>895.1</v>
      </c>
      <c r="X231">
        <v>914.8</v>
      </c>
      <c r="Y231">
        <v>892.55</v>
      </c>
      <c r="Z231">
        <v>931.95</v>
      </c>
      <c r="AA231">
        <v>892.55</v>
      </c>
      <c r="AB231">
        <v>993.75</v>
      </c>
      <c r="AC231" s="1">
        <f>(Table2[[#This Row],[Close Price]]/Table2[[#This Row],[Day Low]])-1</f>
        <v>3.742598592336055E-3</v>
      </c>
      <c r="AD231" s="1">
        <f>(Table2[[#This Row],[Day High]]/Table2[[#This Row],[Close Price]])-1</f>
        <v>1.8198007679893102E-2</v>
      </c>
      <c r="AE231" s="1">
        <f>(Table2[[#This Row],[Close Price]]/Table2[[#This Row],[Current Week Low]])-1</f>
        <v>6.6102739342335237E-3</v>
      </c>
      <c r="AF231" s="1">
        <f>(Table2[[#This Row],[Current Week High]]/Table2[[#This Row],[Close Price]])-1</f>
        <v>3.7286437753909496E-2</v>
      </c>
      <c r="AG231" s="1">
        <f>(Table2[[#This Row],[Close Price]]/Table2[[#This Row],[Current Month Low]])-1</f>
        <v>6.6102739342335237E-3</v>
      </c>
      <c r="AH231" s="1">
        <f>(Table2[[#This Row],[Current Month High]]/Table2[[#This Row],[Close Price]])-1</f>
        <v>0.10607156769992754</v>
      </c>
      <c r="AI231">
        <v>41.911069063386897</v>
      </c>
      <c r="AJ231">
        <v>89.067760942760899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-0.11</v>
      </c>
      <c r="AM231" t="s">
        <v>3221</v>
      </c>
      <c r="AN231">
        <v>-11.64</v>
      </c>
      <c r="AO231" t="s">
        <v>3221</v>
      </c>
      <c r="AP231">
        <v>0.18408599101957701</v>
      </c>
      <c r="AQ231">
        <f>(Table2[[#This Row],[Sharpe Ratio]]-AVERAGE(Table2[Sharpe Ratio]))/_xlfn.STDEV.P(Table2[Sharpe Ratio])</f>
        <v>1.3961653602846478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176</v>
      </c>
      <c r="AT231">
        <f>_xlfn.RANK.AVG(Table2[[#This Row],[6M Return vs Nifty Z-Score]],Table2[6M Return vs Nifty Z-Score])</f>
        <v>579</v>
      </c>
      <c r="AU231">
        <f>_xlfn.RANK.AVG(Table2[[#This Row],[Sharpe Ratio Z-Score]],Table2[Sharpe Ratio Z-Score])</f>
        <v>61</v>
      </c>
      <c r="AV231">
        <f>(Table2[[#This Row],[Rank 1Y]]+Table2[[#This Row],[Rank 6M]]+Table2[[#This Row],[Rank Sharpe]])/3</f>
        <v>272</v>
      </c>
    </row>
    <row r="232" spans="1:48" x14ac:dyDescent="0.3">
      <c r="A232" t="s">
        <v>233</v>
      </c>
      <c r="B232" t="s">
        <v>234</v>
      </c>
      <c r="C232" t="s">
        <v>3166</v>
      </c>
      <c r="D232" t="s">
        <v>98</v>
      </c>
      <c r="E232">
        <v>113382.72750245999</v>
      </c>
      <c r="F232">
        <v>5669.7</v>
      </c>
      <c r="G232">
        <v>59.284154518168002</v>
      </c>
      <c r="H232">
        <f>(Table2[[#This Row],[1Y Return vs Nifty]]-AVERAGE(Table2[1Y Return vs Nifty]))/_xlfn.STDEV.P(Table2[1Y Return vs Nifty])</f>
        <v>0.63884383548252621</v>
      </c>
      <c r="I232">
        <v>7.4086314964427302</v>
      </c>
      <c r="J232">
        <f>(Table2[[#This Row],[1M Return vs Nifty]]-AVERAGE(Table2[1M Return vs Nifty]))/_xlfn.STDEV.P(Table2[1M Return vs Nifty])</f>
        <v>0.68177384225835291</v>
      </c>
      <c r="K232">
        <v>10.036981974280501</v>
      </c>
      <c r="L232">
        <f>(Table2[[#This Row],[6M Return vs Nifty]]-AVERAGE(Table2[6M Return vs Nifty]))/_xlfn.STDEV.P(Table2[6M Return vs Nifty])</f>
        <v>-0.14451836235007254</v>
      </c>
      <c r="M232">
        <v>3.7226033852192701</v>
      </c>
      <c r="N232">
        <f>(Table2[[#This Row],[1W Return vs Nifty]]-AVERAGE(Table2[1W Return vs Nifty]))/_xlfn.STDEV.P(Table2[1W Return vs Nifty])</f>
        <v>0.69656478602541561</v>
      </c>
      <c r="O232">
        <v>5510.94</v>
      </c>
      <c r="P232">
        <v>5412.68279529351</v>
      </c>
      <c r="Q232">
        <v>4786.3479767703002</v>
      </c>
      <c r="R232">
        <v>66.4715927338124</v>
      </c>
      <c r="S232" s="1">
        <f>(Table2[[#This Row],[Close Price]]-Table2[[#This Row],[20D EMA]])/Table2[[#This Row],[20D EMA]]</f>
        <v>2.8808152511186881E-2</v>
      </c>
      <c r="T232" s="1">
        <f>(Table2[[#This Row],[Close Price]]-Table2[[#This Row],[50D EMA]])/Table2[[#This Row],[50D EMA]]</f>
        <v>4.7484254006160118E-2</v>
      </c>
      <c r="U232" s="1">
        <f>(Table2[[#This Row],[Close Price]]-Table2[[#This Row],[200D EMA]])/Table2[[#This Row],[200D EMA]]</f>
        <v>0.18455658207821363</v>
      </c>
      <c r="V232">
        <v>1.1767794668762801</v>
      </c>
      <c r="W232">
        <v>5658.25</v>
      </c>
      <c r="X232">
        <v>5864.15</v>
      </c>
      <c r="Y232">
        <v>5658.25</v>
      </c>
      <c r="Z232">
        <v>5864.15</v>
      </c>
      <c r="AA232">
        <v>5517</v>
      </c>
      <c r="AB232">
        <v>5864.15</v>
      </c>
      <c r="AC232" s="1">
        <f>(Table2[[#This Row],[Close Price]]/Table2[[#This Row],[Day Low]])-1</f>
        <v>2.0235938673618392E-3</v>
      </c>
      <c r="AD232" s="1">
        <f>(Table2[[#This Row],[Day High]]/Table2[[#This Row],[Close Price]])-1</f>
        <v>3.429634724941355E-2</v>
      </c>
      <c r="AE232" s="1">
        <f>(Table2[[#This Row],[Close Price]]/Table2[[#This Row],[Current Week Low]])-1</f>
        <v>2.0235938673618392E-3</v>
      </c>
      <c r="AF232" s="1">
        <f>(Table2[[#This Row],[Current Week High]]/Table2[[#This Row],[Close Price]])-1</f>
        <v>3.429634724941355E-2</v>
      </c>
      <c r="AG232" s="1">
        <f>(Table2[[#This Row],[Close Price]]/Table2[[#This Row],[Current Month Low]])-1</f>
        <v>2.7678085916258865E-2</v>
      </c>
      <c r="AH232" s="1">
        <f>(Table2[[#This Row],[Current Month High]]/Table2[[#This Row],[Close Price]])-1</f>
        <v>3.429634724941355E-2</v>
      </c>
      <c r="AI232">
        <v>3.96581829726441</v>
      </c>
      <c r="AJ232">
        <v>93.9055045400913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0.02</v>
      </c>
      <c r="AM232" t="s">
        <v>3220</v>
      </c>
      <c r="AN232">
        <v>5.29</v>
      </c>
      <c r="AO232" t="s">
        <v>3220</v>
      </c>
      <c r="AP232">
        <v>7.8930346782817004E-2</v>
      </c>
      <c r="AQ232">
        <f>(Table2[[#This Row],[Sharpe Ratio]]-AVERAGE(Table2[Sharpe Ratio]))/_xlfn.STDEV.P(Table2[Sharpe Ratio])</f>
        <v>0.16675479926641859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2.0394189006826409</v>
      </c>
      <c r="AS232">
        <f>_xlfn.RANK.AVG(Table2[[#This Row],[1Y Return vs Nifty Z-Score]],Table2[1Y Return vs Nifty Z-Score])</f>
        <v>146</v>
      </c>
      <c r="AT232">
        <f>_xlfn.RANK.AVG(Table2[[#This Row],[6M Return vs Nifty Z-Score]],Table2[6M Return vs Nifty Z-Score])</f>
        <v>372</v>
      </c>
      <c r="AU232">
        <f>_xlfn.RANK.AVG(Table2[[#This Row],[Sharpe Ratio Z-Score]],Table2[Sharpe Ratio Z-Score])</f>
        <v>303</v>
      </c>
      <c r="AV232">
        <f>(Table2[[#This Row],[Rank 1Y]]+Table2[[#This Row],[Rank 6M]]+Table2[[#This Row],[Rank Sharpe]])/3</f>
        <v>273.66666666666669</v>
      </c>
    </row>
    <row r="233" spans="1:48" x14ac:dyDescent="0.3">
      <c r="A233" t="s">
        <v>99</v>
      </c>
      <c r="B233" t="s">
        <v>100</v>
      </c>
      <c r="C233" t="s">
        <v>3159</v>
      </c>
      <c r="D233" t="s">
        <v>101</v>
      </c>
      <c r="E233">
        <v>302651.58813897002</v>
      </c>
      <c r="F233">
        <v>491.1</v>
      </c>
      <c r="G233">
        <v>49.7101541282141</v>
      </c>
      <c r="H233">
        <f>(Table2[[#This Row],[1Y Return vs Nifty]]-AVERAGE(Table2[1Y Return vs Nifty]))/_xlfn.STDEV.P(Table2[1Y Return vs Nifty])</f>
        <v>0.47018829297681319</v>
      </c>
      <c r="I233">
        <v>-10.8121691960243</v>
      </c>
      <c r="J233">
        <f>(Table2[[#This Row],[1M Return vs Nifty]]-AVERAGE(Table2[1M Return vs Nifty]))/_xlfn.STDEV.P(Table2[1M Return vs Nifty])</f>
        <v>-1.139913154803643</v>
      </c>
      <c r="K233">
        <v>-3.1300533368878898</v>
      </c>
      <c r="L233">
        <f>(Table2[[#This Row],[6M Return vs Nifty]]-AVERAGE(Table2[6M Return vs Nifty]))/_xlfn.STDEV.P(Table2[6M Return vs Nifty])</f>
        <v>-0.56220207662375954</v>
      </c>
      <c r="M233">
        <v>-6.2668341381442998</v>
      </c>
      <c r="N233">
        <f>(Table2[[#This Row],[1W Return vs Nifty]]-AVERAGE(Table2[1W Return vs Nifty]))/_xlfn.STDEV.P(Table2[1W Return vs Nifty])</f>
        <v>-1.2241815368691906</v>
      </c>
      <c r="O233">
        <v>510.65</v>
      </c>
      <c r="P233">
        <v>506.41388363548901</v>
      </c>
      <c r="Q233">
        <v>445.07267168999499</v>
      </c>
      <c r="R233">
        <v>29.821767546455298</v>
      </c>
      <c r="S233" s="1">
        <f>(Table2[[#This Row],[Close Price]]-Table2[[#This Row],[20D EMA]])/Table2[[#This Row],[20D EMA]]</f>
        <v>-3.8284539312640663E-2</v>
      </c>
      <c r="T233" s="1">
        <f>(Table2[[#This Row],[Close Price]]-Table2[[#This Row],[50D EMA]])/Table2[[#This Row],[50D EMA]]</f>
        <v>-3.0239857417715964E-2</v>
      </c>
      <c r="U233" s="1">
        <f>(Table2[[#This Row],[Close Price]]-Table2[[#This Row],[200D EMA]])/Table2[[#This Row],[200D EMA]]</f>
        <v>0.10341530998799292</v>
      </c>
      <c r="V233">
        <v>1.07377136833843</v>
      </c>
      <c r="W233">
        <v>481.8</v>
      </c>
      <c r="X233">
        <v>492</v>
      </c>
      <c r="Y233">
        <v>478.05</v>
      </c>
      <c r="Z233">
        <v>492</v>
      </c>
      <c r="AA233">
        <v>478.05</v>
      </c>
      <c r="AB233">
        <v>529</v>
      </c>
      <c r="AC233" s="1">
        <f>(Table2[[#This Row],[Close Price]]/Table2[[#This Row],[Day Low]])-1</f>
        <v>1.9302615193026229E-2</v>
      </c>
      <c r="AD233" s="1">
        <f>(Table2[[#This Row],[Day High]]/Table2[[#This Row],[Close Price]])-1</f>
        <v>1.8326206475258733E-3</v>
      </c>
      <c r="AE233" s="1">
        <f>(Table2[[#This Row],[Close Price]]/Table2[[#This Row],[Current Week Low]])-1</f>
        <v>2.7298399748980184E-2</v>
      </c>
      <c r="AF233" s="1">
        <f>(Table2[[#This Row],[Current Week High]]/Table2[[#This Row],[Close Price]])-1</f>
        <v>1.8326206475258733E-3</v>
      </c>
      <c r="AG233" s="1">
        <f>(Table2[[#This Row],[Close Price]]/Table2[[#This Row],[Current Month Low]])-1</f>
        <v>2.7298399748980184E-2</v>
      </c>
      <c r="AH233" s="1">
        <f>(Table2[[#This Row],[Current Month High]]/Table2[[#This Row],[Close Price]])-1</f>
        <v>7.7173691712482118E-2</v>
      </c>
      <c r="AI233">
        <v>10.6801058847485</v>
      </c>
      <c r="AJ233">
        <v>82.565055762081798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0.12</v>
      </c>
      <c r="AM233" t="s">
        <v>3220</v>
      </c>
      <c r="AN233">
        <v>-8.86</v>
      </c>
      <c r="AO233" t="s">
        <v>3221</v>
      </c>
      <c r="AP233">
        <v>0.14124204432489501</v>
      </c>
      <c r="AQ233">
        <f>(Table2[[#This Row],[Sharpe Ratio]]-AVERAGE(Table2[Sharpe Ratio]))/_xlfn.STDEV.P(Table2[Sharpe Ratio])</f>
        <v>0.89526214273076876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-1.5608463325890112</v>
      </c>
      <c r="AS233">
        <f>_xlfn.RANK.AVG(Table2[[#This Row],[1Y Return vs Nifty Z-Score]],Table2[1Y Return vs Nifty Z-Score])</f>
        <v>175</v>
      </c>
      <c r="AT233">
        <f>_xlfn.RANK.AVG(Table2[[#This Row],[6M Return vs Nifty Z-Score]],Table2[6M Return vs Nifty Z-Score])</f>
        <v>514</v>
      </c>
      <c r="AU233">
        <f>_xlfn.RANK.AVG(Table2[[#This Row],[Sharpe Ratio Z-Score]],Table2[Sharpe Ratio Z-Score])</f>
        <v>133</v>
      </c>
      <c r="AV233">
        <f>(Table2[[#This Row],[Rank 1Y]]+Table2[[#This Row],[Rank 6M]]+Table2[[#This Row],[Rank Sharpe]])/3</f>
        <v>274</v>
      </c>
    </row>
    <row r="234" spans="1:48" x14ac:dyDescent="0.3">
      <c r="A234" t="s">
        <v>1032</v>
      </c>
      <c r="B234" t="s">
        <v>1033</v>
      </c>
      <c r="C234" t="s">
        <v>3173</v>
      </c>
      <c r="D234" t="s">
        <v>258</v>
      </c>
      <c r="E234">
        <v>13478.746800000001</v>
      </c>
      <c r="F234">
        <v>4269.75</v>
      </c>
      <c r="G234">
        <v>8.9577397107814107</v>
      </c>
      <c r="H234">
        <f>(Table2[[#This Row],[1Y Return vs Nifty]]-AVERAGE(Table2[1Y Return vs Nifty]))/_xlfn.STDEV.P(Table2[1Y Return vs Nifty])</f>
        <v>-0.24770603353708426</v>
      </c>
      <c r="I234">
        <v>2.3007709345596901</v>
      </c>
      <c r="J234">
        <f>(Table2[[#This Row],[1M Return vs Nifty]]-AVERAGE(Table2[1M Return vs Nifty]))/_xlfn.STDEV.P(Table2[1M Return vs Nifty])</f>
        <v>0.17109797650262792</v>
      </c>
      <c r="K234">
        <v>9.0710492138457894</v>
      </c>
      <c r="L234">
        <f>(Table2[[#This Row],[6M Return vs Nifty]]-AVERAGE(Table2[6M Return vs Nifty]))/_xlfn.STDEV.P(Table2[6M Return vs Nifty])</f>
        <v>-0.17515960949359557</v>
      </c>
      <c r="M234">
        <v>5.0048883406527002E-2</v>
      </c>
      <c r="N234">
        <f>(Table2[[#This Row],[1W Return vs Nifty]]-AVERAGE(Table2[1W Return vs Nifty]))/_xlfn.STDEV.P(Table2[1W Return vs Nifty])</f>
        <v>-9.5856392101057748E-3</v>
      </c>
      <c r="O234">
        <v>4228.57</v>
      </c>
      <c r="P234">
        <v>4247.1248540426704</v>
      </c>
      <c r="Q234">
        <v>3888.83196928695</v>
      </c>
      <c r="R234">
        <v>58.3841167656837</v>
      </c>
      <c r="S234" s="1">
        <f>(Table2[[#This Row],[Close Price]]-Table2[[#This Row],[20D EMA]])/Table2[[#This Row],[20D EMA]]</f>
        <v>9.7385168035530444E-3</v>
      </c>
      <c r="T234" s="1">
        <f>(Table2[[#This Row],[Close Price]]-Table2[[#This Row],[50D EMA]])/Table2[[#This Row],[50D EMA]]</f>
        <v>5.3271676098228119E-3</v>
      </c>
      <c r="U234" s="1">
        <f>(Table2[[#This Row],[Close Price]]-Table2[[#This Row],[200D EMA]])/Table2[[#This Row],[200D EMA]]</f>
        <v>9.7951784423047347E-2</v>
      </c>
      <c r="V234">
        <v>0.76352579309396396</v>
      </c>
      <c r="W234">
        <v>4252.3</v>
      </c>
      <c r="X234">
        <v>4359.55</v>
      </c>
      <c r="Y234">
        <v>4215</v>
      </c>
      <c r="Z234">
        <v>4359.55</v>
      </c>
      <c r="AA234">
        <v>4170.55</v>
      </c>
      <c r="AB234">
        <v>4385</v>
      </c>
      <c r="AC234" s="1">
        <f>(Table2[[#This Row],[Close Price]]/Table2[[#This Row],[Day Low]])-1</f>
        <v>4.1036615478682315E-3</v>
      </c>
      <c r="AD234" s="1">
        <f>(Table2[[#This Row],[Day High]]/Table2[[#This Row],[Close Price]])-1</f>
        <v>2.1031676327653903E-2</v>
      </c>
      <c r="AE234" s="1">
        <f>(Table2[[#This Row],[Close Price]]/Table2[[#This Row],[Current Week Low]])-1</f>
        <v>1.2989323843416445E-2</v>
      </c>
      <c r="AF234" s="1">
        <f>(Table2[[#This Row],[Current Week High]]/Table2[[#This Row],[Close Price]])-1</f>
        <v>2.1031676327653903E-2</v>
      </c>
      <c r="AG234" s="1">
        <f>(Table2[[#This Row],[Close Price]]/Table2[[#This Row],[Current Month Low]])-1</f>
        <v>2.3785831604944185E-2</v>
      </c>
      <c r="AH234" s="1">
        <f>(Table2[[#This Row],[Current Month High]]/Table2[[#This Row],[Close Price]])-1</f>
        <v>2.699221265882068E-2</v>
      </c>
      <c r="AI234">
        <v>17.102874875578198</v>
      </c>
      <c r="AJ234">
        <v>54.701086956521699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-0.14000000000000001</v>
      </c>
      <c r="AM234" t="s">
        <v>3221</v>
      </c>
      <c r="AN234">
        <v>1.39</v>
      </c>
      <c r="AO234" t="s">
        <v>3220</v>
      </c>
      <c r="AP234">
        <v>0.188845167469048</v>
      </c>
      <c r="AQ234">
        <f>(Table2[[#This Row],[Sharpe Ratio]]-AVERAGE(Table2[Sharpe Ratio]))/_xlfn.STDEV.P(Table2[Sharpe Ratio])</f>
        <v>1.4518065180294026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377</v>
      </c>
      <c r="AT234">
        <f>_xlfn.RANK.AVG(Table2[[#This Row],[6M Return vs Nifty Z-Score]],Table2[6M Return vs Nifty Z-Score])</f>
        <v>389</v>
      </c>
      <c r="AU234">
        <f>_xlfn.RANK.AVG(Table2[[#This Row],[Sharpe Ratio Z-Score]],Table2[Sharpe Ratio Z-Score])</f>
        <v>56</v>
      </c>
      <c r="AV234">
        <f>(Table2[[#This Row],[Rank 1Y]]+Table2[[#This Row],[Rank 6M]]+Table2[[#This Row],[Rank Sharpe]])/3</f>
        <v>274</v>
      </c>
    </row>
    <row r="235" spans="1:48" x14ac:dyDescent="0.3">
      <c r="A235" t="s">
        <v>1738</v>
      </c>
      <c r="B235" t="s">
        <v>1739</v>
      </c>
      <c r="C235" t="s">
        <v>3169</v>
      </c>
      <c r="D235" t="s">
        <v>138</v>
      </c>
      <c r="E235">
        <v>4763.5200000000004</v>
      </c>
      <c r="F235">
        <v>7939.2</v>
      </c>
      <c r="G235">
        <v>33.1700723174866</v>
      </c>
      <c r="H235">
        <f>(Table2[[#This Row],[1Y Return vs Nifty]]-AVERAGE(Table2[1Y Return vs Nifty]))/_xlfn.STDEV.P(Table2[1Y Return vs Nifty])</f>
        <v>0.17881829535238725</v>
      </c>
      <c r="I235">
        <v>4.5419559613465399</v>
      </c>
      <c r="J235">
        <f>(Table2[[#This Row],[1M Return vs Nifty]]-AVERAGE(Table2[1M Return vs Nifty]))/_xlfn.STDEV.P(Table2[1M Return vs Nifty])</f>
        <v>0.39516813073001922</v>
      </c>
      <c r="K235">
        <v>12.817416187925801</v>
      </c>
      <c r="L235">
        <f>(Table2[[#This Row],[6M Return vs Nifty]]-AVERAGE(Table2[6M Return vs Nifty]))/_xlfn.STDEV.P(Table2[6M Return vs Nifty])</f>
        <v>-5.6317635139753054E-2</v>
      </c>
      <c r="M235">
        <v>-4.1717589648539004</v>
      </c>
      <c r="N235">
        <f>(Table2[[#This Row],[1W Return vs Nifty]]-AVERAGE(Table2[1W Return vs Nifty]))/_xlfn.STDEV.P(Table2[1W Return vs Nifty])</f>
        <v>-0.82134524845218804</v>
      </c>
      <c r="O235">
        <v>7788.07</v>
      </c>
      <c r="P235">
        <v>7509.9838821661397</v>
      </c>
      <c r="Q235">
        <v>6694.7288606578004</v>
      </c>
      <c r="R235">
        <v>54.5928083544527</v>
      </c>
      <c r="S235" s="1">
        <f>(Table2[[#This Row],[Close Price]]-Table2[[#This Row],[20D EMA]])/Table2[[#This Row],[20D EMA]]</f>
        <v>1.9405321215654213E-2</v>
      </c>
      <c r="T235" s="1">
        <f>(Table2[[#This Row],[Close Price]]-Table2[[#This Row],[50D EMA]])/Table2[[#This Row],[50D EMA]]</f>
        <v>5.715273488843485E-2</v>
      </c>
      <c r="U235" s="1">
        <f>(Table2[[#This Row],[Close Price]]-Table2[[#This Row],[200D EMA]])/Table2[[#This Row],[200D EMA]]</f>
        <v>0.18588820626559655</v>
      </c>
      <c r="V235">
        <v>0.63387105793225196</v>
      </c>
      <c r="W235">
        <v>7705</v>
      </c>
      <c r="X235">
        <v>8067.25</v>
      </c>
      <c r="Y235">
        <v>7645.05</v>
      </c>
      <c r="Z235">
        <v>8067.25</v>
      </c>
      <c r="AA235">
        <v>7645.05</v>
      </c>
      <c r="AB235">
        <v>8330</v>
      </c>
      <c r="AC235" s="1">
        <f>(Table2[[#This Row],[Close Price]]/Table2[[#This Row],[Day Low]])-1</f>
        <v>3.0395846852693031E-2</v>
      </c>
      <c r="AD235" s="1">
        <f>(Table2[[#This Row],[Day High]]/Table2[[#This Row],[Close Price]])-1</f>
        <v>1.6128829101168973E-2</v>
      </c>
      <c r="AE235" s="1">
        <f>(Table2[[#This Row],[Close Price]]/Table2[[#This Row],[Current Week Low]])-1</f>
        <v>3.8475876547569898E-2</v>
      </c>
      <c r="AF235" s="1">
        <f>(Table2[[#This Row],[Current Week High]]/Table2[[#This Row],[Close Price]])-1</f>
        <v>1.6128829101168973E-2</v>
      </c>
      <c r="AG235" s="1">
        <f>(Table2[[#This Row],[Close Price]]/Table2[[#This Row],[Current Month Low]])-1</f>
        <v>3.8475876547569898E-2</v>
      </c>
      <c r="AH235" s="1">
        <f>(Table2[[#This Row],[Current Month High]]/Table2[[#This Row],[Close Price]])-1</f>
        <v>4.9224103184200008E-2</v>
      </c>
      <c r="AI235">
        <v>9.1671704957678202</v>
      </c>
      <c r="AJ235">
        <v>76.622914349276897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0.16</v>
      </c>
      <c r="AM235" t="s">
        <v>3220</v>
      </c>
      <c r="AN235">
        <v>-0.7</v>
      </c>
      <c r="AO235" t="s">
        <v>3221</v>
      </c>
      <c r="AP235">
        <v>9.7743981999164994E-2</v>
      </c>
      <c r="AQ235">
        <f>(Table2[[#This Row],[Sharpe Ratio]]-AVERAGE(Table2[Sharpe Ratio]))/_xlfn.STDEV.P(Table2[Sharpe Ratio])</f>
        <v>0.38671143586925999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8.3034978359725287E-2</v>
      </c>
      <c r="AS235">
        <f>_xlfn.RANK.AVG(Table2[[#This Row],[1Y Return vs Nifty Z-Score]],Table2[1Y Return vs Nifty Z-Score])</f>
        <v>251</v>
      </c>
      <c r="AT235">
        <f>_xlfn.RANK.AVG(Table2[[#This Row],[6M Return vs Nifty Z-Score]],Table2[6M Return vs Nifty Z-Score])</f>
        <v>338</v>
      </c>
      <c r="AU235">
        <f>_xlfn.RANK.AVG(Table2[[#This Row],[Sharpe Ratio Z-Score]],Table2[Sharpe Ratio Z-Score])</f>
        <v>237</v>
      </c>
      <c r="AV235">
        <f>(Table2[[#This Row],[Rank 1Y]]+Table2[[#This Row],[Rank 6M]]+Table2[[#This Row],[Rank Sharpe]])/3</f>
        <v>275.33333333333331</v>
      </c>
    </row>
    <row r="236" spans="1:48" x14ac:dyDescent="0.3">
      <c r="A236" t="s">
        <v>377</v>
      </c>
      <c r="B236" t="s">
        <v>378</v>
      </c>
      <c r="C236" t="s">
        <v>3174</v>
      </c>
      <c r="D236" t="s">
        <v>141</v>
      </c>
      <c r="E236">
        <v>63915.819231044901</v>
      </c>
      <c r="F236">
        <v>1757.85</v>
      </c>
      <c r="G236">
        <v>20.554687127882001</v>
      </c>
      <c r="H236">
        <f>(Table2[[#This Row],[1Y Return vs Nifty]]-AVERAGE(Table2[1Y Return vs Nifty]))/_xlfn.STDEV.P(Table2[1Y Return vs Nifty])</f>
        <v>-4.3414266420209936E-2</v>
      </c>
      <c r="I236">
        <v>-4.9516624785422199</v>
      </c>
      <c r="J236">
        <f>(Table2[[#This Row],[1M Return vs Nifty]]-AVERAGE(Table2[1M Return vs Nifty]))/_xlfn.STDEV.P(Table2[1M Return vs Nifty])</f>
        <v>-0.55398891011085427</v>
      </c>
      <c r="K236">
        <v>18.0135774910826</v>
      </c>
      <c r="L236">
        <f>(Table2[[#This Row],[6M Return vs Nifty]]-AVERAGE(Table2[6M Return vs Nifty]))/_xlfn.STDEV.P(Table2[6M Return vs Nifty])</f>
        <v>0.10851460702996474</v>
      </c>
      <c r="M236">
        <v>-4.3422501247283501E-2</v>
      </c>
      <c r="N236">
        <f>(Table2[[#This Row],[1W Return vs Nifty]]-AVERAGE(Table2[1W Return vs Nifty]))/_xlfn.STDEV.P(Table2[1W Return vs Nifty])</f>
        <v>-2.7558104421462563E-2</v>
      </c>
      <c r="O236">
        <v>1754.6</v>
      </c>
      <c r="P236">
        <v>1750.3909149027099</v>
      </c>
      <c r="Q236">
        <v>1572.99273897079</v>
      </c>
      <c r="R236">
        <v>51.1319217164123</v>
      </c>
      <c r="S236" s="1">
        <f>(Table2[[#This Row],[Close Price]]-Table2[[#This Row],[20D EMA]])/Table2[[#This Row],[20D EMA]]</f>
        <v>1.8522740225692467E-3</v>
      </c>
      <c r="T236" s="1">
        <f>(Table2[[#This Row],[Close Price]]-Table2[[#This Row],[50D EMA]])/Table2[[#This Row],[50D EMA]]</f>
        <v>4.2613824339373706E-3</v>
      </c>
      <c r="U236" s="1">
        <f>(Table2[[#This Row],[Close Price]]-Table2[[#This Row],[200D EMA]])/Table2[[#This Row],[200D EMA]]</f>
        <v>0.1175194623912645</v>
      </c>
      <c r="V236">
        <v>0.63806223954866104</v>
      </c>
      <c r="W236">
        <v>1732.6</v>
      </c>
      <c r="X236">
        <v>1769.85</v>
      </c>
      <c r="Y236">
        <v>1726</v>
      </c>
      <c r="Z236">
        <v>1769.85</v>
      </c>
      <c r="AA236">
        <v>1719.05</v>
      </c>
      <c r="AB236">
        <v>1797.6</v>
      </c>
      <c r="AC236" s="1">
        <f>(Table2[[#This Row],[Close Price]]/Table2[[#This Row],[Day Low]])-1</f>
        <v>1.4573473392589076E-2</v>
      </c>
      <c r="AD236" s="1">
        <f>(Table2[[#This Row],[Day High]]/Table2[[#This Row],[Close Price]])-1</f>
        <v>6.8265210342179916E-3</v>
      </c>
      <c r="AE236" s="1">
        <f>(Table2[[#This Row],[Close Price]]/Table2[[#This Row],[Current Week Low]])-1</f>
        <v>1.8453070683661643E-2</v>
      </c>
      <c r="AF236" s="1">
        <f>(Table2[[#This Row],[Current Week High]]/Table2[[#This Row],[Close Price]])-1</f>
        <v>6.8265210342179916E-3</v>
      </c>
      <c r="AG236" s="1">
        <f>(Table2[[#This Row],[Close Price]]/Table2[[#This Row],[Current Month Low]])-1</f>
        <v>2.2570605857886505E-2</v>
      </c>
      <c r="AH236" s="1">
        <f>(Table2[[#This Row],[Current Month High]]/Table2[[#This Row],[Close Price]])-1</f>
        <v>2.2612850925846972E-2</v>
      </c>
      <c r="AI236">
        <v>11.104474215661099</v>
      </c>
      <c r="AJ236">
        <v>67.239082865569401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0.02</v>
      </c>
      <c r="AM236" t="s">
        <v>3220</v>
      </c>
      <c r="AN236">
        <v>3.21</v>
      </c>
      <c r="AO236" t="s">
        <v>3220</v>
      </c>
      <c r="AP236">
        <v>0.103412325601872</v>
      </c>
      <c r="AQ236">
        <f>(Table2[[#This Row],[Sharpe Ratio]]-AVERAGE(Table2[Sharpe Ratio]))/_xlfn.STDEV.P(Table2[Sharpe Ratio])</f>
        <v>0.45298197740061036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-6.3464696521951691E-2</v>
      </c>
      <c r="AS236">
        <f>_xlfn.RANK.AVG(Table2[[#This Row],[1Y Return vs Nifty Z-Score]],Table2[1Y Return vs Nifty Z-Score])</f>
        <v>314</v>
      </c>
      <c r="AT236">
        <f>_xlfn.RANK.AVG(Table2[[#This Row],[6M Return vs Nifty Z-Score]],Table2[6M Return vs Nifty Z-Score])</f>
        <v>289</v>
      </c>
      <c r="AU236">
        <f>_xlfn.RANK.AVG(Table2[[#This Row],[Sharpe Ratio Z-Score]],Table2[Sharpe Ratio Z-Score])</f>
        <v>225</v>
      </c>
      <c r="AV236">
        <f>(Table2[[#This Row],[Rank 1Y]]+Table2[[#This Row],[Rank 6M]]+Table2[[#This Row],[Rank Sharpe]])/3</f>
        <v>276</v>
      </c>
    </row>
    <row r="237" spans="1:48" x14ac:dyDescent="0.3">
      <c r="A237" t="s">
        <v>348</v>
      </c>
      <c r="B237" t="s">
        <v>349</v>
      </c>
      <c r="C237" t="s">
        <v>3166</v>
      </c>
      <c r="D237" t="s">
        <v>127</v>
      </c>
      <c r="E237">
        <v>73127.678485080003</v>
      </c>
      <c r="F237">
        <v>1570.65</v>
      </c>
      <c r="G237">
        <v>14.497306059403</v>
      </c>
      <c r="H237">
        <f>(Table2[[#This Row],[1Y Return vs Nifty]]-AVERAGE(Table2[1Y Return vs Nifty]))/_xlfn.STDEV.P(Table2[1Y Return vs Nifty])</f>
        <v>-0.15012106072326303</v>
      </c>
      <c r="I237">
        <v>-7.4451235030809801</v>
      </c>
      <c r="J237">
        <f>(Table2[[#This Row],[1M Return vs Nifty]]-AVERAGE(Table2[1M Return vs Nifty]))/_xlfn.STDEV.P(Table2[1M Return vs Nifty])</f>
        <v>-0.80328122183462236</v>
      </c>
      <c r="K237">
        <v>24.0926819229106</v>
      </c>
      <c r="L237">
        <f>(Table2[[#This Row],[6M Return vs Nifty]]-AVERAGE(Table2[6M Return vs Nifty]))/_xlfn.STDEV.P(Table2[6M Return vs Nifty])</f>
        <v>0.30135550542034334</v>
      </c>
      <c r="M237">
        <v>-0.57144418864590596</v>
      </c>
      <c r="N237">
        <f>(Table2[[#This Row],[1W Return vs Nifty]]-AVERAGE(Table2[1W Return vs Nifty]))/_xlfn.STDEV.P(Table2[1W Return vs Nifty])</f>
        <v>-0.12908491332411404</v>
      </c>
      <c r="O237">
        <v>1588.95</v>
      </c>
      <c r="P237">
        <v>1592.0431212987501</v>
      </c>
      <c r="Q237">
        <v>1397.1088675646999</v>
      </c>
      <c r="R237">
        <v>45.216581481183702</v>
      </c>
      <c r="S237" s="1">
        <f>(Table2[[#This Row],[Close Price]]-Table2[[#This Row],[20D EMA]])/Table2[[#This Row],[20D EMA]]</f>
        <v>-1.1517039554422704E-2</v>
      </c>
      <c r="T237" s="1">
        <f>(Table2[[#This Row],[Close Price]]-Table2[[#This Row],[50D EMA]])/Table2[[#This Row],[50D EMA]]</f>
        <v>-1.3437526290932363E-2</v>
      </c>
      <c r="U237" s="1">
        <f>(Table2[[#This Row],[Close Price]]-Table2[[#This Row],[200D EMA]])/Table2[[#This Row],[200D EMA]]</f>
        <v>0.12421446636281082</v>
      </c>
      <c r="V237">
        <v>0.70966792389830402</v>
      </c>
      <c r="W237">
        <v>1553.05</v>
      </c>
      <c r="X237">
        <v>1578</v>
      </c>
      <c r="Y237">
        <v>1524.75</v>
      </c>
      <c r="Z237">
        <v>1578</v>
      </c>
      <c r="AA237">
        <v>1524.75</v>
      </c>
      <c r="AB237">
        <v>1629.9</v>
      </c>
      <c r="AC237" s="1">
        <f>(Table2[[#This Row],[Close Price]]/Table2[[#This Row],[Day Low]])-1</f>
        <v>1.1332539197064007E-2</v>
      </c>
      <c r="AD237" s="1">
        <f>(Table2[[#This Row],[Day High]]/Table2[[#This Row],[Close Price]])-1</f>
        <v>4.6795912520294358E-3</v>
      </c>
      <c r="AE237" s="1">
        <f>(Table2[[#This Row],[Close Price]]/Table2[[#This Row],[Current Week Low]])-1</f>
        <v>3.0103295622233128E-2</v>
      </c>
      <c r="AF237" s="1">
        <f>(Table2[[#This Row],[Current Week High]]/Table2[[#This Row],[Close Price]])-1</f>
        <v>4.6795912520294358E-3</v>
      </c>
      <c r="AG237" s="1">
        <f>(Table2[[#This Row],[Close Price]]/Table2[[#This Row],[Current Month Low]])-1</f>
        <v>3.0103295622233128E-2</v>
      </c>
      <c r="AH237" s="1">
        <f>(Table2[[#This Row],[Current Month High]]/Table2[[#This Row],[Close Price]])-1</f>
        <v>3.7723235603094318E-2</v>
      </c>
      <c r="AI237">
        <v>14.8887403304364</v>
      </c>
      <c r="AJ237">
        <v>56.7045794672254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-0.12</v>
      </c>
      <c r="AM237" t="s">
        <v>3221</v>
      </c>
      <c r="AN237">
        <v>-3.06</v>
      </c>
      <c r="AO237" t="s">
        <v>3221</v>
      </c>
      <c r="AP237">
        <v>9.2173285793448995E-2</v>
      </c>
      <c r="AQ237">
        <f>(Table2[[#This Row],[Sharpe Ratio]]-AVERAGE(Table2[Sharpe Ratio]))/_xlfn.STDEV.P(Table2[Sharpe Ratio])</f>
        <v>0.32158252341534072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353</v>
      </c>
      <c r="AT237">
        <f>_xlfn.RANK.AVG(Table2[[#This Row],[6M Return vs Nifty Z-Score]],Table2[6M Return vs Nifty Z-Score])</f>
        <v>226</v>
      </c>
      <c r="AU237">
        <f>_xlfn.RANK.AVG(Table2[[#This Row],[Sharpe Ratio Z-Score]],Table2[Sharpe Ratio Z-Score])</f>
        <v>251</v>
      </c>
      <c r="AV237">
        <f>(Table2[[#This Row],[Rank 1Y]]+Table2[[#This Row],[Rank 6M]]+Table2[[#This Row],[Rank Sharpe]])/3</f>
        <v>276.66666666666669</v>
      </c>
    </row>
    <row r="238" spans="1:48" x14ac:dyDescent="0.3">
      <c r="A238" t="s">
        <v>1569</v>
      </c>
      <c r="B238" t="s">
        <v>1570</v>
      </c>
      <c r="C238" t="s">
        <v>3173</v>
      </c>
      <c r="D238" t="s">
        <v>624</v>
      </c>
      <c r="E238">
        <v>6297.4796789000002</v>
      </c>
      <c r="F238">
        <v>352.9</v>
      </c>
      <c r="G238">
        <v>26.759050302626999</v>
      </c>
      <c r="H238">
        <f>(Table2[[#This Row],[1Y Return vs Nifty]]-AVERAGE(Table2[1Y Return vs Nifty]))/_xlfn.STDEV.P(Table2[1Y Return vs Nifty])</f>
        <v>6.5881763924334827E-2</v>
      </c>
      <c r="I238">
        <v>0.61906607596576801</v>
      </c>
      <c r="J238">
        <f>(Table2[[#This Row],[1M Return vs Nifty]]-AVERAGE(Table2[1M Return vs Nifty]))/_xlfn.STDEV.P(Table2[1M Return vs Nifty])</f>
        <v>2.963769586952685E-3</v>
      </c>
      <c r="K238">
        <v>13.6831646845622</v>
      </c>
      <c r="L238">
        <f>(Table2[[#This Row],[6M Return vs Nifty]]-AVERAGE(Table2[6M Return vs Nifty]))/_xlfn.STDEV.P(Table2[6M Return vs Nifty])</f>
        <v>-2.8854425756906478E-2</v>
      </c>
      <c r="M238">
        <v>-3.4907296522937798</v>
      </c>
      <c r="N238">
        <f>(Table2[[#This Row],[1W Return vs Nifty]]-AVERAGE(Table2[1W Return vs Nifty]))/_xlfn.STDEV.P(Table2[1W Return vs Nifty])</f>
        <v>-0.6903984814471481</v>
      </c>
      <c r="O238">
        <v>366.59</v>
      </c>
      <c r="P238">
        <v>364.392581439146</v>
      </c>
      <c r="Q238">
        <v>329.104532362432</v>
      </c>
      <c r="R238">
        <v>30.2856598883636</v>
      </c>
      <c r="S238" s="1">
        <f>(Table2[[#This Row],[Close Price]]-Table2[[#This Row],[20D EMA]])/Table2[[#This Row],[20D EMA]]</f>
        <v>-3.7344171963228673E-2</v>
      </c>
      <c r="T238" s="1">
        <f>(Table2[[#This Row],[Close Price]]-Table2[[#This Row],[50D EMA]])/Table2[[#This Row],[50D EMA]]</f>
        <v>-3.1539010464364511E-2</v>
      </c>
      <c r="U238" s="1">
        <f>(Table2[[#This Row],[Close Price]]-Table2[[#This Row],[200D EMA]])/Table2[[#This Row],[200D EMA]]</f>
        <v>7.2303676484658116E-2</v>
      </c>
      <c r="V238">
        <v>0.593237109098955</v>
      </c>
      <c r="W238">
        <v>352.05</v>
      </c>
      <c r="X238">
        <v>356.65</v>
      </c>
      <c r="Y238">
        <v>349.8</v>
      </c>
      <c r="Z238">
        <v>357.85</v>
      </c>
      <c r="AA238">
        <v>349.8</v>
      </c>
      <c r="AB238">
        <v>373.7</v>
      </c>
      <c r="AC238" s="1">
        <f>(Table2[[#This Row],[Close Price]]/Table2[[#This Row],[Day Low]])-1</f>
        <v>2.4144297684987048E-3</v>
      </c>
      <c r="AD238" s="1">
        <f>(Table2[[#This Row],[Day High]]/Table2[[#This Row],[Close Price]])-1</f>
        <v>1.0626239727968168E-2</v>
      </c>
      <c r="AE238" s="1">
        <f>(Table2[[#This Row],[Close Price]]/Table2[[#This Row],[Current Week Low]])-1</f>
        <v>8.8622069754145105E-3</v>
      </c>
      <c r="AF238" s="1">
        <f>(Table2[[#This Row],[Current Week High]]/Table2[[#This Row],[Close Price]])-1</f>
        <v>1.4026636440918283E-2</v>
      </c>
      <c r="AG238" s="1">
        <f>(Table2[[#This Row],[Close Price]]/Table2[[#This Row],[Current Month Low]])-1</f>
        <v>8.8622069754145105E-3</v>
      </c>
      <c r="AH238" s="1">
        <f>(Table2[[#This Row],[Current Month High]]/Table2[[#This Row],[Close Price]])-1</f>
        <v>5.8940209691130674E-2</v>
      </c>
      <c r="AI238">
        <v>24.199489940492999</v>
      </c>
      <c r="AJ238">
        <v>73.799556759418806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-0.15</v>
      </c>
      <c r="AM238" t="s">
        <v>3221</v>
      </c>
      <c r="AN238">
        <v>-4.45</v>
      </c>
      <c r="AO238" t="s">
        <v>3221</v>
      </c>
      <c r="AP238">
        <v>0.10432216414713499</v>
      </c>
      <c r="AQ238">
        <f>(Table2[[#This Row],[Sharpe Ratio]]-AVERAGE(Table2[Sharpe Ratio]))/_xlfn.STDEV.P(Table2[Sharpe Ratio])</f>
        <v>0.46361921066076062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-0.1867881630320064</v>
      </c>
      <c r="AS238">
        <f>_xlfn.RANK.AVG(Table2[[#This Row],[1Y Return vs Nifty Z-Score]],Table2[1Y Return vs Nifty Z-Score])</f>
        <v>278</v>
      </c>
      <c r="AT238">
        <f>_xlfn.RANK.AVG(Table2[[#This Row],[6M Return vs Nifty Z-Score]],Table2[6M Return vs Nifty Z-Score])</f>
        <v>329</v>
      </c>
      <c r="AU238">
        <f>_xlfn.RANK.AVG(Table2[[#This Row],[Sharpe Ratio Z-Score]],Table2[Sharpe Ratio Z-Score])</f>
        <v>223</v>
      </c>
      <c r="AV238">
        <f>(Table2[[#This Row],[Rank 1Y]]+Table2[[#This Row],[Rank 6M]]+Table2[[#This Row],[Rank Sharpe]])/3</f>
        <v>276.66666666666669</v>
      </c>
    </row>
    <row r="239" spans="1:48" x14ac:dyDescent="0.3">
      <c r="A239" t="s">
        <v>205</v>
      </c>
      <c r="B239" t="s">
        <v>206</v>
      </c>
      <c r="C239" t="s">
        <v>3161</v>
      </c>
      <c r="D239" t="s">
        <v>51</v>
      </c>
      <c r="E239">
        <v>126699.03356136</v>
      </c>
      <c r="F239">
        <v>1507.6</v>
      </c>
      <c r="G239">
        <v>0.945176376877924</v>
      </c>
      <c r="H239">
        <f>(Table2[[#This Row],[1Y Return vs Nifty]]-AVERAGE(Table2[1Y Return vs Nifty]))/_xlfn.STDEV.P(Table2[1Y Return vs Nifty])</f>
        <v>-0.38885530875111873</v>
      </c>
      <c r="I239">
        <v>12.034721921458299</v>
      </c>
      <c r="J239">
        <f>(Table2[[#This Row],[1M Return vs Nifty]]-AVERAGE(Table2[1M Return vs Nifty]))/_xlfn.STDEV.P(Table2[1M Return vs Nifty])</f>
        <v>1.1442830874183603</v>
      </c>
      <c r="K239">
        <v>26.2981164250942</v>
      </c>
      <c r="L239">
        <f>(Table2[[#This Row],[6M Return vs Nifty]]-AVERAGE(Table2[6M Return vs Nifty]))/_xlfn.STDEV.P(Table2[6M Return vs Nifty])</f>
        <v>0.37131613457412393</v>
      </c>
      <c r="M239">
        <v>3.7651894103508101</v>
      </c>
      <c r="N239">
        <f>(Table2[[#This Row],[1W Return vs Nifty]]-AVERAGE(Table2[1W Return vs Nifty]))/_xlfn.STDEV.P(Table2[1W Return vs Nifty])</f>
        <v>0.70475313006248419</v>
      </c>
      <c r="O239">
        <v>1455.61</v>
      </c>
      <c r="P239">
        <v>1411.25600802502</v>
      </c>
      <c r="Q239">
        <v>1277.4808191018101</v>
      </c>
      <c r="R239">
        <v>60.812596801242599</v>
      </c>
      <c r="S239" s="1">
        <f>(Table2[[#This Row],[Close Price]]-Table2[[#This Row],[20D EMA]])/Table2[[#This Row],[20D EMA]]</f>
        <v>3.5716984631872555E-2</v>
      </c>
      <c r="T239" s="1">
        <f>(Table2[[#This Row],[Close Price]]-Table2[[#This Row],[50D EMA]])/Table2[[#This Row],[50D EMA]]</f>
        <v>6.8268259923873281E-2</v>
      </c>
      <c r="U239" s="1">
        <f>(Table2[[#This Row],[Close Price]]-Table2[[#This Row],[200D EMA]])/Table2[[#This Row],[200D EMA]]</f>
        <v>0.18013513585275229</v>
      </c>
      <c r="V239">
        <v>1.3598484215842099</v>
      </c>
      <c r="W239">
        <v>1500.6</v>
      </c>
      <c r="X239">
        <v>1549.45</v>
      </c>
      <c r="Y239">
        <v>1500.6</v>
      </c>
      <c r="Z239">
        <v>1549.45</v>
      </c>
      <c r="AA239">
        <v>1452.55</v>
      </c>
      <c r="AB239">
        <v>1556.8</v>
      </c>
      <c r="AC239" s="1">
        <f>(Table2[[#This Row],[Close Price]]/Table2[[#This Row],[Day Low]])-1</f>
        <v>4.6648007463681029E-3</v>
      </c>
      <c r="AD239" s="1">
        <f>(Table2[[#This Row],[Day High]]/Table2[[#This Row],[Close Price]])-1</f>
        <v>2.7759352613425436E-2</v>
      </c>
      <c r="AE239" s="1">
        <f>(Table2[[#This Row],[Close Price]]/Table2[[#This Row],[Current Week Low]])-1</f>
        <v>4.6648007463681029E-3</v>
      </c>
      <c r="AF239" s="1">
        <f>(Table2[[#This Row],[Current Week High]]/Table2[[#This Row],[Close Price]])-1</f>
        <v>2.7759352613425436E-2</v>
      </c>
      <c r="AG239" s="1">
        <f>(Table2[[#This Row],[Close Price]]/Table2[[#This Row],[Current Month Low]])-1</f>
        <v>3.7898867508863621E-2</v>
      </c>
      <c r="AH239" s="1">
        <f>(Table2[[#This Row],[Current Month High]]/Table2[[#This Row],[Close Price]])-1</f>
        <v>3.2634651101087764E-2</v>
      </c>
      <c r="AI239">
        <v>3.2634651101087702</v>
      </c>
      <c r="AJ239">
        <v>49.0901898734177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0.05</v>
      </c>
      <c r="AM239" t="s">
        <v>3220</v>
      </c>
      <c r="AN239">
        <v>11.77</v>
      </c>
      <c r="AO239" t="s">
        <v>3220</v>
      </c>
      <c r="AP239">
        <v>0.11683302535375401</v>
      </c>
      <c r="AQ239">
        <f>(Table2[[#This Row],[Sharpe Ratio]]-AVERAGE(Table2[Sharpe Ratio]))/_xlfn.STDEV.P(Table2[Sharpe Ratio])</f>
        <v>0.60988796310375915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2.4413850064076086</v>
      </c>
      <c r="AS239">
        <f>_xlfn.RANK.AVG(Table2[[#This Row],[1Y Return vs Nifty Z-Score]],Table2[1Y Return vs Nifty Z-Score])</f>
        <v>436</v>
      </c>
      <c r="AT239">
        <f>_xlfn.RANK.AVG(Table2[[#This Row],[6M Return vs Nifty Z-Score]],Table2[6M Return vs Nifty Z-Score])</f>
        <v>209</v>
      </c>
      <c r="AU239">
        <f>_xlfn.RANK.AVG(Table2[[#This Row],[Sharpe Ratio Z-Score]],Table2[Sharpe Ratio Z-Score])</f>
        <v>188</v>
      </c>
      <c r="AV239">
        <f>(Table2[[#This Row],[Rank 1Y]]+Table2[[#This Row],[Rank 6M]]+Table2[[#This Row],[Rank Sharpe]])/3</f>
        <v>277.66666666666669</v>
      </c>
    </row>
    <row r="240" spans="1:48" x14ac:dyDescent="0.3">
      <c r="A240" t="s">
        <v>572</v>
      </c>
      <c r="B240" t="s">
        <v>573</v>
      </c>
      <c r="C240" t="s">
        <v>3163</v>
      </c>
      <c r="D240" t="s">
        <v>173</v>
      </c>
      <c r="E240">
        <v>36000.337500000001</v>
      </c>
      <c r="F240">
        <v>824.75</v>
      </c>
      <c r="G240">
        <v>18.949091330703901</v>
      </c>
      <c r="H240">
        <f>(Table2[[#This Row],[1Y Return vs Nifty]]-AVERAGE(Table2[1Y Return vs Nifty]))/_xlfn.STDEV.P(Table2[1Y Return vs Nifty])</f>
        <v>-7.1698433872522838E-2</v>
      </c>
      <c r="I240">
        <v>0.42748321384593801</v>
      </c>
      <c r="J240">
        <f>(Table2[[#This Row],[1M Return vs Nifty]]-AVERAGE(Table2[1M Return vs Nifty]))/_xlfn.STDEV.P(Table2[1M Return vs Nifty])</f>
        <v>-1.619038366208116E-2</v>
      </c>
      <c r="K240">
        <v>74.053045652213299</v>
      </c>
      <c r="L240">
        <f>(Table2[[#This Row],[6M Return vs Nifty]]-AVERAGE(Table2[6M Return vs Nifty]))/_xlfn.STDEV.P(Table2[6M Return vs Nifty])</f>
        <v>1.886194445680452</v>
      </c>
      <c r="M240">
        <v>2.7965078161917298</v>
      </c>
      <c r="N240">
        <f>(Table2[[#This Row],[1W Return vs Nifty]]-AVERAGE(Table2[1W Return vs Nifty]))/_xlfn.STDEV.P(Table2[1W Return vs Nifty])</f>
        <v>0.51849723670661341</v>
      </c>
      <c r="O240">
        <v>817</v>
      </c>
      <c r="P240">
        <v>780.23463185211199</v>
      </c>
      <c r="Q240">
        <v>630.45471546700605</v>
      </c>
      <c r="R240">
        <v>53.419232006502497</v>
      </c>
      <c r="S240" s="1">
        <f>(Table2[[#This Row],[Close Price]]-Table2[[#This Row],[20D EMA]])/Table2[[#This Row],[20D EMA]]</f>
        <v>9.4859241126070987E-3</v>
      </c>
      <c r="T240" s="1">
        <f>(Table2[[#This Row],[Close Price]]-Table2[[#This Row],[50D EMA]])/Table2[[#This Row],[50D EMA]]</f>
        <v>5.7053822440844421E-2</v>
      </c>
      <c r="U240" s="1">
        <f>(Table2[[#This Row],[Close Price]]-Table2[[#This Row],[200D EMA]])/Table2[[#This Row],[200D EMA]]</f>
        <v>0.30818277628246576</v>
      </c>
      <c r="V240">
        <v>0.55700071066874102</v>
      </c>
      <c r="W240">
        <v>812</v>
      </c>
      <c r="X240">
        <v>846.75</v>
      </c>
      <c r="Y240">
        <v>812</v>
      </c>
      <c r="Z240">
        <v>846.75</v>
      </c>
      <c r="AA240">
        <v>790</v>
      </c>
      <c r="AB240">
        <v>860</v>
      </c>
      <c r="AC240" s="1">
        <f>(Table2[[#This Row],[Close Price]]/Table2[[#This Row],[Day Low]])-1</f>
        <v>1.5701970443349644E-2</v>
      </c>
      <c r="AD240" s="1">
        <f>(Table2[[#This Row],[Day High]]/Table2[[#This Row],[Close Price]])-1</f>
        <v>2.6674749924219476E-2</v>
      </c>
      <c r="AE240" s="1">
        <f>(Table2[[#This Row],[Close Price]]/Table2[[#This Row],[Current Week Low]])-1</f>
        <v>1.5701970443349644E-2</v>
      </c>
      <c r="AF240" s="1">
        <f>(Table2[[#This Row],[Current Week High]]/Table2[[#This Row],[Close Price]])-1</f>
        <v>2.6674749924219476E-2</v>
      </c>
      <c r="AG240" s="1">
        <f>(Table2[[#This Row],[Close Price]]/Table2[[#This Row],[Current Month Low]])-1</f>
        <v>4.3987341772151911E-2</v>
      </c>
      <c r="AH240" s="1">
        <f>(Table2[[#This Row],[Current Month High]]/Table2[[#This Row],[Close Price]])-1</f>
        <v>4.2740224310397146E-2</v>
      </c>
      <c r="AI240">
        <v>4.2740224310397101</v>
      </c>
      <c r="AJ240">
        <v>97.734356269479704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0.02</v>
      </c>
      <c r="AM240" t="s">
        <v>3220</v>
      </c>
      <c r="AN240">
        <v>1.93</v>
      </c>
      <c r="AO240" t="s">
        <v>3220</v>
      </c>
      <c r="AP240">
        <v>2.0716780128639999E-2</v>
      </c>
      <c r="AQ240">
        <f>(Table2[[#This Row],[Sharpe Ratio]]-AVERAGE(Table2[Sharpe Ratio]))/_xlfn.STDEV.P(Table2[Sharpe Ratio])</f>
        <v>-0.51383989594600599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1.8029629689064555</v>
      </c>
      <c r="AS240">
        <f>_xlfn.RANK.AVG(Table2[[#This Row],[1Y Return vs Nifty Z-Score]],Table2[1Y Return vs Nifty Z-Score])</f>
        <v>323</v>
      </c>
      <c r="AT240">
        <f>_xlfn.RANK.AVG(Table2[[#This Row],[6M Return vs Nifty Z-Score]],Table2[6M Return vs Nifty Z-Score])</f>
        <v>34</v>
      </c>
      <c r="AU240">
        <f>_xlfn.RANK.AVG(Table2[[#This Row],[Sharpe Ratio Z-Score]],Table2[Sharpe Ratio Z-Score])</f>
        <v>477</v>
      </c>
      <c r="AV240">
        <f>(Table2[[#This Row],[Rank 1Y]]+Table2[[#This Row],[Rank 6M]]+Table2[[#This Row],[Rank Sharpe]])/3</f>
        <v>278</v>
      </c>
    </row>
    <row r="241" spans="1:48" x14ac:dyDescent="0.3">
      <c r="A241" t="s">
        <v>1207</v>
      </c>
      <c r="B241" t="s">
        <v>1208</v>
      </c>
      <c r="C241" t="s">
        <v>3163</v>
      </c>
      <c r="D241" t="s">
        <v>999</v>
      </c>
      <c r="E241">
        <v>10144.826326959999</v>
      </c>
      <c r="F241">
        <v>463.45</v>
      </c>
      <c r="G241">
        <v>4.2063937996176799</v>
      </c>
      <c r="H241">
        <f>(Table2[[#This Row],[1Y Return vs Nifty]]-AVERAGE(Table2[1Y Return vs Nifty]))/_xlfn.STDEV.P(Table2[1Y Return vs Nifty])</f>
        <v>-0.3314057191063971</v>
      </c>
      <c r="I241">
        <v>20.644150318713301</v>
      </c>
      <c r="J241">
        <f>(Table2[[#This Row],[1M Return vs Nifty]]-AVERAGE(Table2[1M Return vs Nifty]))/_xlfn.STDEV.P(Table2[1M Return vs Nifty])</f>
        <v>2.0050401983778028</v>
      </c>
      <c r="K241">
        <v>27.058901273074401</v>
      </c>
      <c r="L241">
        <f>(Table2[[#This Row],[6M Return vs Nifty]]-AVERAGE(Table2[6M Return vs Nifty]))/_xlfn.STDEV.P(Table2[6M Return vs Nifty])</f>
        <v>0.39544969490550541</v>
      </c>
      <c r="M241">
        <v>-0.485656673602473</v>
      </c>
      <c r="N241">
        <f>(Table2[[#This Row],[1W Return vs Nifty]]-AVERAGE(Table2[1W Return vs Nifty]))/_xlfn.STDEV.P(Table2[1W Return vs Nifty])</f>
        <v>-0.11258988508207772</v>
      </c>
      <c r="O241">
        <v>450.35</v>
      </c>
      <c r="P241">
        <v>424.793789435034</v>
      </c>
      <c r="Q241">
        <v>374.26336701438299</v>
      </c>
      <c r="R241">
        <v>56.998065223483302</v>
      </c>
      <c r="S241" s="1">
        <f>(Table2[[#This Row],[Close Price]]-Table2[[#This Row],[20D EMA]])/Table2[[#This Row],[20D EMA]]</f>
        <v>2.9088486732541278E-2</v>
      </c>
      <c r="T241" s="1">
        <f>(Table2[[#This Row],[Close Price]]-Table2[[#This Row],[50D EMA]])/Table2[[#This Row],[50D EMA]]</f>
        <v>9.0999942857869609E-2</v>
      </c>
      <c r="U241" s="1">
        <f>(Table2[[#This Row],[Close Price]]-Table2[[#This Row],[200D EMA]])/Table2[[#This Row],[200D EMA]]</f>
        <v>0.23829912528465427</v>
      </c>
      <c r="V241">
        <v>1.2040450607862101</v>
      </c>
      <c r="W241">
        <v>455.2</v>
      </c>
      <c r="X241">
        <v>487</v>
      </c>
      <c r="Y241">
        <v>452.7</v>
      </c>
      <c r="Z241">
        <v>487</v>
      </c>
      <c r="AA241">
        <v>450</v>
      </c>
      <c r="AB241">
        <v>487</v>
      </c>
      <c r="AC241" s="1">
        <f>(Table2[[#This Row],[Close Price]]/Table2[[#This Row],[Day Low]])-1</f>
        <v>1.8123901581722279E-2</v>
      </c>
      <c r="AD241" s="1">
        <f>(Table2[[#This Row],[Day High]]/Table2[[#This Row],[Close Price]])-1</f>
        <v>5.0814543100658138E-2</v>
      </c>
      <c r="AE241" s="1">
        <f>(Table2[[#This Row],[Close Price]]/Table2[[#This Row],[Current Week Low]])-1</f>
        <v>2.3746410426330966E-2</v>
      </c>
      <c r="AF241" s="1">
        <f>(Table2[[#This Row],[Current Week High]]/Table2[[#This Row],[Close Price]])-1</f>
        <v>5.0814543100658138E-2</v>
      </c>
      <c r="AG241" s="1">
        <f>(Table2[[#This Row],[Close Price]]/Table2[[#This Row],[Current Month Low]])-1</f>
        <v>2.9888888888888854E-2</v>
      </c>
      <c r="AH241" s="1">
        <f>(Table2[[#This Row],[Current Month High]]/Table2[[#This Row],[Close Price]])-1</f>
        <v>5.0814543100658138E-2</v>
      </c>
      <c r="AI241">
        <v>5.0814543100658103</v>
      </c>
      <c r="AJ241">
        <v>73.252336448598101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</v>
      </c>
      <c r="AM241" t="s">
        <v>3222</v>
      </c>
      <c r="AN241">
        <v>2.79</v>
      </c>
      <c r="AO241" t="s">
        <v>3220</v>
      </c>
      <c r="AP241">
        <v>0.102781085883836</v>
      </c>
      <c r="AQ241">
        <f>(Table2[[#This Row],[Sharpe Ratio]]-AVERAGE(Table2[Sharpe Ratio]))/_xlfn.STDEV.P(Table2[Sharpe Ratio])</f>
        <v>0.44560193820708571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2.4020962273019189</v>
      </c>
      <c r="AS241">
        <f>_xlfn.RANK.AVG(Table2[[#This Row],[1Y Return vs Nifty Z-Score]],Table2[1Y Return vs Nifty Z-Score])</f>
        <v>407</v>
      </c>
      <c r="AT241">
        <f>_xlfn.RANK.AVG(Table2[[#This Row],[6M Return vs Nifty Z-Score]],Table2[6M Return vs Nifty Z-Score])</f>
        <v>201</v>
      </c>
      <c r="AU241">
        <f>_xlfn.RANK.AVG(Table2[[#This Row],[Sharpe Ratio Z-Score]],Table2[Sharpe Ratio Z-Score])</f>
        <v>226</v>
      </c>
      <c r="AV241">
        <f>(Table2[[#This Row],[Rank 1Y]]+Table2[[#This Row],[Rank 6M]]+Table2[[#This Row],[Rank Sharpe]])/3</f>
        <v>278</v>
      </c>
    </row>
    <row r="242" spans="1:48" x14ac:dyDescent="0.3">
      <c r="A242" t="s">
        <v>1075</v>
      </c>
      <c r="B242" t="s">
        <v>1076</v>
      </c>
      <c r="C242" t="s">
        <v>3173</v>
      </c>
      <c r="D242" t="s">
        <v>127</v>
      </c>
      <c r="E242">
        <v>12300.44222178</v>
      </c>
      <c r="F242">
        <v>919.35</v>
      </c>
      <c r="G242">
        <v>22.154917440249999</v>
      </c>
      <c r="H242">
        <f>(Table2[[#This Row],[1Y Return vs Nifty]]-AVERAGE(Table2[1Y Return vs Nifty]))/_xlfn.STDEV.P(Table2[1Y Return vs Nifty])</f>
        <v>-1.5224617321207685E-2</v>
      </c>
      <c r="I242">
        <v>-20.132425354685498</v>
      </c>
      <c r="J242">
        <f>(Table2[[#This Row],[1M Return vs Nifty]]-AVERAGE(Table2[1M Return vs Nifty]))/_xlfn.STDEV.P(Table2[1M Return vs Nifty])</f>
        <v>-2.0717377074172667</v>
      </c>
      <c r="K242">
        <v>14.474801468265399</v>
      </c>
      <c r="L242">
        <f>(Table2[[#This Row],[6M Return vs Nifty]]-AVERAGE(Table2[6M Return vs Nifty]))/_xlfn.STDEV.P(Table2[6M Return vs Nifty])</f>
        <v>-3.742182616465888E-3</v>
      </c>
      <c r="M242">
        <v>-0.899360564081225</v>
      </c>
      <c r="N242">
        <f>(Table2[[#This Row],[1W Return vs Nifty]]-AVERAGE(Table2[1W Return vs Nifty]))/_xlfn.STDEV.P(Table2[1W Return vs Nifty])</f>
        <v>-0.19213592804453444</v>
      </c>
      <c r="O242">
        <v>961.05</v>
      </c>
      <c r="P242">
        <v>998.60588882714103</v>
      </c>
      <c r="Q242">
        <v>879.92555595102601</v>
      </c>
      <c r="R242">
        <v>37.5864094581666</v>
      </c>
      <c r="S242" s="1">
        <f>(Table2[[#This Row],[Close Price]]-Table2[[#This Row],[20D EMA]])/Table2[[#This Row],[20D EMA]]</f>
        <v>-4.3390042141407764E-2</v>
      </c>
      <c r="T242" s="1">
        <f>(Table2[[#This Row],[Close Price]]-Table2[[#This Row],[50D EMA]])/Table2[[#This Row],[50D EMA]]</f>
        <v>-7.9366534599777661E-2</v>
      </c>
      <c r="U242" s="1">
        <f>(Table2[[#This Row],[Close Price]]-Table2[[#This Row],[200D EMA]])/Table2[[#This Row],[200D EMA]]</f>
        <v>4.4804294843288149E-2</v>
      </c>
      <c r="V242">
        <v>0.81704319269007797</v>
      </c>
      <c r="W242">
        <v>907</v>
      </c>
      <c r="X242">
        <v>927.7</v>
      </c>
      <c r="Y242">
        <v>906</v>
      </c>
      <c r="Z242">
        <v>931.35</v>
      </c>
      <c r="AA242">
        <v>906</v>
      </c>
      <c r="AB242">
        <v>961.8</v>
      </c>
      <c r="AC242" s="1">
        <f>(Table2[[#This Row],[Close Price]]/Table2[[#This Row],[Day Low]])-1</f>
        <v>1.3616317530319666E-2</v>
      </c>
      <c r="AD242" s="1">
        <f>(Table2[[#This Row],[Day High]]/Table2[[#This Row],[Close Price]])-1</f>
        <v>9.0825039430031396E-3</v>
      </c>
      <c r="AE242" s="1">
        <f>(Table2[[#This Row],[Close Price]]/Table2[[#This Row],[Current Week Low]])-1</f>
        <v>1.4735099337748414E-2</v>
      </c>
      <c r="AF242" s="1">
        <f>(Table2[[#This Row],[Current Week High]]/Table2[[#This Row],[Close Price]])-1</f>
        <v>1.3052700277369933E-2</v>
      </c>
      <c r="AG242" s="1">
        <f>(Table2[[#This Row],[Close Price]]/Table2[[#This Row],[Current Month Low]])-1</f>
        <v>1.4735099337748414E-2</v>
      </c>
      <c r="AH242" s="1">
        <f>(Table2[[#This Row],[Current Month High]]/Table2[[#This Row],[Close Price]])-1</f>
        <v>4.6173927231195844E-2</v>
      </c>
      <c r="AI242">
        <v>33.1321042040572</v>
      </c>
      <c r="AJ242">
        <v>65.857838715496996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-0.12</v>
      </c>
      <c r="AM242" t="s">
        <v>3221</v>
      </c>
      <c r="AN242">
        <v>-6.22</v>
      </c>
      <c r="AO242" t="s">
        <v>3221</v>
      </c>
      <c r="AP242">
        <v>0.107147093367699</v>
      </c>
      <c r="AQ242">
        <f>(Table2[[#This Row],[Sharpe Ratio]]-AVERAGE(Table2[Sharpe Ratio]))/_xlfn.STDEV.P(Table2[Sharpe Ratio])</f>
        <v>0.49664642325688962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299</v>
      </c>
      <c r="AT242">
        <f>_xlfn.RANK.AVG(Table2[[#This Row],[6M Return vs Nifty Z-Score]],Table2[6M Return vs Nifty Z-Score])</f>
        <v>324</v>
      </c>
      <c r="AU242">
        <f>_xlfn.RANK.AVG(Table2[[#This Row],[Sharpe Ratio Z-Score]],Table2[Sharpe Ratio Z-Score])</f>
        <v>213</v>
      </c>
      <c r="AV242">
        <f>(Table2[[#This Row],[Rank 1Y]]+Table2[[#This Row],[Rank 6M]]+Table2[[#This Row],[Rank Sharpe]])/3</f>
        <v>278.66666666666669</v>
      </c>
    </row>
    <row r="243" spans="1:48" x14ac:dyDescent="0.3">
      <c r="A243" t="s">
        <v>136</v>
      </c>
      <c r="B243" t="s">
        <v>137</v>
      </c>
      <c r="C243" t="s">
        <v>3169</v>
      </c>
      <c r="D243" t="s">
        <v>138</v>
      </c>
      <c r="E243">
        <v>205730.78211</v>
      </c>
      <c r="F243">
        <v>486.9</v>
      </c>
      <c r="G243">
        <v>25.837126154364999</v>
      </c>
      <c r="H243">
        <f>(Table2[[#This Row],[1Y Return vs Nifty]]-AVERAGE(Table2[1Y Return vs Nifty]))/_xlfn.STDEV.P(Table2[1Y Return vs Nifty])</f>
        <v>4.964115278571405E-2</v>
      </c>
      <c r="I243">
        <v>-22.734332744113601</v>
      </c>
      <c r="J243">
        <f>(Table2[[#This Row],[1M Return vs Nifty]]-AVERAGE(Table2[1M Return vs Nifty]))/_xlfn.STDEV.P(Table2[1M Return vs Nifty])</f>
        <v>-2.3318723161471828</v>
      </c>
      <c r="K243">
        <v>46.5536862893346</v>
      </c>
      <c r="L243">
        <f>(Table2[[#This Row],[6M Return vs Nifty]]-AVERAGE(Table2[6M Return vs Nifty]))/_xlfn.STDEV.P(Table2[6M Return vs Nifty])</f>
        <v>1.0138618144243094</v>
      </c>
      <c r="M243">
        <v>-1.8102812654942</v>
      </c>
      <c r="N243">
        <f>(Table2[[#This Row],[1W Return vs Nifty]]-AVERAGE(Table2[1W Return vs Nifty]))/_xlfn.STDEV.P(Table2[1W Return vs Nifty])</f>
        <v>-0.36728568833838715</v>
      </c>
      <c r="O243">
        <v>517.47</v>
      </c>
      <c r="P243">
        <v>558.63516728150296</v>
      </c>
      <c r="Q243">
        <v>489.226269552887</v>
      </c>
      <c r="R243">
        <v>35.491040750384997</v>
      </c>
      <c r="S243" s="1">
        <f>(Table2[[#This Row],[Close Price]]-Table2[[#This Row],[20D EMA]])/Table2[[#This Row],[20D EMA]]</f>
        <v>-5.9075888457301967E-2</v>
      </c>
      <c r="T243" s="1">
        <f>(Table2[[#This Row],[Close Price]]-Table2[[#This Row],[50D EMA]])/Table2[[#This Row],[50D EMA]]</f>
        <v>-0.12841147762069688</v>
      </c>
      <c r="U243" s="1">
        <f>(Table2[[#This Row],[Close Price]]-Table2[[#This Row],[200D EMA]])/Table2[[#This Row],[200D EMA]]</f>
        <v>-4.7549972224775411E-3</v>
      </c>
      <c r="V243">
        <v>1.1139347277298499</v>
      </c>
      <c r="W243">
        <v>479</v>
      </c>
      <c r="X243">
        <v>491</v>
      </c>
      <c r="Y243">
        <v>477</v>
      </c>
      <c r="Z243">
        <v>491</v>
      </c>
      <c r="AA243">
        <v>477</v>
      </c>
      <c r="AB243">
        <v>502.45</v>
      </c>
      <c r="AC243" s="1">
        <f>(Table2[[#This Row],[Close Price]]/Table2[[#This Row],[Day Low]])-1</f>
        <v>1.649269311064705E-2</v>
      </c>
      <c r="AD243" s="1">
        <f>(Table2[[#This Row],[Day High]]/Table2[[#This Row],[Close Price]])-1</f>
        <v>8.4206202505647809E-3</v>
      </c>
      <c r="AE243" s="1">
        <f>(Table2[[#This Row],[Close Price]]/Table2[[#This Row],[Current Week Low]])-1</f>
        <v>2.075471698113196E-2</v>
      </c>
      <c r="AF243" s="1">
        <f>(Table2[[#This Row],[Current Week High]]/Table2[[#This Row],[Close Price]])-1</f>
        <v>8.4206202505647809E-3</v>
      </c>
      <c r="AG243" s="1">
        <f>(Table2[[#This Row],[Close Price]]/Table2[[#This Row],[Current Month Low]])-1</f>
        <v>2.075471698113196E-2</v>
      </c>
      <c r="AH243" s="1">
        <f>(Table2[[#This Row],[Current Month High]]/Table2[[#This Row],[Close Price]])-1</f>
        <v>3.1936742657630024E-2</v>
      </c>
      <c r="AI243">
        <v>65.886218936126497</v>
      </c>
      <c r="AJ243">
        <v>71.082220660576198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-0.2</v>
      </c>
      <c r="AM243" t="s">
        <v>3221</v>
      </c>
      <c r="AN243">
        <v>-5.24</v>
      </c>
      <c r="AO243" t="s">
        <v>3221</v>
      </c>
      <c r="AP243">
        <v>2.9481487451861001E-2</v>
      </c>
      <c r="AQ243">
        <f>(Table2[[#This Row],[Sharpe Ratio]]-AVERAGE(Table2[Sharpe Ratio]))/_xlfn.STDEV.P(Table2[Sharpe Ratio])</f>
        <v>-0.41136870834964046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286</v>
      </c>
      <c r="AT243">
        <f>_xlfn.RANK.AVG(Table2[[#This Row],[6M Return vs Nifty Z-Score]],Table2[6M Return vs Nifty Z-Score])</f>
        <v>102</v>
      </c>
      <c r="AU243">
        <f>_xlfn.RANK.AVG(Table2[[#This Row],[Sharpe Ratio Z-Score]],Table2[Sharpe Ratio Z-Score])</f>
        <v>449</v>
      </c>
      <c r="AV243">
        <f>(Table2[[#This Row],[Rank 1Y]]+Table2[[#This Row],[Rank 6M]]+Table2[[#This Row],[Rank Sharpe]])/3</f>
        <v>279</v>
      </c>
    </row>
    <row r="244" spans="1:48" x14ac:dyDescent="0.3">
      <c r="A244" t="s">
        <v>805</v>
      </c>
      <c r="B244" t="s">
        <v>806</v>
      </c>
      <c r="C244" t="s">
        <v>3171</v>
      </c>
      <c r="D244" t="s">
        <v>218</v>
      </c>
      <c r="E244">
        <v>20449.311988314999</v>
      </c>
      <c r="F244">
        <v>470.05</v>
      </c>
      <c r="G244">
        <v>21.9094018063489</v>
      </c>
      <c r="H244">
        <f>(Table2[[#This Row],[1Y Return vs Nifty]]-AVERAGE(Table2[1Y Return vs Nifty]))/_xlfn.STDEV.P(Table2[1Y Return vs Nifty])</f>
        <v>-1.9549619487770512E-2</v>
      </c>
      <c r="I244">
        <v>-5.8472914476698996</v>
      </c>
      <c r="J244">
        <f>(Table2[[#This Row],[1M Return vs Nifty]]-AVERAGE(Table2[1M Return vs Nifty]))/_xlfn.STDEV.P(Table2[1M Return vs Nifty])</f>
        <v>-0.64353248587294809</v>
      </c>
      <c r="K244">
        <v>28.549327455850801</v>
      </c>
      <c r="L244">
        <f>(Table2[[#This Row],[6M Return vs Nifty]]-AVERAGE(Table2[6M Return vs Nifty]))/_xlfn.STDEV.P(Table2[6M Return vs Nifty])</f>
        <v>0.44272888336068994</v>
      </c>
      <c r="M244">
        <v>1.2624453986214701</v>
      </c>
      <c r="N244">
        <f>(Table2[[#This Row],[1W Return vs Nifty]]-AVERAGE(Table2[1W Return vs Nifty]))/_xlfn.STDEV.P(Table2[1W Return vs Nifty])</f>
        <v>0.22353120476062779</v>
      </c>
      <c r="O244">
        <v>468.08</v>
      </c>
      <c r="P244">
        <v>457.28824943192802</v>
      </c>
      <c r="Q244">
        <v>385.02505104771899</v>
      </c>
      <c r="R244">
        <v>53.346938433691697</v>
      </c>
      <c r="S244" s="1">
        <f>(Table2[[#This Row],[Close Price]]-Table2[[#This Row],[20D EMA]])/Table2[[#This Row],[20D EMA]]</f>
        <v>4.2086822765339841E-3</v>
      </c>
      <c r="T244" s="1">
        <f>(Table2[[#This Row],[Close Price]]-Table2[[#This Row],[50D EMA]])/Table2[[#This Row],[50D EMA]]</f>
        <v>2.7907453523954379E-2</v>
      </c>
      <c r="U244" s="1">
        <f>(Table2[[#This Row],[Close Price]]-Table2[[#This Row],[200D EMA]])/Table2[[#This Row],[200D EMA]]</f>
        <v>0.2208296543846007</v>
      </c>
      <c r="V244">
        <v>0.91049874672419795</v>
      </c>
      <c r="W244">
        <v>459</v>
      </c>
      <c r="X244">
        <v>472</v>
      </c>
      <c r="Y244">
        <v>453.15</v>
      </c>
      <c r="Z244">
        <v>472</v>
      </c>
      <c r="AA244">
        <v>449.4</v>
      </c>
      <c r="AB244">
        <v>477</v>
      </c>
      <c r="AC244" s="1">
        <f>(Table2[[#This Row],[Close Price]]/Table2[[#This Row],[Day Low]])-1</f>
        <v>2.4074074074074137E-2</v>
      </c>
      <c r="AD244" s="1">
        <f>(Table2[[#This Row],[Day High]]/Table2[[#This Row],[Close Price]])-1</f>
        <v>4.1484948409742373E-3</v>
      </c>
      <c r="AE244" s="1">
        <f>(Table2[[#This Row],[Close Price]]/Table2[[#This Row],[Current Week Low]])-1</f>
        <v>3.7294494096877573E-2</v>
      </c>
      <c r="AF244" s="1">
        <f>(Table2[[#This Row],[Current Week High]]/Table2[[#This Row],[Close Price]])-1</f>
        <v>4.1484948409742373E-3</v>
      </c>
      <c r="AG244" s="1">
        <f>(Table2[[#This Row],[Close Price]]/Table2[[#This Row],[Current Month Low]])-1</f>
        <v>4.5950155763240019E-2</v>
      </c>
      <c r="AH244" s="1">
        <f>(Table2[[#This Row],[Current Month High]]/Table2[[#This Row],[Close Price]])-1</f>
        <v>1.4785661099882885E-2</v>
      </c>
      <c r="AI244">
        <v>22.848633124135699</v>
      </c>
      <c r="AJ244">
        <v>67.277580071174398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0.06</v>
      </c>
      <c r="AM244" t="s">
        <v>3220</v>
      </c>
      <c r="AN244">
        <v>0.52</v>
      </c>
      <c r="AO244" t="s">
        <v>3220</v>
      </c>
      <c r="AP244">
        <v>6.6454028534546003E-2</v>
      </c>
      <c r="AQ244">
        <f>(Table2[[#This Row],[Sharpe Ratio]]-AVERAGE(Table2[Sharpe Ratio]))/_xlfn.STDEV.P(Table2[Sharpe Ratio])</f>
        <v>2.0889900350352347E-2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2.406788311095151E-2</v>
      </c>
      <c r="AS244">
        <f>_xlfn.RANK.AVG(Table2[[#This Row],[1Y Return vs Nifty Z-Score]],Table2[1Y Return vs Nifty Z-Score])</f>
        <v>301</v>
      </c>
      <c r="AT244">
        <f>_xlfn.RANK.AVG(Table2[[#This Row],[6M Return vs Nifty Z-Score]],Table2[6M Return vs Nifty Z-Score])</f>
        <v>190</v>
      </c>
      <c r="AU244">
        <f>_xlfn.RANK.AVG(Table2[[#This Row],[Sharpe Ratio Z-Score]],Table2[Sharpe Ratio Z-Score])</f>
        <v>346</v>
      </c>
      <c r="AV244">
        <f>(Table2[[#This Row],[Rank 1Y]]+Table2[[#This Row],[Rank 6M]]+Table2[[#This Row],[Rank Sharpe]])/3</f>
        <v>279</v>
      </c>
    </row>
    <row r="245" spans="1:48" x14ac:dyDescent="0.3">
      <c r="A245" t="s">
        <v>1607</v>
      </c>
      <c r="B245" t="s">
        <v>1608</v>
      </c>
      <c r="C245" t="s">
        <v>3171</v>
      </c>
      <c r="D245" t="s">
        <v>345</v>
      </c>
      <c r="E245">
        <v>5943.3834247199902</v>
      </c>
      <c r="F245">
        <v>2185.8000000000002</v>
      </c>
      <c r="G245">
        <v>41.2605178769807</v>
      </c>
      <c r="H245">
        <f>(Table2[[#This Row],[1Y Return vs Nifty]]-AVERAGE(Table2[1Y Return vs Nifty]))/_xlfn.STDEV.P(Table2[1Y Return vs Nifty])</f>
        <v>0.32133954345899857</v>
      </c>
      <c r="I245">
        <v>8.2066170314627502</v>
      </c>
      <c r="J245">
        <f>(Table2[[#This Row],[1M Return vs Nifty]]-AVERAGE(Table2[1M Return vs Nifty]))/_xlfn.STDEV.P(Table2[1M Return vs Nifty])</f>
        <v>0.76155518104389386</v>
      </c>
      <c r="K245">
        <v>88.464080805693598</v>
      </c>
      <c r="L245">
        <f>(Table2[[#This Row],[6M Return vs Nifty]]-AVERAGE(Table2[6M Return vs Nifty]))/_xlfn.STDEV.P(Table2[6M Return vs Nifty])</f>
        <v>2.3433402303757163</v>
      </c>
      <c r="M245">
        <v>11.457229220109699</v>
      </c>
      <c r="N245">
        <f>(Table2[[#This Row],[1W Return vs Nifty]]-AVERAGE(Table2[1W Return vs Nifty]))/_xlfn.STDEV.P(Table2[1W Return vs Nifty])</f>
        <v>2.1837610467343098</v>
      </c>
      <c r="O245">
        <v>2036.51</v>
      </c>
      <c r="P245">
        <v>1949.8509265084001</v>
      </c>
      <c r="Q245">
        <v>1578.31319590877</v>
      </c>
      <c r="R245">
        <v>68.050781960924098</v>
      </c>
      <c r="S245" s="1">
        <f>(Table2[[#This Row],[Close Price]]-Table2[[#This Row],[20D EMA]])/Table2[[#This Row],[20D EMA]]</f>
        <v>7.3306784646282208E-2</v>
      </c>
      <c r="T245" s="1">
        <f>(Table2[[#This Row],[Close Price]]-Table2[[#This Row],[50D EMA]])/Table2[[#This Row],[50D EMA]]</f>
        <v>0.12100877573964811</v>
      </c>
      <c r="U245" s="1">
        <f>(Table2[[#This Row],[Close Price]]-Table2[[#This Row],[200D EMA]])/Table2[[#This Row],[200D EMA]]</f>
        <v>0.38489623331156908</v>
      </c>
      <c r="V245">
        <v>1.16341363627233</v>
      </c>
      <c r="W245">
        <v>2161.1</v>
      </c>
      <c r="X245">
        <v>2234</v>
      </c>
      <c r="Y245">
        <v>2081.0500000000002</v>
      </c>
      <c r="Z245">
        <v>2234</v>
      </c>
      <c r="AA245">
        <v>1930</v>
      </c>
      <c r="AB245">
        <v>2262.9499999999998</v>
      </c>
      <c r="AC245" s="1">
        <f>(Table2[[#This Row],[Close Price]]/Table2[[#This Row],[Day Low]])-1</f>
        <v>1.1429364675396902E-2</v>
      </c>
      <c r="AD245" s="1">
        <f>(Table2[[#This Row],[Day High]]/Table2[[#This Row],[Close Price]])-1</f>
        <v>2.205142282002015E-2</v>
      </c>
      <c r="AE245" s="1">
        <f>(Table2[[#This Row],[Close Price]]/Table2[[#This Row],[Current Week Low]])-1</f>
        <v>5.033516734340826E-2</v>
      </c>
      <c r="AF245" s="1">
        <f>(Table2[[#This Row],[Current Week High]]/Table2[[#This Row],[Close Price]])-1</f>
        <v>2.205142282002015E-2</v>
      </c>
      <c r="AG245" s="1">
        <f>(Table2[[#This Row],[Close Price]]/Table2[[#This Row],[Current Month Low]])-1</f>
        <v>0.13253886010362703</v>
      </c>
      <c r="AH245" s="1">
        <f>(Table2[[#This Row],[Current Month High]]/Table2[[#This Row],[Close Price]])-1</f>
        <v>3.5296001463994697E-2</v>
      </c>
      <c r="AI245">
        <v>3.8086741696404101</v>
      </c>
      <c r="AJ245">
        <v>129.75771272402301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7.0000000000000007E-2</v>
      </c>
      <c r="AM245" t="s">
        <v>3220</v>
      </c>
      <c r="AN245">
        <v>14.73</v>
      </c>
      <c r="AO245" t="s">
        <v>3220</v>
      </c>
      <c r="AP245">
        <v>-1.4646902499902E-2</v>
      </c>
      <c r="AQ245">
        <f>(Table2[[#This Row],[Sharpe Ratio]]-AVERAGE(Table2[Sharpe Ratio]))/_xlfn.STDEV.P(Table2[Sharpe Ratio])</f>
        <v>-0.92728879082546933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4.6827072107874486</v>
      </c>
      <c r="AS245">
        <f>_xlfn.RANK.AVG(Table2[[#This Row],[1Y Return vs Nifty Z-Score]],Table2[1Y Return vs Nifty Z-Score])</f>
        <v>210</v>
      </c>
      <c r="AT245">
        <f>_xlfn.RANK.AVG(Table2[[#This Row],[6M Return vs Nifty Z-Score]],Table2[6M Return vs Nifty Z-Score])</f>
        <v>16</v>
      </c>
      <c r="AU245">
        <f>_xlfn.RANK.AVG(Table2[[#This Row],[Sharpe Ratio Z-Score]],Table2[Sharpe Ratio Z-Score])</f>
        <v>611</v>
      </c>
      <c r="AV245">
        <f>(Table2[[#This Row],[Rank 1Y]]+Table2[[#This Row],[Rank 6M]]+Table2[[#This Row],[Rank Sharpe]])/3</f>
        <v>279</v>
      </c>
    </row>
    <row r="246" spans="1:48" x14ac:dyDescent="0.3">
      <c r="A246" t="s">
        <v>291</v>
      </c>
      <c r="B246" t="s">
        <v>292</v>
      </c>
      <c r="C246" t="s">
        <v>3167</v>
      </c>
      <c r="D246" t="s">
        <v>104</v>
      </c>
      <c r="E246">
        <v>95478.055821525006</v>
      </c>
      <c r="F246">
        <v>95.05</v>
      </c>
      <c r="G246">
        <v>47.423094368662603</v>
      </c>
      <c r="H246">
        <f>(Table2[[#This Row],[1Y Return vs Nifty]]-AVERAGE(Table2[1Y Return vs Nifty]))/_xlfn.STDEV.P(Table2[1Y Return vs Nifty])</f>
        <v>0.42989945980579214</v>
      </c>
      <c r="I246">
        <v>-4.7986210989331104</v>
      </c>
      <c r="J246">
        <f>(Table2[[#This Row],[1M Return vs Nifty]]-AVERAGE(Table2[1M Return vs Nifty]))/_xlfn.STDEV.P(Table2[1M Return vs Nifty])</f>
        <v>-0.5386880736683809</v>
      </c>
      <c r="K246">
        <v>-5.8903056739086503</v>
      </c>
      <c r="L246">
        <f>(Table2[[#This Row],[6M Return vs Nifty]]-AVERAGE(Table2[6M Return vs Nifty]))/_xlfn.STDEV.P(Table2[6M Return vs Nifty])</f>
        <v>-0.6497625958456944</v>
      </c>
      <c r="M246">
        <v>-2.2000333877682898</v>
      </c>
      <c r="N246">
        <f>(Table2[[#This Row],[1W Return vs Nifty]]-AVERAGE(Table2[1W Return vs Nifty]))/_xlfn.STDEV.P(Table2[1W Return vs Nifty])</f>
        <v>-0.4422263397962341</v>
      </c>
      <c r="O246">
        <v>97.18</v>
      </c>
      <c r="P246">
        <v>98.899414526974894</v>
      </c>
      <c r="Q246">
        <v>88.7722403916448</v>
      </c>
      <c r="R246">
        <v>37.181398904456998</v>
      </c>
      <c r="S246" s="1">
        <f>(Table2[[#This Row],[Close Price]]-Table2[[#This Row],[20D EMA]])/Table2[[#This Row],[20D EMA]]</f>
        <v>-2.1918090142004625E-2</v>
      </c>
      <c r="T246" s="1">
        <f>(Table2[[#This Row],[Close Price]]-Table2[[#This Row],[50D EMA]])/Table2[[#This Row],[50D EMA]]</f>
        <v>-3.8922520880292633E-2</v>
      </c>
      <c r="U246" s="1">
        <f>(Table2[[#This Row],[Close Price]]-Table2[[#This Row],[200D EMA]])/Table2[[#This Row],[200D EMA]]</f>
        <v>7.071759798625131E-2</v>
      </c>
      <c r="V246">
        <v>0.52413951078765397</v>
      </c>
      <c r="W246">
        <v>94.87</v>
      </c>
      <c r="X246">
        <v>96.28</v>
      </c>
      <c r="Y246">
        <v>93.81</v>
      </c>
      <c r="Z246">
        <v>96.28</v>
      </c>
      <c r="AA246">
        <v>93.81</v>
      </c>
      <c r="AB246">
        <v>100.5</v>
      </c>
      <c r="AC246" s="1">
        <f>(Table2[[#This Row],[Close Price]]/Table2[[#This Row],[Day Low]])-1</f>
        <v>1.8973331927900627E-3</v>
      </c>
      <c r="AD246" s="1">
        <f>(Table2[[#This Row],[Day High]]/Table2[[#This Row],[Close Price]])-1</f>
        <v>1.2940557601262448E-2</v>
      </c>
      <c r="AE246" s="1">
        <f>(Table2[[#This Row],[Close Price]]/Table2[[#This Row],[Current Week Low]])-1</f>
        <v>1.321820701417753E-2</v>
      </c>
      <c r="AF246" s="1">
        <f>(Table2[[#This Row],[Current Week High]]/Table2[[#This Row],[Close Price]])-1</f>
        <v>1.2940557601262448E-2</v>
      </c>
      <c r="AG246" s="1">
        <f>(Table2[[#This Row],[Close Price]]/Table2[[#This Row],[Current Month Low]])-1</f>
        <v>1.321820701417753E-2</v>
      </c>
      <c r="AH246" s="1">
        <f>(Table2[[#This Row],[Current Month High]]/Table2[[#This Row],[Close Price]])-1</f>
        <v>5.7338243029984248E-2</v>
      </c>
      <c r="AI246">
        <v>24.5660178853235</v>
      </c>
      <c r="AJ246">
        <v>96.384297520661093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</v>
      </c>
      <c r="AM246" t="s">
        <v>3221</v>
      </c>
      <c r="AN246">
        <v>-2.1</v>
      </c>
      <c r="AO246" t="s">
        <v>3221</v>
      </c>
      <c r="AP246">
        <v>0.14954978084475501</v>
      </c>
      <c r="AQ246">
        <f>(Table2[[#This Row],[Sharpe Ratio]]-AVERAGE(Table2[Sharpe Ratio]))/_xlfn.STDEV.P(Table2[Sharpe Ratio])</f>
        <v>0.99239072855043764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184</v>
      </c>
      <c r="AT246">
        <f>_xlfn.RANK.AVG(Table2[[#This Row],[6M Return vs Nifty Z-Score]],Table2[6M Return vs Nifty Z-Score])</f>
        <v>539</v>
      </c>
      <c r="AU246">
        <f>_xlfn.RANK.AVG(Table2[[#This Row],[Sharpe Ratio Z-Score]],Table2[Sharpe Ratio Z-Score])</f>
        <v>116</v>
      </c>
      <c r="AV246">
        <f>(Table2[[#This Row],[Rank 1Y]]+Table2[[#This Row],[Rank 6M]]+Table2[[#This Row],[Rank Sharpe]])/3</f>
        <v>279.66666666666669</v>
      </c>
    </row>
    <row r="247" spans="1:48" x14ac:dyDescent="0.3">
      <c r="A247" t="s">
        <v>939</v>
      </c>
      <c r="B247" t="s">
        <v>940</v>
      </c>
      <c r="C247" t="s">
        <v>3173</v>
      </c>
      <c r="D247" t="s">
        <v>776</v>
      </c>
      <c r="E247">
        <v>16165.3537875</v>
      </c>
      <c r="F247">
        <v>3881.75</v>
      </c>
      <c r="G247">
        <v>22.702943517213601</v>
      </c>
      <c r="H247">
        <f>(Table2[[#This Row],[1Y Return vs Nifty]]-AVERAGE(Table2[1Y Return vs Nifty]))/_xlfn.STDEV.P(Table2[1Y Return vs Nifty])</f>
        <v>-5.570592717807926E-3</v>
      </c>
      <c r="I247">
        <v>-4.0628429540669</v>
      </c>
      <c r="J247">
        <f>(Table2[[#This Row],[1M Return vs Nifty]]-AVERAGE(Table2[1M Return vs Nifty]))/_xlfn.STDEV.P(Table2[1M Return vs Nifty])</f>
        <v>-0.46512613191577101</v>
      </c>
      <c r="K247">
        <v>10.1213170701773</v>
      </c>
      <c r="L247">
        <f>(Table2[[#This Row],[6M Return vs Nifty]]-AVERAGE(Table2[6M Return vs Nifty]))/_xlfn.STDEV.P(Table2[6M Return vs Nifty])</f>
        <v>-0.14184309071410112</v>
      </c>
      <c r="M247">
        <v>3.2182220747677901</v>
      </c>
      <c r="N247">
        <f>(Table2[[#This Row],[1W Return vs Nifty]]-AVERAGE(Table2[1W Return vs Nifty]))/_xlfn.STDEV.P(Table2[1W Return vs Nifty])</f>
        <v>0.59958349502473485</v>
      </c>
      <c r="O247">
        <v>3962.63</v>
      </c>
      <c r="P247">
        <v>4099.6208601102298</v>
      </c>
      <c r="Q247">
        <v>3608.4071216409602</v>
      </c>
      <c r="R247">
        <v>44.484897719584502</v>
      </c>
      <c r="S247" s="1">
        <f>(Table2[[#This Row],[Close Price]]-Table2[[#This Row],[20D EMA]])/Table2[[#This Row],[20D EMA]]</f>
        <v>-2.0410686841819726E-2</v>
      </c>
      <c r="T247" s="1">
        <f>(Table2[[#This Row],[Close Price]]-Table2[[#This Row],[50D EMA]])/Table2[[#This Row],[50D EMA]]</f>
        <v>-5.3144148579722994E-2</v>
      </c>
      <c r="U247" s="1">
        <f>(Table2[[#This Row],[Close Price]]-Table2[[#This Row],[200D EMA]])/Table2[[#This Row],[200D EMA]]</f>
        <v>7.5751673562470492E-2</v>
      </c>
      <c r="V247">
        <v>0.55786755209233896</v>
      </c>
      <c r="W247">
        <v>3870</v>
      </c>
      <c r="X247">
        <v>3970</v>
      </c>
      <c r="Y247">
        <v>3832</v>
      </c>
      <c r="Z247">
        <v>3970</v>
      </c>
      <c r="AA247">
        <v>3770.25</v>
      </c>
      <c r="AB247">
        <v>4188.8</v>
      </c>
      <c r="AC247" s="1">
        <f>(Table2[[#This Row],[Close Price]]/Table2[[#This Row],[Day Low]])-1</f>
        <v>3.0361757105943354E-3</v>
      </c>
      <c r="AD247" s="1">
        <f>(Table2[[#This Row],[Day High]]/Table2[[#This Row],[Close Price]])-1</f>
        <v>2.2734591356990963E-2</v>
      </c>
      <c r="AE247" s="1">
        <f>(Table2[[#This Row],[Close Price]]/Table2[[#This Row],[Current Week Low]])-1</f>
        <v>1.2982776617953995E-2</v>
      </c>
      <c r="AF247" s="1">
        <f>(Table2[[#This Row],[Current Week High]]/Table2[[#This Row],[Close Price]])-1</f>
        <v>2.2734591356990963E-2</v>
      </c>
      <c r="AG247" s="1">
        <f>(Table2[[#This Row],[Close Price]]/Table2[[#This Row],[Current Month Low]])-1</f>
        <v>2.9573635700550271E-2</v>
      </c>
      <c r="AH247" s="1">
        <f>(Table2[[#This Row],[Current Month High]]/Table2[[#This Row],[Close Price]])-1</f>
        <v>7.9100920976363787E-2</v>
      </c>
      <c r="AI247">
        <v>41.379532427384497</v>
      </c>
      <c r="AJ247">
        <v>103.76105614025801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-0.15</v>
      </c>
      <c r="AM247" t="s">
        <v>3221</v>
      </c>
      <c r="AN247">
        <v>-0.89</v>
      </c>
      <c r="AO247" t="s">
        <v>3221</v>
      </c>
      <c r="AP247">
        <v>0.12466689557611101</v>
      </c>
      <c r="AQ247">
        <f>(Table2[[#This Row],[Sharpe Ratio]]-AVERAGE(Table2[Sharpe Ratio]))/_xlfn.STDEV.P(Table2[Sharpe Ratio])</f>
        <v>0.70147641615272194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297</v>
      </c>
      <c r="AT247">
        <f>_xlfn.RANK.AVG(Table2[[#This Row],[6M Return vs Nifty Z-Score]],Table2[6M Return vs Nifty Z-Score])</f>
        <v>368</v>
      </c>
      <c r="AU247">
        <f>_xlfn.RANK.AVG(Table2[[#This Row],[Sharpe Ratio Z-Score]],Table2[Sharpe Ratio Z-Score])</f>
        <v>174</v>
      </c>
      <c r="AV247">
        <f>(Table2[[#This Row],[Rank 1Y]]+Table2[[#This Row],[Rank 6M]]+Table2[[#This Row],[Rank Sharpe]])/3</f>
        <v>279.66666666666669</v>
      </c>
    </row>
    <row r="248" spans="1:48" x14ac:dyDescent="0.3">
      <c r="A248" t="s">
        <v>660</v>
      </c>
      <c r="B248" t="s">
        <v>661</v>
      </c>
      <c r="C248" t="s">
        <v>3162</v>
      </c>
      <c r="D248" t="s">
        <v>662</v>
      </c>
      <c r="E248">
        <v>28865.043617520001</v>
      </c>
      <c r="F248">
        <v>300.39999999999998</v>
      </c>
      <c r="G248">
        <v>74.862724280830406</v>
      </c>
      <c r="H248">
        <f>(Table2[[#This Row],[1Y Return vs Nifty]]-AVERAGE(Table2[1Y Return vs Nifty]))/_xlfn.STDEV.P(Table2[1Y Return vs Nifty])</f>
        <v>0.9132758417253809</v>
      </c>
      <c r="I248">
        <v>-4.3727777311111202</v>
      </c>
      <c r="J248">
        <f>(Table2[[#This Row],[1M Return vs Nifty]]-AVERAGE(Table2[1M Return vs Nifty]))/_xlfn.STDEV.P(Table2[1M Return vs Nifty])</f>
        <v>-0.49611292348482577</v>
      </c>
      <c r="K248">
        <v>2.0541918542198601</v>
      </c>
      <c r="L248">
        <f>(Table2[[#This Row],[6M Return vs Nifty]]-AVERAGE(Table2[6M Return vs Nifty]))/_xlfn.STDEV.P(Table2[6M Return vs Nifty])</f>
        <v>-0.39774783647368595</v>
      </c>
      <c r="M248">
        <v>-5.0380541621811998</v>
      </c>
      <c r="N248">
        <f>(Table2[[#This Row],[1W Return vs Nifty]]-AVERAGE(Table2[1W Return vs Nifty]))/_xlfn.STDEV.P(Table2[1W Return vs Nifty])</f>
        <v>-0.98791451833510335</v>
      </c>
      <c r="O248">
        <v>296.35000000000002</v>
      </c>
      <c r="P248">
        <v>297.78250336309202</v>
      </c>
      <c r="Q248">
        <v>279.19798288332902</v>
      </c>
      <c r="R248">
        <v>55.704137596965502</v>
      </c>
      <c r="S248" s="1">
        <f>(Table2[[#This Row],[Close Price]]-Table2[[#This Row],[20D EMA]])/Table2[[#This Row],[20D EMA]]</f>
        <v>1.3666272988020766E-2</v>
      </c>
      <c r="T248" s="1">
        <f>(Table2[[#This Row],[Close Price]]-Table2[[#This Row],[50D EMA]])/Table2[[#This Row],[50D EMA]]</f>
        <v>8.7899611540184878E-3</v>
      </c>
      <c r="U248" s="1">
        <f>(Table2[[#This Row],[Close Price]]-Table2[[#This Row],[200D EMA]])/Table2[[#This Row],[200D EMA]]</f>
        <v>7.5939005352810299E-2</v>
      </c>
      <c r="V248">
        <v>0.61905654606924099</v>
      </c>
      <c r="W248">
        <v>283.5</v>
      </c>
      <c r="X248">
        <v>308</v>
      </c>
      <c r="Y248">
        <v>278</v>
      </c>
      <c r="Z248">
        <v>308</v>
      </c>
      <c r="AA248">
        <v>278</v>
      </c>
      <c r="AB248">
        <v>308</v>
      </c>
      <c r="AC248" s="1">
        <f>(Table2[[#This Row],[Close Price]]/Table2[[#This Row],[Day Low]])-1</f>
        <v>5.9611992945326264E-2</v>
      </c>
      <c r="AD248" s="1">
        <f>(Table2[[#This Row],[Day High]]/Table2[[#This Row],[Close Price]])-1</f>
        <v>2.5299600532623145E-2</v>
      </c>
      <c r="AE248" s="1">
        <f>(Table2[[#This Row],[Close Price]]/Table2[[#This Row],[Current Week Low]])-1</f>
        <v>8.0575539568345178E-2</v>
      </c>
      <c r="AF248" s="1">
        <f>(Table2[[#This Row],[Current Week High]]/Table2[[#This Row],[Close Price]])-1</f>
        <v>2.5299600532623145E-2</v>
      </c>
      <c r="AG248" s="1">
        <f>(Table2[[#This Row],[Close Price]]/Table2[[#This Row],[Current Month Low]])-1</f>
        <v>8.0575539568345178E-2</v>
      </c>
      <c r="AH248" s="1">
        <f>(Table2[[#This Row],[Current Month High]]/Table2[[#This Row],[Close Price]])-1</f>
        <v>2.5299600532623145E-2</v>
      </c>
      <c r="AI248">
        <v>27.929427430093199</v>
      </c>
      <c r="AJ248">
        <v>141.28514056224799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-0.08</v>
      </c>
      <c r="AM248" t="s">
        <v>3221</v>
      </c>
      <c r="AN248">
        <v>0.15</v>
      </c>
      <c r="AO248" t="s">
        <v>3220</v>
      </c>
      <c r="AP248">
        <v>8.4187553167796997E-2</v>
      </c>
      <c r="AQ248">
        <f>(Table2[[#This Row],[Sharpe Ratio]]-AVERAGE(Table2[Sharpe Ratio]))/_xlfn.STDEV.P(Table2[Sharpe Ratio])</f>
        <v>0.22821859512881376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104</v>
      </c>
      <c r="AT248">
        <f>_xlfn.RANK.AVG(Table2[[#This Row],[6M Return vs Nifty Z-Score]],Table2[6M Return vs Nifty Z-Score])</f>
        <v>452</v>
      </c>
      <c r="AU248">
        <f>_xlfn.RANK.AVG(Table2[[#This Row],[Sharpe Ratio Z-Score]],Table2[Sharpe Ratio Z-Score])</f>
        <v>284</v>
      </c>
      <c r="AV248">
        <f>(Table2[[#This Row],[Rank 1Y]]+Table2[[#This Row],[Rank 6M]]+Table2[[#This Row],[Rank Sharpe]])/3</f>
        <v>280</v>
      </c>
    </row>
    <row r="249" spans="1:48" x14ac:dyDescent="0.3">
      <c r="A249" t="s">
        <v>741</v>
      </c>
      <c r="B249" t="s">
        <v>742</v>
      </c>
      <c r="C249" t="s">
        <v>3164</v>
      </c>
      <c r="D249" t="s">
        <v>46</v>
      </c>
      <c r="E249">
        <v>22976.798795300001</v>
      </c>
      <c r="F249">
        <v>244.3</v>
      </c>
      <c r="G249">
        <v>26.011323157492399</v>
      </c>
      <c r="H249">
        <f>(Table2[[#This Row],[1Y Return vs Nifty]]-AVERAGE(Table2[1Y Return vs Nifty]))/_xlfn.STDEV.P(Table2[1Y Return vs Nifty])</f>
        <v>5.2709806312838302E-2</v>
      </c>
      <c r="I249">
        <v>-11.8552468358562</v>
      </c>
      <c r="J249">
        <f>(Table2[[#This Row],[1M Return vs Nifty]]-AVERAGE(Table2[1M Return vs Nifty]))/_xlfn.STDEV.P(Table2[1M Return vs Nifty])</f>
        <v>-1.2441984167676501</v>
      </c>
      <c r="K249">
        <v>0.25229469894435902</v>
      </c>
      <c r="L249">
        <f>(Table2[[#This Row],[6M Return vs Nifty]]-AVERAGE(Table2[6M Return vs Nifty]))/_xlfn.STDEV.P(Table2[6M Return vs Nifty])</f>
        <v>-0.45490748393937475</v>
      </c>
      <c r="M249">
        <v>-5.4758053908747799</v>
      </c>
      <c r="N249">
        <f>(Table2[[#This Row],[1W Return vs Nifty]]-AVERAGE(Table2[1W Return vs Nifty]))/_xlfn.STDEV.P(Table2[1W Return vs Nifty])</f>
        <v>-1.0720843287863207</v>
      </c>
      <c r="O249">
        <v>259.3</v>
      </c>
      <c r="P249">
        <v>268.19161221436201</v>
      </c>
      <c r="Q249">
        <v>234.322328603893</v>
      </c>
      <c r="R249">
        <v>25.482191827907201</v>
      </c>
      <c r="S249" s="1">
        <f>(Table2[[#This Row],[Close Price]]-Table2[[#This Row],[20D EMA]])/Table2[[#This Row],[20D EMA]]</f>
        <v>-5.7848052448900886E-2</v>
      </c>
      <c r="T249" s="1">
        <f>(Table2[[#This Row],[Close Price]]-Table2[[#This Row],[50D EMA]])/Table2[[#This Row],[50D EMA]]</f>
        <v>-8.9084114216315416E-2</v>
      </c>
      <c r="U249" s="1">
        <f>(Table2[[#This Row],[Close Price]]-Table2[[#This Row],[200D EMA]])/Table2[[#This Row],[200D EMA]]</f>
        <v>4.2580967232421253E-2</v>
      </c>
      <c r="V249">
        <v>0.25706857353142998</v>
      </c>
      <c r="W249">
        <v>241.1</v>
      </c>
      <c r="X249">
        <v>245.25</v>
      </c>
      <c r="Y249">
        <v>237.8</v>
      </c>
      <c r="Z249">
        <v>245.25</v>
      </c>
      <c r="AA249">
        <v>237.8</v>
      </c>
      <c r="AB249">
        <v>263.2</v>
      </c>
      <c r="AC249" s="1">
        <f>(Table2[[#This Row],[Close Price]]/Table2[[#This Row],[Day Low]])-1</f>
        <v>1.3272501036914131E-2</v>
      </c>
      <c r="AD249" s="1">
        <f>(Table2[[#This Row],[Day High]]/Table2[[#This Row],[Close Price]])-1</f>
        <v>3.8886614817845722E-3</v>
      </c>
      <c r="AE249" s="1">
        <f>(Table2[[#This Row],[Close Price]]/Table2[[#This Row],[Current Week Low]])-1</f>
        <v>2.7333894028595429E-2</v>
      </c>
      <c r="AF249" s="1">
        <f>(Table2[[#This Row],[Current Week High]]/Table2[[#This Row],[Close Price]])-1</f>
        <v>3.8886614817845722E-3</v>
      </c>
      <c r="AG249" s="1">
        <f>(Table2[[#This Row],[Close Price]]/Table2[[#This Row],[Current Month Low]])-1</f>
        <v>2.7333894028595429E-2</v>
      </c>
      <c r="AH249" s="1">
        <f>(Table2[[#This Row],[Current Month High]]/Table2[[#This Row],[Close Price]])-1</f>
        <v>7.7363896848137381E-2</v>
      </c>
      <c r="AI249">
        <v>43.921408104789101</v>
      </c>
      <c r="AJ249">
        <v>91.984282907662006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-0.15</v>
      </c>
      <c r="AM249" t="s">
        <v>3221</v>
      </c>
      <c r="AN249">
        <v>-8.02</v>
      </c>
      <c r="AO249" t="s">
        <v>3221</v>
      </c>
      <c r="AP249">
        <v>0.16844609058284399</v>
      </c>
      <c r="AQ249">
        <f>(Table2[[#This Row],[Sharpe Ratio]]-AVERAGE(Table2[Sharpe Ratio]))/_xlfn.STDEV.P(Table2[Sharpe Ratio])</f>
        <v>1.2133139412309897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283</v>
      </c>
      <c r="AT249">
        <f>_xlfn.RANK.AVG(Table2[[#This Row],[6M Return vs Nifty Z-Score]],Table2[6M Return vs Nifty Z-Score])</f>
        <v>473</v>
      </c>
      <c r="AU249">
        <f>_xlfn.RANK.AVG(Table2[[#This Row],[Sharpe Ratio Z-Score]],Table2[Sharpe Ratio Z-Score])</f>
        <v>88</v>
      </c>
      <c r="AV249">
        <f>(Table2[[#This Row],[Rank 1Y]]+Table2[[#This Row],[Rank 6M]]+Table2[[#This Row],[Rank Sharpe]])/3</f>
        <v>281.33333333333331</v>
      </c>
    </row>
    <row r="250" spans="1:48" x14ac:dyDescent="0.3">
      <c r="A250" t="s">
        <v>910</v>
      </c>
      <c r="B250" t="s">
        <v>911</v>
      </c>
      <c r="C250" t="s">
        <v>3165</v>
      </c>
      <c r="D250" t="s">
        <v>54</v>
      </c>
      <c r="E250">
        <v>17202.5</v>
      </c>
      <c r="F250">
        <v>6881</v>
      </c>
      <c r="G250">
        <v>25.943833520548999</v>
      </c>
      <c r="H250">
        <f>(Table2[[#This Row],[1Y Return vs Nifty]]-AVERAGE(Table2[1Y Return vs Nifty]))/_xlfn.STDEV.P(Table2[1Y Return vs Nifty])</f>
        <v>5.1520909209371878E-2</v>
      </c>
      <c r="I250">
        <v>-2.0790333848007001</v>
      </c>
      <c r="J250">
        <f>(Table2[[#This Row],[1M Return vs Nifty]]-AVERAGE(Table2[1M Return vs Nifty]))/_xlfn.STDEV.P(Table2[1M Return vs Nifty])</f>
        <v>-0.26678797115242597</v>
      </c>
      <c r="K250">
        <v>16.695295294384898</v>
      </c>
      <c r="L250">
        <f>(Table2[[#This Row],[6M Return vs Nifty]]-AVERAGE(Table2[6M Return vs Nifty]))/_xlfn.STDEV.P(Table2[6M Return vs Nifty])</f>
        <v>6.6696157290521377E-2</v>
      </c>
      <c r="M250">
        <v>1.0089045160249701</v>
      </c>
      <c r="N250">
        <f>(Table2[[#This Row],[1W Return vs Nifty]]-AVERAGE(Table2[1W Return vs Nifty]))/_xlfn.STDEV.P(Table2[1W Return vs Nifty])</f>
        <v>0.1747809406129518</v>
      </c>
      <c r="O250">
        <v>6787.26</v>
      </c>
      <c r="P250">
        <v>6669.8319745056997</v>
      </c>
      <c r="Q250">
        <v>5886.2634117411499</v>
      </c>
      <c r="R250">
        <v>58.2452198861901</v>
      </c>
      <c r="S250" s="1">
        <f>(Table2[[#This Row],[Close Price]]-Table2[[#This Row],[20D EMA]])/Table2[[#This Row],[20D EMA]]</f>
        <v>1.3811169750385249E-2</v>
      </c>
      <c r="T250" s="1">
        <f>(Table2[[#This Row],[Close Price]]-Table2[[#This Row],[50D EMA]])/Table2[[#This Row],[50D EMA]]</f>
        <v>3.1660171695697015E-2</v>
      </c>
      <c r="U250" s="1">
        <f>(Table2[[#This Row],[Close Price]]-Table2[[#This Row],[200D EMA]])/Table2[[#This Row],[200D EMA]]</f>
        <v>0.1689928769199624</v>
      </c>
      <c r="V250">
        <v>0.64216964780247898</v>
      </c>
      <c r="W250">
        <v>6802.85</v>
      </c>
      <c r="X250">
        <v>7089.95</v>
      </c>
      <c r="Y250">
        <v>6719.65</v>
      </c>
      <c r="Z250">
        <v>7089.95</v>
      </c>
      <c r="AA250">
        <v>6367.55</v>
      </c>
      <c r="AB250">
        <v>7309.9</v>
      </c>
      <c r="AC250" s="1">
        <f>(Table2[[#This Row],[Close Price]]/Table2[[#This Row],[Day Low]])-1</f>
        <v>1.1487832305577816E-2</v>
      </c>
      <c r="AD250" s="1">
        <f>(Table2[[#This Row],[Day High]]/Table2[[#This Row],[Close Price]])-1</f>
        <v>3.0366225839267624E-2</v>
      </c>
      <c r="AE250" s="1">
        <f>(Table2[[#This Row],[Close Price]]/Table2[[#This Row],[Current Week Low]])-1</f>
        <v>2.4011667274337345E-2</v>
      </c>
      <c r="AF250" s="1">
        <f>(Table2[[#This Row],[Current Week High]]/Table2[[#This Row],[Close Price]])-1</f>
        <v>3.0366225839267624E-2</v>
      </c>
      <c r="AG250" s="1">
        <f>(Table2[[#This Row],[Close Price]]/Table2[[#This Row],[Current Month Low]])-1</f>
        <v>8.0635409223327681E-2</v>
      </c>
      <c r="AH250" s="1">
        <f>(Table2[[#This Row],[Current Month High]]/Table2[[#This Row],[Close Price]])-1</f>
        <v>6.2331056532480611E-2</v>
      </c>
      <c r="AI250">
        <v>10.0450515913384</v>
      </c>
      <c r="AJ250">
        <v>61.905882352941099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-0.09</v>
      </c>
      <c r="AM250" t="s">
        <v>3221</v>
      </c>
      <c r="AN250">
        <v>0.45</v>
      </c>
      <c r="AO250" t="s">
        <v>3220</v>
      </c>
      <c r="AP250">
        <v>9.1744040269193E-2</v>
      </c>
      <c r="AQ250">
        <f>(Table2[[#This Row],[Sharpe Ratio]]-AVERAGE(Table2[Sharpe Ratio]))/_xlfn.STDEV.P(Table2[Sharpe Ratio])</f>
        <v>0.31656406734842757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0.34277410330884661</v>
      </c>
      <c r="AS250">
        <f>_xlfn.RANK.AVG(Table2[[#This Row],[1Y Return vs Nifty Z-Score]],Table2[1Y Return vs Nifty Z-Score])</f>
        <v>284</v>
      </c>
      <c r="AT250">
        <f>_xlfn.RANK.AVG(Table2[[#This Row],[6M Return vs Nifty Z-Score]],Table2[6M Return vs Nifty Z-Score])</f>
        <v>306</v>
      </c>
      <c r="AU250">
        <f>_xlfn.RANK.AVG(Table2[[#This Row],[Sharpe Ratio Z-Score]],Table2[Sharpe Ratio Z-Score])</f>
        <v>255</v>
      </c>
      <c r="AV250">
        <f>(Table2[[#This Row],[Rank 1Y]]+Table2[[#This Row],[Rank 6M]]+Table2[[#This Row],[Rank Sharpe]])/3</f>
        <v>281.66666666666669</v>
      </c>
    </row>
    <row r="251" spans="1:48" x14ac:dyDescent="0.3">
      <c r="A251" t="s">
        <v>183</v>
      </c>
      <c r="B251" t="s">
        <v>184</v>
      </c>
      <c r="C251" t="s">
        <v>3159</v>
      </c>
      <c r="D251" t="s">
        <v>185</v>
      </c>
      <c r="E251">
        <v>144605.726588499</v>
      </c>
      <c r="F251">
        <v>219.93</v>
      </c>
      <c r="G251">
        <v>44.808848997732397</v>
      </c>
      <c r="H251">
        <f>(Table2[[#This Row],[1Y Return vs Nifty]]-AVERAGE(Table2[1Y Return vs Nifty]))/_xlfn.STDEV.P(Table2[1Y Return vs Nifty])</f>
        <v>0.38384692655752417</v>
      </c>
      <c r="I251">
        <v>-6.79272154326351</v>
      </c>
      <c r="J251">
        <f>(Table2[[#This Row],[1M Return vs Nifty]]-AVERAGE(Table2[1M Return vs Nifty]))/_xlfn.STDEV.P(Table2[1M Return vs Nifty])</f>
        <v>-0.73805509993600604</v>
      </c>
      <c r="K251">
        <v>8.6906799351906407</v>
      </c>
      <c r="L251">
        <f>(Table2[[#This Row],[6M Return vs Nifty]]-AVERAGE(Table2[6M Return vs Nifty]))/_xlfn.STDEV.P(Table2[6M Return vs Nifty])</f>
        <v>-0.18722565544469341</v>
      </c>
      <c r="M251">
        <v>-6.5141354637513604</v>
      </c>
      <c r="N251">
        <f>(Table2[[#This Row],[1W Return vs Nifty]]-AVERAGE(Table2[1W Return vs Nifty]))/_xlfn.STDEV.P(Table2[1W Return vs Nifty])</f>
        <v>-1.2717320731927597</v>
      </c>
      <c r="O251">
        <v>229.06</v>
      </c>
      <c r="P251">
        <v>226.67344533081601</v>
      </c>
      <c r="Q251">
        <v>195.268220317746</v>
      </c>
      <c r="R251">
        <v>31.3931099138718</v>
      </c>
      <c r="S251" s="1">
        <f>(Table2[[#This Row],[Close Price]]-Table2[[#This Row],[20D EMA]])/Table2[[#This Row],[20D EMA]]</f>
        <v>-3.9858552344363904E-2</v>
      </c>
      <c r="T251" s="1">
        <f>(Table2[[#This Row],[Close Price]]-Table2[[#This Row],[50D EMA]])/Table2[[#This Row],[50D EMA]]</f>
        <v>-2.9749604418701787E-2</v>
      </c>
      <c r="U251" s="1">
        <f>(Table2[[#This Row],[Close Price]]-Table2[[#This Row],[200D EMA]])/Table2[[#This Row],[200D EMA]]</f>
        <v>0.12629694500274372</v>
      </c>
      <c r="V251">
        <v>0.66144793697538296</v>
      </c>
      <c r="W251">
        <v>217.59</v>
      </c>
      <c r="X251">
        <v>221.84</v>
      </c>
      <c r="Y251">
        <v>215.8</v>
      </c>
      <c r="Z251">
        <v>223</v>
      </c>
      <c r="AA251">
        <v>215.8</v>
      </c>
      <c r="AB251">
        <v>240.29</v>
      </c>
      <c r="AC251" s="1">
        <f>(Table2[[#This Row],[Close Price]]/Table2[[#This Row],[Day Low]])-1</f>
        <v>1.0754170687991227E-2</v>
      </c>
      <c r="AD251" s="1">
        <f>(Table2[[#This Row],[Day High]]/Table2[[#This Row],[Close Price]])-1</f>
        <v>8.6845814577365399E-3</v>
      </c>
      <c r="AE251" s="1">
        <f>(Table2[[#This Row],[Close Price]]/Table2[[#This Row],[Current Week Low]])-1</f>
        <v>1.913809082483775E-2</v>
      </c>
      <c r="AF251" s="1">
        <f>(Table2[[#This Row],[Current Week High]]/Table2[[#This Row],[Close Price]])-1</f>
        <v>1.3958986950393326E-2</v>
      </c>
      <c r="AG251" s="1">
        <f>(Table2[[#This Row],[Close Price]]/Table2[[#This Row],[Current Month Low]])-1</f>
        <v>1.913809082483775E-2</v>
      </c>
      <c r="AH251" s="1">
        <f>(Table2[[#This Row],[Current Month High]]/Table2[[#This Row],[Close Price]])-1</f>
        <v>9.2574910198699456E-2</v>
      </c>
      <c r="AI251">
        <v>11.9901786932205</v>
      </c>
      <c r="AJ251">
        <v>89.349978476108404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-0.02</v>
      </c>
      <c r="AM251" t="s">
        <v>3221</v>
      </c>
      <c r="AN251">
        <v>-4.16</v>
      </c>
      <c r="AO251" t="s">
        <v>3221</v>
      </c>
      <c r="AP251">
        <v>9.0824924087109002E-2</v>
      </c>
      <c r="AQ251">
        <f>(Table2[[#This Row],[Sharpe Ratio]]-AVERAGE(Table2[Sharpe Ratio]))/_xlfn.STDEV.P(Table2[Sharpe Ratio])</f>
        <v>0.30581836606669066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-1.5073475359492443</v>
      </c>
      <c r="AS251">
        <f>_xlfn.RANK.AVG(Table2[[#This Row],[1Y Return vs Nifty Z-Score]],Table2[1Y Return vs Nifty Z-Score])</f>
        <v>196</v>
      </c>
      <c r="AT251">
        <f>_xlfn.RANK.AVG(Table2[[#This Row],[6M Return vs Nifty Z-Score]],Table2[6M Return vs Nifty Z-Score])</f>
        <v>393</v>
      </c>
      <c r="AU251">
        <f>_xlfn.RANK.AVG(Table2[[#This Row],[Sharpe Ratio Z-Score]],Table2[Sharpe Ratio Z-Score])</f>
        <v>259</v>
      </c>
      <c r="AV251">
        <f>(Table2[[#This Row],[Rank 1Y]]+Table2[[#This Row],[Rank 6M]]+Table2[[#This Row],[Rank Sharpe]])/3</f>
        <v>282.66666666666669</v>
      </c>
    </row>
    <row r="252" spans="1:48" x14ac:dyDescent="0.3">
      <c r="A252" t="s">
        <v>363</v>
      </c>
      <c r="B252" t="s">
        <v>364</v>
      </c>
      <c r="C252" t="s">
        <v>3161</v>
      </c>
      <c r="D252" t="s">
        <v>40</v>
      </c>
      <c r="E252">
        <v>69561.960000000006</v>
      </c>
      <c r="F252">
        <v>396.5</v>
      </c>
      <c r="G252">
        <v>51.300467200596998</v>
      </c>
      <c r="H252">
        <f>(Table2[[#This Row],[1Y Return vs Nifty]]-AVERAGE(Table2[1Y Return vs Nifty]))/_xlfn.STDEV.P(Table2[1Y Return vs Nifty])</f>
        <v>0.49820324002633554</v>
      </c>
      <c r="I252">
        <v>-0.12605071971137599</v>
      </c>
      <c r="J252">
        <f>(Table2[[#This Row],[1M Return vs Nifty]]-AVERAGE(Table2[1M Return vs Nifty]))/_xlfn.STDEV.P(Table2[1M Return vs Nifty])</f>
        <v>-7.1531835786675407E-2</v>
      </c>
      <c r="K252">
        <v>-4.3064142852644503E-2</v>
      </c>
      <c r="L252">
        <f>(Table2[[#This Row],[6M Return vs Nifty]]-AVERAGE(Table2[6M Return vs Nifty]))/_xlfn.STDEV.P(Table2[6M Return vs Nifty])</f>
        <v>-0.46427683513878304</v>
      </c>
      <c r="M252">
        <v>-3.60695275040703</v>
      </c>
      <c r="N252">
        <f>(Table2[[#This Row],[1W Return vs Nifty]]-AVERAGE(Table2[1W Return vs Nifty]))/_xlfn.STDEV.P(Table2[1W Return vs Nifty])</f>
        <v>-0.7127455943666029</v>
      </c>
      <c r="O252">
        <v>402.18</v>
      </c>
      <c r="P252">
        <v>396.404677572384</v>
      </c>
      <c r="Q252">
        <v>350.49786498686802</v>
      </c>
      <c r="R252">
        <v>45.289781581216403</v>
      </c>
      <c r="S252" s="1">
        <f>(Table2[[#This Row],[Close Price]]-Table2[[#This Row],[20D EMA]])/Table2[[#This Row],[20D EMA]]</f>
        <v>-1.4123029489283422E-2</v>
      </c>
      <c r="T252" s="1">
        <f>(Table2[[#This Row],[Close Price]]-Table2[[#This Row],[50D EMA]])/Table2[[#This Row],[50D EMA]]</f>
        <v>2.4046746420793984E-4</v>
      </c>
      <c r="U252" s="1">
        <f>(Table2[[#This Row],[Close Price]]-Table2[[#This Row],[200D EMA]])/Table2[[#This Row],[200D EMA]]</f>
        <v>0.13124797497655377</v>
      </c>
      <c r="V252">
        <v>0.99860428085258701</v>
      </c>
      <c r="W252">
        <v>395.05</v>
      </c>
      <c r="X252">
        <v>404.95</v>
      </c>
      <c r="Y252">
        <v>382.1</v>
      </c>
      <c r="Z252">
        <v>407.9</v>
      </c>
      <c r="AA252">
        <v>381.45</v>
      </c>
      <c r="AB252">
        <v>429.2</v>
      </c>
      <c r="AC252" s="1">
        <f>(Table2[[#This Row],[Close Price]]/Table2[[#This Row],[Day Low]])-1</f>
        <v>3.6704214656373413E-3</v>
      </c>
      <c r="AD252" s="1">
        <f>(Table2[[#This Row],[Day High]]/Table2[[#This Row],[Close Price]])-1</f>
        <v>2.1311475409836023E-2</v>
      </c>
      <c r="AE252" s="1">
        <f>(Table2[[#This Row],[Close Price]]/Table2[[#This Row],[Current Week Low]])-1</f>
        <v>3.7686469510599174E-2</v>
      </c>
      <c r="AF252" s="1">
        <f>(Table2[[#This Row],[Current Week High]]/Table2[[#This Row],[Close Price]])-1</f>
        <v>2.8751576292559866E-2</v>
      </c>
      <c r="AG252" s="1">
        <f>(Table2[[#This Row],[Close Price]]/Table2[[#This Row],[Current Month Low]])-1</f>
        <v>3.9454712282081639E-2</v>
      </c>
      <c r="AH252" s="1">
        <f>(Table2[[#This Row],[Current Month High]]/Table2[[#This Row],[Close Price]])-1</f>
        <v>8.2471626733921832E-2</v>
      </c>
      <c r="AI252">
        <v>17.982345523329101</v>
      </c>
      <c r="AJ252">
        <v>95.802469135802397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-0.05</v>
      </c>
      <c r="AM252" t="s">
        <v>3221</v>
      </c>
      <c r="AN252">
        <v>-2.74</v>
      </c>
      <c r="AO252" t="s">
        <v>3221</v>
      </c>
      <c r="AP252">
        <v>0.11076406611707899</v>
      </c>
      <c r="AQ252">
        <f>(Table2[[#This Row],[Sharpe Ratio]]-AVERAGE(Table2[Sharpe Ratio]))/_xlfn.STDEV.P(Table2[Sharpe Ratio])</f>
        <v>0.5389336873336612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-0.21141733793206474</v>
      </c>
      <c r="AS252">
        <f>_xlfn.RANK.AVG(Table2[[#This Row],[1Y Return vs Nifty Z-Score]],Table2[1Y Return vs Nifty Z-Score])</f>
        <v>170</v>
      </c>
      <c r="AT252">
        <f>_xlfn.RANK.AVG(Table2[[#This Row],[6M Return vs Nifty Z-Score]],Table2[6M Return vs Nifty Z-Score])</f>
        <v>478</v>
      </c>
      <c r="AU252">
        <f>_xlfn.RANK.AVG(Table2[[#This Row],[Sharpe Ratio Z-Score]],Table2[Sharpe Ratio Z-Score])</f>
        <v>202</v>
      </c>
      <c r="AV252">
        <f>(Table2[[#This Row],[Rank 1Y]]+Table2[[#This Row],[Rank 6M]]+Table2[[#This Row],[Rank Sharpe]])/3</f>
        <v>283.33333333333331</v>
      </c>
    </row>
    <row r="253" spans="1:48" x14ac:dyDescent="0.3">
      <c r="A253" t="s">
        <v>714</v>
      </c>
      <c r="B253" t="s">
        <v>715</v>
      </c>
      <c r="C253" t="s">
        <v>3159</v>
      </c>
      <c r="D253" t="s">
        <v>281</v>
      </c>
      <c r="E253">
        <v>25707.290760160002</v>
      </c>
      <c r="F253">
        <v>259.89999999999998</v>
      </c>
      <c r="G253">
        <v>42.423331791203502</v>
      </c>
      <c r="H253">
        <f>(Table2[[#This Row],[1Y Return vs Nifty]]-AVERAGE(Table2[1Y Return vs Nifty]))/_xlfn.STDEV.P(Table2[1Y Return vs Nifty])</f>
        <v>0.34182366749791376</v>
      </c>
      <c r="I253">
        <v>-2.49036514220743</v>
      </c>
      <c r="J253">
        <f>(Table2[[#This Row],[1M Return vs Nifty]]-AVERAGE(Table2[1M Return vs Nifty]))/_xlfn.STDEV.P(Table2[1M Return vs Nifty])</f>
        <v>-0.30791227334932603</v>
      </c>
      <c r="K253">
        <v>17.369530446930298</v>
      </c>
      <c r="L253">
        <f>(Table2[[#This Row],[6M Return vs Nifty]]-AVERAGE(Table2[6M Return vs Nifty]))/_xlfn.STDEV.P(Table2[6M Return vs Nifty])</f>
        <v>8.8084194624193493E-2</v>
      </c>
      <c r="M253">
        <v>-1.91813116954592</v>
      </c>
      <c r="N253">
        <f>(Table2[[#This Row],[1W Return vs Nifty]]-AVERAGE(Table2[1W Return vs Nifty]))/_xlfn.STDEV.P(Table2[1W Return vs Nifty])</f>
        <v>-0.38802282255113785</v>
      </c>
      <c r="O253">
        <v>262.55</v>
      </c>
      <c r="P253">
        <v>252.210913042843</v>
      </c>
      <c r="Q253">
        <v>210.95795750640801</v>
      </c>
      <c r="R253">
        <v>44.159029692100702</v>
      </c>
      <c r="S253" s="1">
        <f>(Table2[[#This Row],[Close Price]]-Table2[[#This Row],[20D EMA]])/Table2[[#This Row],[20D EMA]]</f>
        <v>-1.0093315558941284E-2</v>
      </c>
      <c r="T253" s="1">
        <f>(Table2[[#This Row],[Close Price]]-Table2[[#This Row],[50D EMA]])/Table2[[#This Row],[50D EMA]]</f>
        <v>3.0486733759418374E-2</v>
      </c>
      <c r="U253" s="1">
        <f>(Table2[[#This Row],[Close Price]]-Table2[[#This Row],[200D EMA]])/Table2[[#This Row],[200D EMA]]</f>
        <v>0.23199903465175195</v>
      </c>
      <c r="V253">
        <v>0.87958077709112303</v>
      </c>
      <c r="W253">
        <v>257.39999999999998</v>
      </c>
      <c r="X253">
        <v>266.64999999999998</v>
      </c>
      <c r="Y253">
        <v>251</v>
      </c>
      <c r="Z253">
        <v>266.64999999999998</v>
      </c>
      <c r="AA253">
        <v>251</v>
      </c>
      <c r="AB253">
        <v>278.8</v>
      </c>
      <c r="AC253" s="1">
        <f>(Table2[[#This Row],[Close Price]]/Table2[[#This Row],[Day Low]])-1</f>
        <v>9.7125097125096982E-3</v>
      </c>
      <c r="AD253" s="1">
        <f>(Table2[[#This Row],[Day High]]/Table2[[#This Row],[Close Price]])-1</f>
        <v>2.5971527510580961E-2</v>
      </c>
      <c r="AE253" s="1">
        <f>(Table2[[#This Row],[Close Price]]/Table2[[#This Row],[Current Week Low]])-1</f>
        <v>3.5458167330677304E-2</v>
      </c>
      <c r="AF253" s="1">
        <f>(Table2[[#This Row],[Current Week High]]/Table2[[#This Row],[Close Price]])-1</f>
        <v>2.5971527510580961E-2</v>
      </c>
      <c r="AG253" s="1">
        <f>(Table2[[#This Row],[Close Price]]/Table2[[#This Row],[Current Month Low]])-1</f>
        <v>3.5458167330677304E-2</v>
      </c>
      <c r="AH253" s="1">
        <f>(Table2[[#This Row],[Current Month High]]/Table2[[#This Row],[Close Price]])-1</f>
        <v>7.2720277029626912E-2</v>
      </c>
      <c r="AI253">
        <v>9.4267025779145808</v>
      </c>
      <c r="AJ253">
        <v>96.299093655589104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0.21</v>
      </c>
      <c r="AM253" t="s">
        <v>3220</v>
      </c>
      <c r="AN253">
        <v>-2.4</v>
      </c>
      <c r="AO253" t="s">
        <v>3221</v>
      </c>
      <c r="AP253">
        <v>6.5797748635887998E-2</v>
      </c>
      <c r="AQ253">
        <f>(Table2[[#This Row],[Sharpe Ratio]]-AVERAGE(Table2[Sharpe Ratio]))/_xlfn.STDEV.P(Table2[Sharpe Ratio])</f>
        <v>1.3217107850717101E-2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-0.25281012592763952</v>
      </c>
      <c r="AS253">
        <f>_xlfn.RANK.AVG(Table2[[#This Row],[1Y Return vs Nifty Z-Score]],Table2[1Y Return vs Nifty Z-Score])</f>
        <v>205</v>
      </c>
      <c r="AT253">
        <f>_xlfn.RANK.AVG(Table2[[#This Row],[6M Return vs Nifty Z-Score]],Table2[6M Return vs Nifty Z-Score])</f>
        <v>296</v>
      </c>
      <c r="AU253">
        <f>_xlfn.RANK.AVG(Table2[[#This Row],[Sharpe Ratio Z-Score]],Table2[Sharpe Ratio Z-Score])</f>
        <v>351</v>
      </c>
      <c r="AV253">
        <f>(Table2[[#This Row],[Rank 1Y]]+Table2[[#This Row],[Rank 6M]]+Table2[[#This Row],[Rank Sharpe]])/3</f>
        <v>284</v>
      </c>
    </row>
    <row r="254" spans="1:48" x14ac:dyDescent="0.3">
      <c r="A254" t="s">
        <v>718</v>
      </c>
      <c r="B254" t="s">
        <v>719</v>
      </c>
      <c r="C254" t="s">
        <v>3164</v>
      </c>
      <c r="D254" t="s">
        <v>46</v>
      </c>
      <c r="E254">
        <v>25213.941887749999</v>
      </c>
      <c r="F254">
        <v>980.75</v>
      </c>
      <c r="G254">
        <v>17.2620471427675</v>
      </c>
      <c r="H254">
        <f>(Table2[[#This Row],[1Y Return vs Nifty]]-AVERAGE(Table2[1Y Return vs Nifty]))/_xlfn.STDEV.P(Table2[1Y Return vs Nifty])</f>
        <v>-0.10141739576499187</v>
      </c>
      <c r="I254">
        <v>14.7892047591022</v>
      </c>
      <c r="J254">
        <f>(Table2[[#This Row],[1M Return vs Nifty]]-AVERAGE(Table2[1M Return vs Nifty]))/_xlfn.STDEV.P(Table2[1M Return vs Nifty])</f>
        <v>1.4196719495028249</v>
      </c>
      <c r="K254">
        <v>19.720540818945899</v>
      </c>
      <c r="L254">
        <f>(Table2[[#This Row],[6M Return vs Nifty]]-AVERAGE(Table2[6M Return vs Nifty]))/_xlfn.STDEV.P(Table2[6M Return vs Nifty])</f>
        <v>0.16266277068728921</v>
      </c>
      <c r="M254">
        <v>6.4981880376849004</v>
      </c>
      <c r="N254">
        <f>(Table2[[#This Row],[1W Return vs Nifty]]-AVERAGE(Table2[1W Return vs Nifty]))/_xlfn.STDEV.P(Table2[1W Return vs Nifty])</f>
        <v>1.230247889066735</v>
      </c>
      <c r="O254">
        <v>914.9</v>
      </c>
      <c r="P254">
        <v>879.72982066152497</v>
      </c>
      <c r="Q254">
        <v>769.82650403547905</v>
      </c>
      <c r="R254">
        <v>74.2174992838858</v>
      </c>
      <c r="S254" s="1">
        <f>(Table2[[#This Row],[Close Price]]-Table2[[#This Row],[20D EMA]])/Table2[[#This Row],[20D EMA]]</f>
        <v>7.1975079243633208E-2</v>
      </c>
      <c r="T254" s="1">
        <f>(Table2[[#This Row],[Close Price]]-Table2[[#This Row],[50D EMA]])/Table2[[#This Row],[50D EMA]]</f>
        <v>0.11483091395323114</v>
      </c>
      <c r="U254" s="1">
        <f>(Table2[[#This Row],[Close Price]]-Table2[[#This Row],[200D EMA]])/Table2[[#This Row],[200D EMA]]</f>
        <v>0.27398835303649161</v>
      </c>
      <c r="V254">
        <v>2.6333374221443502</v>
      </c>
      <c r="W254">
        <v>975</v>
      </c>
      <c r="X254">
        <v>989</v>
      </c>
      <c r="Y254">
        <v>957.2</v>
      </c>
      <c r="Z254">
        <v>996</v>
      </c>
      <c r="AA254">
        <v>920.8</v>
      </c>
      <c r="AB254">
        <v>1040</v>
      </c>
      <c r="AC254" s="1">
        <f>(Table2[[#This Row],[Close Price]]/Table2[[#This Row],[Day Low]])-1</f>
        <v>5.8974358974359653E-3</v>
      </c>
      <c r="AD254" s="1">
        <f>(Table2[[#This Row],[Day High]]/Table2[[#This Row],[Close Price]])-1</f>
        <v>8.4119296456792725E-3</v>
      </c>
      <c r="AE254" s="1">
        <f>(Table2[[#This Row],[Close Price]]/Table2[[#This Row],[Current Week Low]])-1</f>
        <v>2.4603008775595514E-2</v>
      </c>
      <c r="AF254" s="1">
        <f>(Table2[[#This Row],[Current Week High]]/Table2[[#This Row],[Close Price]])-1</f>
        <v>1.554932449655877E-2</v>
      </c>
      <c r="AG254" s="1">
        <f>(Table2[[#This Row],[Close Price]]/Table2[[#This Row],[Current Month Low]])-1</f>
        <v>6.5106429192006932E-2</v>
      </c>
      <c r="AH254" s="1">
        <f>(Table2[[#This Row],[Current Month High]]/Table2[[#This Row],[Close Price]])-1</f>
        <v>6.041294927351526E-2</v>
      </c>
      <c r="AI254">
        <v>6.0412949273515197</v>
      </c>
      <c r="AJ254">
        <v>78.3019725479502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0.09</v>
      </c>
      <c r="AM254" t="s">
        <v>3220</v>
      </c>
      <c r="AN254">
        <v>16.77</v>
      </c>
      <c r="AO254" t="s">
        <v>3220</v>
      </c>
      <c r="AP254">
        <v>9.3067929685176007E-2</v>
      </c>
      <c r="AQ254">
        <f>(Table2[[#This Row],[Sharpe Ratio]]-AVERAGE(Table2[Sharpe Ratio]))/_xlfn.STDEV.P(Table2[Sharpe Ratio])</f>
        <v>0.33204211079006329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3.0432073242819202</v>
      </c>
      <c r="AS254">
        <f>_xlfn.RANK.AVG(Table2[[#This Row],[1Y Return vs Nifty Z-Score]],Table2[1Y Return vs Nifty Z-Score])</f>
        <v>335</v>
      </c>
      <c r="AT254">
        <f>_xlfn.RANK.AVG(Table2[[#This Row],[6M Return vs Nifty Z-Score]],Table2[6M Return vs Nifty Z-Score])</f>
        <v>272</v>
      </c>
      <c r="AU254">
        <f>_xlfn.RANK.AVG(Table2[[#This Row],[Sharpe Ratio Z-Score]],Table2[Sharpe Ratio Z-Score])</f>
        <v>247</v>
      </c>
      <c r="AV254">
        <f>(Table2[[#This Row],[Rank 1Y]]+Table2[[#This Row],[Rank 6M]]+Table2[[#This Row],[Rank Sharpe]])/3</f>
        <v>284.66666666666669</v>
      </c>
    </row>
    <row r="255" spans="1:48" x14ac:dyDescent="0.3">
      <c r="A255" t="s">
        <v>777</v>
      </c>
      <c r="B255" t="s">
        <v>778</v>
      </c>
      <c r="C255" t="s">
        <v>3163</v>
      </c>
      <c r="D255" t="s">
        <v>118</v>
      </c>
      <c r="E255">
        <v>21614.241688499998</v>
      </c>
      <c r="F255">
        <v>863.25</v>
      </c>
      <c r="G255">
        <v>39.507242117188802</v>
      </c>
      <c r="H255">
        <f>(Table2[[#This Row],[1Y Return vs Nifty]]-AVERAGE(Table2[1Y Return vs Nifty]))/_xlfn.STDEV.P(Table2[1Y Return vs Nifty])</f>
        <v>0.29045384653129641</v>
      </c>
      <c r="I255">
        <v>-7.0610807677787102E-2</v>
      </c>
      <c r="J255">
        <f>(Table2[[#This Row],[1M Return vs Nifty]]-AVERAGE(Table2[1M Return vs Nifty]))/_xlfn.STDEV.P(Table2[1M Return vs Nifty])</f>
        <v>-6.598904057287322E-2</v>
      </c>
      <c r="K255">
        <v>52.743490649692497</v>
      </c>
      <c r="L255">
        <f>(Table2[[#This Row],[6M Return vs Nifty]]-AVERAGE(Table2[6M Return vs Nifty]))/_xlfn.STDEV.P(Table2[6M Return vs Nifty])</f>
        <v>1.2102143277094228</v>
      </c>
      <c r="M255">
        <v>-0.34429266560282301</v>
      </c>
      <c r="N255">
        <f>(Table2[[#This Row],[1W Return vs Nifty]]-AVERAGE(Table2[1W Return vs Nifty]))/_xlfn.STDEV.P(Table2[1W Return vs Nifty])</f>
        <v>-8.5408735200523056E-2</v>
      </c>
      <c r="O255">
        <v>839.64</v>
      </c>
      <c r="P255">
        <v>784.87297468263796</v>
      </c>
      <c r="Q255">
        <v>637.78789109891898</v>
      </c>
      <c r="R255">
        <v>56.321310798236603</v>
      </c>
      <c r="S255" s="1">
        <f>(Table2[[#This Row],[Close Price]]-Table2[[#This Row],[20D EMA]])/Table2[[#This Row],[20D EMA]]</f>
        <v>2.8119193940260127E-2</v>
      </c>
      <c r="T255" s="1">
        <f>(Table2[[#This Row],[Close Price]]-Table2[[#This Row],[50D EMA]])/Table2[[#This Row],[50D EMA]]</f>
        <v>9.9859503187829421E-2</v>
      </c>
      <c r="U255" s="1">
        <f>(Table2[[#This Row],[Close Price]]-Table2[[#This Row],[200D EMA]])/Table2[[#This Row],[200D EMA]]</f>
        <v>0.35350641184580367</v>
      </c>
      <c r="V255">
        <v>0.93506490305691803</v>
      </c>
      <c r="W255">
        <v>852</v>
      </c>
      <c r="X255">
        <v>899.8</v>
      </c>
      <c r="Y255">
        <v>825</v>
      </c>
      <c r="Z255">
        <v>899.8</v>
      </c>
      <c r="AA255">
        <v>820</v>
      </c>
      <c r="AB255">
        <v>901.75</v>
      </c>
      <c r="AC255" s="1">
        <f>(Table2[[#This Row],[Close Price]]/Table2[[#This Row],[Day Low]])-1</f>
        <v>1.3204225352112742E-2</v>
      </c>
      <c r="AD255" s="1">
        <f>(Table2[[#This Row],[Day High]]/Table2[[#This Row],[Close Price]])-1</f>
        <v>4.2339994207934994E-2</v>
      </c>
      <c r="AE255" s="1">
        <f>(Table2[[#This Row],[Close Price]]/Table2[[#This Row],[Current Week Low]])-1</f>
        <v>4.6363636363636385E-2</v>
      </c>
      <c r="AF255" s="1">
        <f>(Table2[[#This Row],[Current Week High]]/Table2[[#This Row],[Close Price]])-1</f>
        <v>4.2339994207934994E-2</v>
      </c>
      <c r="AG255" s="1">
        <f>(Table2[[#This Row],[Close Price]]/Table2[[#This Row],[Current Month Low]])-1</f>
        <v>5.2743902439024382E-2</v>
      </c>
      <c r="AH255" s="1">
        <f>(Table2[[#This Row],[Current Month High]]/Table2[[#This Row],[Close Price]])-1</f>
        <v>4.4598899507674483E-2</v>
      </c>
      <c r="AI255">
        <v>4.4598899507674403</v>
      </c>
      <c r="AJ255">
        <v>91.748111950244294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0.03</v>
      </c>
      <c r="AM255" t="s">
        <v>3220</v>
      </c>
      <c r="AN255">
        <v>1.01</v>
      </c>
      <c r="AO255" t="s">
        <v>3220</v>
      </c>
      <c r="AQ255">
        <f>(Table2[[#This Row],[Sharpe Ratio]]-AVERAGE(Table2[Sharpe Ratio]))/_xlfn.STDEV.P(Table2[Sharpe Ratio])</f>
        <v>-0.75604684988846571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0.59322354857885728</v>
      </c>
      <c r="AS255">
        <f>_xlfn.RANK.AVG(Table2[[#This Row],[1Y Return vs Nifty Z-Score]],Table2[1Y Return vs Nifty Z-Score])</f>
        <v>218</v>
      </c>
      <c r="AT255">
        <f>_xlfn.RANK.AVG(Table2[[#This Row],[6M Return vs Nifty Z-Score]],Table2[6M Return vs Nifty Z-Score])</f>
        <v>81</v>
      </c>
      <c r="AU255">
        <f>_xlfn.RANK.AVG(Table2[[#This Row],[Sharpe Ratio Z-Score]],Table2[Sharpe Ratio Z-Score])</f>
        <v>559.5</v>
      </c>
      <c r="AV255">
        <f>(Table2[[#This Row],[Rank 1Y]]+Table2[[#This Row],[Rank 6M]]+Table2[[#This Row],[Rank Sharpe]])/3</f>
        <v>286.16666666666669</v>
      </c>
    </row>
    <row r="256" spans="1:48" x14ac:dyDescent="0.3">
      <c r="A256" t="s">
        <v>823</v>
      </c>
      <c r="B256" t="s">
        <v>824</v>
      </c>
      <c r="C256" t="s">
        <v>3177</v>
      </c>
      <c r="D256" t="s">
        <v>624</v>
      </c>
      <c r="E256">
        <v>19909.21411429</v>
      </c>
      <c r="F256">
        <v>635.15</v>
      </c>
      <c r="G256">
        <v>83.2084012252337</v>
      </c>
      <c r="H256">
        <f>(Table2[[#This Row],[1Y Return vs Nifty]]-AVERAGE(Table2[1Y Return vs Nifty]))/_xlfn.STDEV.P(Table2[1Y Return vs Nifty])</f>
        <v>1.0602932446192339</v>
      </c>
      <c r="I256">
        <v>-12.4519294140583</v>
      </c>
      <c r="J256">
        <f>(Table2[[#This Row],[1M Return vs Nifty]]-AVERAGE(Table2[1M Return vs Nifty]))/_xlfn.STDEV.P(Table2[1M Return vs Nifty])</f>
        <v>-1.3038538025232045</v>
      </c>
      <c r="K256">
        <v>-16.505955380834202</v>
      </c>
      <c r="L256">
        <f>(Table2[[#This Row],[6M Return vs Nifty]]-AVERAGE(Table2[6M Return vs Nifty]))/_xlfn.STDEV.P(Table2[6M Return vs Nifty])</f>
        <v>-0.98651144585113937</v>
      </c>
      <c r="M256">
        <v>-6.8705281371368701</v>
      </c>
      <c r="N256">
        <f>(Table2[[#This Row],[1W Return vs Nifty]]-AVERAGE(Table2[1W Return vs Nifty]))/_xlfn.STDEV.P(Table2[1W Return vs Nifty])</f>
        <v>-1.340258445704803</v>
      </c>
      <c r="O256">
        <v>662.38</v>
      </c>
      <c r="P256">
        <v>667.70756653240596</v>
      </c>
      <c r="Q256">
        <v>594.24440260780295</v>
      </c>
      <c r="R256">
        <v>35.830088298191001</v>
      </c>
      <c r="S256" s="1">
        <f>(Table2[[#This Row],[Close Price]]-Table2[[#This Row],[20D EMA]])/Table2[[#This Row],[20D EMA]]</f>
        <v>-4.1109333011262447E-2</v>
      </c>
      <c r="T256" s="1">
        <f>(Table2[[#This Row],[Close Price]]-Table2[[#This Row],[50D EMA]])/Table2[[#This Row],[50D EMA]]</f>
        <v>-4.876021804198899E-2</v>
      </c>
      <c r="U256" s="1">
        <f>(Table2[[#This Row],[Close Price]]-Table2[[#This Row],[200D EMA]])/Table2[[#This Row],[200D EMA]]</f>
        <v>6.8836319219306843E-2</v>
      </c>
      <c r="V256">
        <v>0.64306002360092396</v>
      </c>
      <c r="W256">
        <v>617.75</v>
      </c>
      <c r="X256">
        <v>640.25</v>
      </c>
      <c r="Y256">
        <v>605.5</v>
      </c>
      <c r="Z256">
        <v>640.25</v>
      </c>
      <c r="AA256">
        <v>605.5</v>
      </c>
      <c r="AB256">
        <v>687.2</v>
      </c>
      <c r="AC256" s="1">
        <f>(Table2[[#This Row],[Close Price]]/Table2[[#This Row],[Day Low]])-1</f>
        <v>2.8166734115742553E-2</v>
      </c>
      <c r="AD256" s="1">
        <f>(Table2[[#This Row],[Day High]]/Table2[[#This Row],[Close Price]])-1</f>
        <v>8.0295993072503347E-3</v>
      </c>
      <c r="AE256" s="1">
        <f>(Table2[[#This Row],[Close Price]]/Table2[[#This Row],[Current Week Low]])-1</f>
        <v>4.896779521056982E-2</v>
      </c>
      <c r="AF256" s="1">
        <f>(Table2[[#This Row],[Current Week High]]/Table2[[#This Row],[Close Price]])-1</f>
        <v>8.0295993072503347E-3</v>
      </c>
      <c r="AG256" s="1">
        <f>(Table2[[#This Row],[Close Price]]/Table2[[#This Row],[Current Month Low]])-1</f>
        <v>4.896779521056982E-2</v>
      </c>
      <c r="AH256" s="1">
        <f>(Table2[[#This Row],[Current Month High]]/Table2[[#This Row],[Close Price]])-1</f>
        <v>8.1949145871054174E-2</v>
      </c>
      <c r="AI256">
        <v>23.159883492088401</v>
      </c>
      <c r="AJ256">
        <v>132.61307452847399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-0.13</v>
      </c>
      <c r="AM256" t="s">
        <v>3221</v>
      </c>
      <c r="AN256">
        <v>-9.25</v>
      </c>
      <c r="AO256" t="s">
        <v>3221</v>
      </c>
      <c r="AP256">
        <v>0.14504387549946701</v>
      </c>
      <c r="AQ256">
        <f>(Table2[[#This Row],[Sharpe Ratio]]-AVERAGE(Table2[Sharpe Ratio]))/_xlfn.STDEV.P(Table2[Sharpe Ratio])</f>
        <v>0.93971064980950936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88</v>
      </c>
      <c r="AT256">
        <f>_xlfn.RANK.AVG(Table2[[#This Row],[6M Return vs Nifty Z-Score]],Table2[6M Return vs Nifty Z-Score])</f>
        <v>647</v>
      </c>
      <c r="AU256">
        <f>_xlfn.RANK.AVG(Table2[[#This Row],[Sharpe Ratio Z-Score]],Table2[Sharpe Ratio Z-Score])</f>
        <v>124</v>
      </c>
      <c r="AV256">
        <f>(Table2[[#This Row],[Rank 1Y]]+Table2[[#This Row],[Rank 6M]]+Table2[[#This Row],[Rank Sharpe]])/3</f>
        <v>286.33333333333331</v>
      </c>
    </row>
    <row r="257" spans="1:48" x14ac:dyDescent="0.3">
      <c r="A257" t="s">
        <v>1918</v>
      </c>
      <c r="B257" t="s">
        <v>1919</v>
      </c>
      <c r="C257" t="s">
        <v>3160</v>
      </c>
      <c r="D257" t="s">
        <v>286</v>
      </c>
      <c r="E257">
        <v>3760.8595718400002</v>
      </c>
      <c r="F257">
        <v>1377.6</v>
      </c>
      <c r="G257">
        <v>40.618678439464901</v>
      </c>
      <c r="H257">
        <f>(Table2[[#This Row],[1Y Return vs Nifty]]-AVERAGE(Table2[1Y Return vs Nifty]))/_xlfn.STDEV.P(Table2[1Y Return vs Nifty])</f>
        <v>0.31003290317001586</v>
      </c>
      <c r="I257">
        <v>-1.2221779816335501</v>
      </c>
      <c r="J257">
        <f>(Table2[[#This Row],[1M Return vs Nifty]]-AVERAGE(Table2[1M Return vs Nifty]))/_xlfn.STDEV.P(Table2[1M Return vs Nifty])</f>
        <v>-0.18112091553520282</v>
      </c>
      <c r="K257">
        <v>5.6778760393542802</v>
      </c>
      <c r="L257">
        <f>(Table2[[#This Row],[6M Return vs Nifty]]-AVERAGE(Table2[6M Return vs Nifty]))/_xlfn.STDEV.P(Table2[6M Return vs Nifty])</f>
        <v>-0.28279759642094188</v>
      </c>
      <c r="M257">
        <v>0.78806443579659502</v>
      </c>
      <c r="N257">
        <f>(Table2[[#This Row],[1W Return vs Nifty]]-AVERAGE(Table2[1W Return vs Nifty]))/_xlfn.STDEV.P(Table2[1W Return vs Nifty])</f>
        <v>0.13231831235642355</v>
      </c>
      <c r="O257">
        <v>1369.13</v>
      </c>
      <c r="P257">
        <v>1358.4261967125999</v>
      </c>
      <c r="Q257">
        <v>1225.89215639606</v>
      </c>
      <c r="R257">
        <v>68.853844144291898</v>
      </c>
      <c r="S257" s="1">
        <f>(Table2[[#This Row],[Close Price]]-Table2[[#This Row],[20D EMA]])/Table2[[#This Row],[20D EMA]]</f>
        <v>6.1864103481771631E-3</v>
      </c>
      <c r="T257" s="1">
        <f>(Table2[[#This Row],[Close Price]]-Table2[[#This Row],[50D EMA]])/Table2[[#This Row],[50D EMA]]</f>
        <v>1.4114718439471156E-2</v>
      </c>
      <c r="U257" s="1">
        <f>(Table2[[#This Row],[Close Price]]-Table2[[#This Row],[200D EMA]])/Table2[[#This Row],[200D EMA]]</f>
        <v>0.12375300944084533</v>
      </c>
      <c r="V257">
        <v>0.24856465435975</v>
      </c>
      <c r="W257">
        <v>1371.55</v>
      </c>
      <c r="X257">
        <v>1381</v>
      </c>
      <c r="Y257">
        <v>1365.2</v>
      </c>
      <c r="Z257">
        <v>1381</v>
      </c>
      <c r="AA257">
        <v>1365.2</v>
      </c>
      <c r="AB257">
        <v>1389.8</v>
      </c>
      <c r="AC257" s="1">
        <f>(Table2[[#This Row],[Close Price]]/Table2[[#This Row],[Day Low]])-1</f>
        <v>4.4110677700410772E-3</v>
      </c>
      <c r="AD257" s="1">
        <f>(Table2[[#This Row],[Day High]]/Table2[[#This Row],[Close Price]])-1</f>
        <v>2.4680603948896707E-3</v>
      </c>
      <c r="AE257" s="1">
        <f>(Table2[[#This Row],[Close Price]]/Table2[[#This Row],[Current Week Low]])-1</f>
        <v>9.082918253735528E-3</v>
      </c>
      <c r="AF257" s="1">
        <f>(Table2[[#This Row],[Current Week High]]/Table2[[#This Row],[Close Price]])-1</f>
        <v>2.4680603948896707E-3</v>
      </c>
      <c r="AG257" s="1">
        <f>(Table2[[#This Row],[Close Price]]/Table2[[#This Row],[Current Month Low]])-1</f>
        <v>9.082918253735528E-3</v>
      </c>
      <c r="AH257" s="1">
        <f>(Table2[[#This Row],[Current Month High]]/Table2[[#This Row],[Close Price]])-1</f>
        <v>8.8559814169570927E-3</v>
      </c>
      <c r="AI257">
        <v>2.7148664343786302</v>
      </c>
      <c r="AJ257">
        <v>76.615384615384599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-0.16</v>
      </c>
      <c r="AM257" t="s">
        <v>3221</v>
      </c>
      <c r="AN257">
        <v>0.72</v>
      </c>
      <c r="AO257" t="s">
        <v>3220</v>
      </c>
      <c r="AP257">
        <v>0.101144168681157</v>
      </c>
      <c r="AQ257">
        <f>(Table2[[#This Row],[Sharpe Ratio]]-AVERAGE(Table2[Sharpe Ratio]))/_xlfn.STDEV.P(Table2[Sharpe Ratio])</f>
        <v>0.42646417997173197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0.40489688354202674</v>
      </c>
      <c r="AS257">
        <f>_xlfn.RANK.AVG(Table2[[#This Row],[1Y Return vs Nifty Z-Score]],Table2[1Y Return vs Nifty Z-Score])</f>
        <v>213</v>
      </c>
      <c r="AT257">
        <f>_xlfn.RANK.AVG(Table2[[#This Row],[6M Return vs Nifty Z-Score]],Table2[6M Return vs Nifty Z-Score])</f>
        <v>417</v>
      </c>
      <c r="AU257">
        <f>_xlfn.RANK.AVG(Table2[[#This Row],[Sharpe Ratio Z-Score]],Table2[Sharpe Ratio Z-Score])</f>
        <v>229</v>
      </c>
      <c r="AV257">
        <f>(Table2[[#This Row],[Rank 1Y]]+Table2[[#This Row],[Rank 6M]]+Table2[[#This Row],[Rank Sharpe]])/3</f>
        <v>286.33333333333331</v>
      </c>
    </row>
    <row r="258" spans="1:48" x14ac:dyDescent="0.3">
      <c r="A258" t="s">
        <v>556</v>
      </c>
      <c r="B258" t="s">
        <v>557</v>
      </c>
      <c r="C258" t="s">
        <v>3164</v>
      </c>
      <c r="D258" t="s">
        <v>46</v>
      </c>
      <c r="E258">
        <v>37701.476999999999</v>
      </c>
      <c r="F258">
        <v>62.43</v>
      </c>
      <c r="G258">
        <v>56.468225404179101</v>
      </c>
      <c r="H258">
        <f>(Table2[[#This Row],[1Y Return vs Nifty]]-AVERAGE(Table2[1Y Return vs Nifty]))/_xlfn.STDEV.P(Table2[1Y Return vs Nifty])</f>
        <v>0.58923844243535539</v>
      </c>
      <c r="I258">
        <v>-2.9417857204270699</v>
      </c>
      <c r="J258">
        <f>(Table2[[#This Row],[1M Return vs Nifty]]-AVERAGE(Table2[1M Return vs Nifty]))/_xlfn.STDEV.P(Table2[1M Return vs Nifty])</f>
        <v>-0.3530445928027135</v>
      </c>
      <c r="K258">
        <v>-5.8696100614909001</v>
      </c>
      <c r="L258">
        <f>(Table2[[#This Row],[6M Return vs Nifty]]-AVERAGE(Table2[6M Return vs Nifty]))/_xlfn.STDEV.P(Table2[6M Return vs Nifty])</f>
        <v>-0.64910609116870899</v>
      </c>
      <c r="M258">
        <v>-1.2525057037209</v>
      </c>
      <c r="N258">
        <f>(Table2[[#This Row],[1W Return vs Nifty]]-AVERAGE(Table2[1W Return vs Nifty]))/_xlfn.STDEV.P(Table2[1W Return vs Nifty])</f>
        <v>-0.2600378721554592</v>
      </c>
      <c r="O258">
        <v>63.55</v>
      </c>
      <c r="P258">
        <v>64.629886483223103</v>
      </c>
      <c r="Q258">
        <v>58.799567383101497</v>
      </c>
      <c r="R258">
        <v>39.896541547326301</v>
      </c>
      <c r="S258" s="1">
        <f>(Table2[[#This Row],[Close Price]]-Table2[[#This Row],[20D EMA]])/Table2[[#This Row],[20D EMA]]</f>
        <v>-1.7623918174665579E-2</v>
      </c>
      <c r="T258" s="1">
        <f>(Table2[[#This Row],[Close Price]]-Table2[[#This Row],[50D EMA]])/Table2[[#This Row],[50D EMA]]</f>
        <v>-3.4038222917104448E-2</v>
      </c>
      <c r="U258" s="1">
        <f>(Table2[[#This Row],[Close Price]]-Table2[[#This Row],[200D EMA]])/Table2[[#This Row],[200D EMA]]</f>
        <v>6.1742505573975683E-2</v>
      </c>
      <c r="V258">
        <v>0.33133675182449901</v>
      </c>
      <c r="W258">
        <v>62.11</v>
      </c>
      <c r="X258">
        <v>63.63</v>
      </c>
      <c r="Y258">
        <v>60.35</v>
      </c>
      <c r="Z258">
        <v>63.63</v>
      </c>
      <c r="AA258">
        <v>60.35</v>
      </c>
      <c r="AB258">
        <v>64.22</v>
      </c>
      <c r="AC258" s="1">
        <f>(Table2[[#This Row],[Close Price]]/Table2[[#This Row],[Day Low]])-1</f>
        <v>5.1521494123329958E-3</v>
      </c>
      <c r="AD258" s="1">
        <f>(Table2[[#This Row],[Day High]]/Table2[[#This Row],[Close Price]])-1</f>
        <v>1.922152811148492E-2</v>
      </c>
      <c r="AE258" s="1">
        <f>(Table2[[#This Row],[Close Price]]/Table2[[#This Row],[Current Week Low]])-1</f>
        <v>3.446561723280861E-2</v>
      </c>
      <c r="AF258" s="1">
        <f>(Table2[[#This Row],[Current Week High]]/Table2[[#This Row],[Close Price]])-1</f>
        <v>1.922152811148492E-2</v>
      </c>
      <c r="AG258" s="1">
        <f>(Table2[[#This Row],[Close Price]]/Table2[[#This Row],[Current Month Low]])-1</f>
        <v>3.446561723280861E-2</v>
      </c>
      <c r="AH258" s="1">
        <f>(Table2[[#This Row],[Current Month High]]/Table2[[#This Row],[Close Price]])-1</f>
        <v>2.867211276629833E-2</v>
      </c>
      <c r="AI258">
        <v>25.180201826045099</v>
      </c>
      <c r="AJ258">
        <v>117.147826086956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-0.09</v>
      </c>
      <c r="AM258" t="s">
        <v>3221</v>
      </c>
      <c r="AN258">
        <v>-3.52</v>
      </c>
      <c r="AO258" t="s">
        <v>3221</v>
      </c>
      <c r="AP258">
        <v>0.125894374496516</v>
      </c>
      <c r="AQ258">
        <f>(Table2[[#This Row],[Sharpe Ratio]]-AVERAGE(Table2[Sharpe Ratio]))/_xlfn.STDEV.P(Table2[Sharpe Ratio])</f>
        <v>0.71582729155390756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156</v>
      </c>
      <c r="AT258">
        <f>_xlfn.RANK.AVG(Table2[[#This Row],[6M Return vs Nifty Z-Score]],Table2[6M Return vs Nifty Z-Score])</f>
        <v>538</v>
      </c>
      <c r="AU258">
        <f>_xlfn.RANK.AVG(Table2[[#This Row],[Sharpe Ratio Z-Score]],Table2[Sharpe Ratio Z-Score])</f>
        <v>169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1079</v>
      </c>
      <c r="B259" t="s">
        <v>1080</v>
      </c>
      <c r="C259" t="s">
        <v>3172</v>
      </c>
      <c r="D259" t="s">
        <v>1081</v>
      </c>
      <c r="E259">
        <v>12254.93027949</v>
      </c>
      <c r="F259">
        <v>824.55</v>
      </c>
      <c r="G259">
        <v>66.714929914457002</v>
      </c>
      <c r="H259">
        <f>(Table2[[#This Row],[1Y Return vs Nifty]]-AVERAGE(Table2[1Y Return vs Nifty]))/_xlfn.STDEV.P(Table2[1Y Return vs Nifty])</f>
        <v>0.76974433732648506</v>
      </c>
      <c r="I259">
        <v>9.4436711538292499</v>
      </c>
      <c r="J259">
        <f>(Table2[[#This Row],[1M Return vs Nifty]]-AVERAGE(Table2[1M Return vs Nifty]))/_xlfn.STDEV.P(Table2[1M Return vs Nifty])</f>
        <v>0.88523390666151502</v>
      </c>
      <c r="K259">
        <v>57.535664581368103</v>
      </c>
      <c r="L259">
        <f>(Table2[[#This Row],[6M Return vs Nifty]]-AVERAGE(Table2[6M Return vs Nifty]))/_xlfn.STDEV.P(Table2[6M Return vs Nifty])</f>
        <v>1.3622313125450312</v>
      </c>
      <c r="M259">
        <v>5.3361233053275603</v>
      </c>
      <c r="N259">
        <f>(Table2[[#This Row],[1W Return vs Nifty]]-AVERAGE(Table2[1W Return vs Nifty]))/_xlfn.STDEV.P(Table2[1W Return vs Nifty])</f>
        <v>1.0068087258084906</v>
      </c>
      <c r="O259">
        <v>772.6</v>
      </c>
      <c r="P259">
        <v>717.174607636583</v>
      </c>
      <c r="Q259">
        <v>604.39527434408103</v>
      </c>
      <c r="R259">
        <v>67.214238753492097</v>
      </c>
      <c r="S259" s="1">
        <f>(Table2[[#This Row],[Close Price]]-Table2[[#This Row],[20D EMA]])/Table2[[#This Row],[20D EMA]]</f>
        <v>6.7240486668392357E-2</v>
      </c>
      <c r="T259" s="1">
        <f>(Table2[[#This Row],[Close Price]]-Table2[[#This Row],[50D EMA]])/Table2[[#This Row],[50D EMA]]</f>
        <v>0.14972001409429117</v>
      </c>
      <c r="U259" s="1">
        <f>(Table2[[#This Row],[Close Price]]-Table2[[#This Row],[200D EMA]])/Table2[[#This Row],[200D EMA]]</f>
        <v>0.3642561995456392</v>
      </c>
      <c r="V259">
        <v>1.58817285639159</v>
      </c>
      <c r="W259">
        <v>812.85</v>
      </c>
      <c r="X259">
        <v>834.45</v>
      </c>
      <c r="Y259">
        <v>777.55</v>
      </c>
      <c r="Z259">
        <v>834.45</v>
      </c>
      <c r="AA259">
        <v>768.55</v>
      </c>
      <c r="AB259">
        <v>852.15</v>
      </c>
      <c r="AC259" s="1">
        <f>(Table2[[#This Row],[Close Price]]/Table2[[#This Row],[Day Low]])-1</f>
        <v>1.4393799594020873E-2</v>
      </c>
      <c r="AD259" s="1">
        <f>(Table2[[#This Row],[Day High]]/Table2[[#This Row],[Close Price]])-1</f>
        <v>1.2006549026742031E-2</v>
      </c>
      <c r="AE259" s="1">
        <f>(Table2[[#This Row],[Close Price]]/Table2[[#This Row],[Current Week Low]])-1</f>
        <v>6.0446273551540086E-2</v>
      </c>
      <c r="AF259" s="1">
        <f>(Table2[[#This Row],[Current Week High]]/Table2[[#This Row],[Close Price]])-1</f>
        <v>1.2006549026742031E-2</v>
      </c>
      <c r="AG259" s="1">
        <f>(Table2[[#This Row],[Close Price]]/Table2[[#This Row],[Current Month Low]])-1</f>
        <v>7.2864485069286333E-2</v>
      </c>
      <c r="AH259" s="1">
        <f>(Table2[[#This Row],[Current Month High]]/Table2[[#This Row],[Close Price]])-1</f>
        <v>3.3472803347280422E-2</v>
      </c>
      <c r="AI259">
        <v>3.34728033472804</v>
      </c>
      <c r="AJ259">
        <v>105.957287373548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0.13</v>
      </c>
      <c r="AM259" t="s">
        <v>3220</v>
      </c>
      <c r="AN259">
        <v>12.69</v>
      </c>
      <c r="AO259" t="s">
        <v>3220</v>
      </c>
      <c r="AP259">
        <v>-5.1809329048375999E-2</v>
      </c>
      <c r="AQ259">
        <f>(Table2[[#This Row],[Sharpe Ratio]]-AVERAGE(Table2[Sharpe Ratio]))/_xlfn.STDEV.P(Table2[Sharpe Ratio])</f>
        <v>-1.3617674153764348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2.6622508669650871</v>
      </c>
      <c r="AS259">
        <f>_xlfn.RANK.AVG(Table2[[#This Row],[1Y Return vs Nifty Z-Score]],Table2[1Y Return vs Nifty Z-Score])</f>
        <v>126</v>
      </c>
      <c r="AT259">
        <f>_xlfn.RANK.AVG(Table2[[#This Row],[6M Return vs Nifty Z-Score]],Table2[6M Return vs Nifty Z-Score])</f>
        <v>69</v>
      </c>
      <c r="AU259">
        <f>_xlfn.RANK.AVG(Table2[[#This Row],[Sharpe Ratio Z-Score]],Table2[Sharpe Ratio Z-Score])</f>
        <v>668</v>
      </c>
      <c r="AV259">
        <f>(Table2[[#This Row],[Rank 1Y]]+Table2[[#This Row],[Rank 6M]]+Table2[[#This Row],[Rank Sharpe]])/3</f>
        <v>287.66666666666669</v>
      </c>
    </row>
    <row r="260" spans="1:48" x14ac:dyDescent="0.3">
      <c r="A260" t="s">
        <v>1799</v>
      </c>
      <c r="B260" t="s">
        <v>1800</v>
      </c>
      <c r="C260" t="s">
        <v>3166</v>
      </c>
      <c r="D260" t="s">
        <v>258</v>
      </c>
      <c r="E260">
        <v>4381.9103873599997</v>
      </c>
      <c r="F260">
        <v>1395.85</v>
      </c>
      <c r="G260">
        <v>8.2682171724696598</v>
      </c>
      <c r="H260">
        <f>(Table2[[#This Row],[1Y Return vs Nifty]]-AVERAGE(Table2[1Y Return vs Nifty]))/_xlfn.STDEV.P(Table2[1Y Return vs Nifty])</f>
        <v>-0.259852659088814</v>
      </c>
      <c r="I260">
        <v>1.2785481161205301</v>
      </c>
      <c r="J260">
        <f>(Table2[[#This Row],[1M Return vs Nifty]]-AVERAGE(Table2[1M Return vs Nifty]))/_xlfn.STDEV.P(Table2[1M Return vs Nifty])</f>
        <v>6.8897746782725741E-2</v>
      </c>
      <c r="K260">
        <v>11.095813856550899</v>
      </c>
      <c r="L260">
        <f>(Table2[[#This Row],[6M Return vs Nifty]]-AVERAGE(Table2[6M Return vs Nifty]))/_xlfn.STDEV.P(Table2[6M Return vs Nifty])</f>
        <v>-0.11093017617706413</v>
      </c>
      <c r="M260">
        <v>-4.5696190558697802</v>
      </c>
      <c r="N260">
        <f>(Table2[[#This Row],[1W Return vs Nifty]]-AVERAGE(Table2[1W Return vs Nifty]))/_xlfn.STDEV.P(Table2[1W Return vs Nifty])</f>
        <v>-0.8978448816955974</v>
      </c>
      <c r="O260">
        <v>1381.98</v>
      </c>
      <c r="P260">
        <v>1362.9208133822899</v>
      </c>
      <c r="Q260">
        <v>1263.6244163203301</v>
      </c>
      <c r="R260">
        <v>51.506559165452103</v>
      </c>
      <c r="S260" s="1">
        <f>(Table2[[#This Row],[Close Price]]-Table2[[#This Row],[20D EMA]])/Table2[[#This Row],[20D EMA]]</f>
        <v>1.0036324693555544E-2</v>
      </c>
      <c r="T260" s="1">
        <f>(Table2[[#This Row],[Close Price]]-Table2[[#This Row],[50D EMA]])/Table2[[#This Row],[50D EMA]]</f>
        <v>2.4160748221308138E-2</v>
      </c>
      <c r="U260" s="1">
        <f>(Table2[[#This Row],[Close Price]]-Table2[[#This Row],[200D EMA]])/Table2[[#This Row],[200D EMA]]</f>
        <v>0.10463994045375469</v>
      </c>
      <c r="V260">
        <v>1.9741073343206801</v>
      </c>
      <c r="W260">
        <v>1375.05</v>
      </c>
      <c r="X260">
        <v>1446.65</v>
      </c>
      <c r="Y260">
        <v>1375.05</v>
      </c>
      <c r="Z260">
        <v>1446.65</v>
      </c>
      <c r="AA260">
        <v>1375.05</v>
      </c>
      <c r="AB260">
        <v>1574.8</v>
      </c>
      <c r="AC260" s="1">
        <f>(Table2[[#This Row],[Close Price]]/Table2[[#This Row],[Day Low]])-1</f>
        <v>1.5126722664630332E-2</v>
      </c>
      <c r="AD260" s="1">
        <f>(Table2[[#This Row],[Day High]]/Table2[[#This Row],[Close Price]])-1</f>
        <v>3.6393595300354686E-2</v>
      </c>
      <c r="AE260" s="1">
        <f>(Table2[[#This Row],[Close Price]]/Table2[[#This Row],[Current Week Low]])-1</f>
        <v>1.5126722664630332E-2</v>
      </c>
      <c r="AF260" s="1">
        <f>(Table2[[#This Row],[Current Week High]]/Table2[[#This Row],[Close Price]])-1</f>
        <v>3.6393595300354686E-2</v>
      </c>
      <c r="AG260" s="1">
        <f>(Table2[[#This Row],[Close Price]]/Table2[[#This Row],[Current Month Low]])-1</f>
        <v>1.5126722664630332E-2</v>
      </c>
      <c r="AH260" s="1">
        <f>(Table2[[#This Row],[Current Month High]]/Table2[[#This Row],[Close Price]])-1</f>
        <v>0.12820145431099328</v>
      </c>
      <c r="AI260">
        <v>12.8201454310993</v>
      </c>
      <c r="AJ260">
        <v>44.812739910779101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3220</v>
      </c>
      <c r="AN260">
        <v>8.4700000000000006</v>
      </c>
      <c r="AO260" t="s">
        <v>3220</v>
      </c>
      <c r="AP260">
        <v>0.14641367216995599</v>
      </c>
      <c r="AQ260">
        <f>(Table2[[#This Row],[Sharpe Ratio]]-AVERAGE(Table2[Sharpe Ratio]))/_xlfn.STDEV.P(Table2[Sharpe Ratio])</f>
        <v>0.95572541064683636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-0.24400455953191347</v>
      </c>
      <c r="AS260">
        <f>_xlfn.RANK.AVG(Table2[[#This Row],[1Y Return vs Nifty Z-Score]],Table2[1Y Return vs Nifty Z-Score])</f>
        <v>386</v>
      </c>
      <c r="AT260">
        <f>_xlfn.RANK.AVG(Table2[[#This Row],[6M Return vs Nifty Z-Score]],Table2[6M Return vs Nifty Z-Score])</f>
        <v>357</v>
      </c>
      <c r="AU260">
        <f>_xlfn.RANK.AVG(Table2[[#This Row],[Sharpe Ratio Z-Score]],Table2[Sharpe Ratio Z-Score])</f>
        <v>122</v>
      </c>
      <c r="AV260">
        <f>(Table2[[#This Row],[Rank 1Y]]+Table2[[#This Row],[Rank 6M]]+Table2[[#This Row],[Rank Sharpe]])/3</f>
        <v>288.33333333333331</v>
      </c>
    </row>
    <row r="261" spans="1:48" x14ac:dyDescent="0.3">
      <c r="A261" t="s">
        <v>191</v>
      </c>
      <c r="B261" t="s">
        <v>192</v>
      </c>
      <c r="C261" t="s">
        <v>3167</v>
      </c>
      <c r="D261" t="s">
        <v>95</v>
      </c>
      <c r="E261">
        <v>142304.44672564499</v>
      </c>
      <c r="F261">
        <v>445.35</v>
      </c>
      <c r="G261">
        <v>37.448933258511502</v>
      </c>
      <c r="H261">
        <f>(Table2[[#This Row],[1Y Return vs Nifty]]-AVERAGE(Table2[1Y Return vs Nifty]))/_xlfn.STDEV.P(Table2[1Y Return vs Nifty])</f>
        <v>0.25419468807452444</v>
      </c>
      <c r="I261">
        <v>-2.5364653534863599</v>
      </c>
      <c r="J261">
        <f>(Table2[[#This Row],[1M Return vs Nifty]]-AVERAGE(Table2[1M Return vs Nifty]))/_xlfn.STDEV.P(Table2[1M Return vs Nifty])</f>
        <v>-0.31252129997038752</v>
      </c>
      <c r="K261">
        <v>-3.5319116436006501</v>
      </c>
      <c r="L261">
        <f>(Table2[[#This Row],[6M Return vs Nifty]]-AVERAGE(Table2[6M Return vs Nifty]))/_xlfn.STDEV.P(Table2[6M Return vs Nifty])</f>
        <v>-0.57494979592372597</v>
      </c>
      <c r="M261">
        <v>-2.6101016450930699</v>
      </c>
      <c r="N261">
        <f>(Table2[[#This Row],[1W Return vs Nifty]]-AVERAGE(Table2[1W Return vs Nifty]))/_xlfn.STDEV.P(Table2[1W Return vs Nifty])</f>
        <v>-0.52107333148622903</v>
      </c>
      <c r="O261">
        <v>427.02</v>
      </c>
      <c r="P261">
        <v>428.64897679448097</v>
      </c>
      <c r="Q261">
        <v>391.49736369386198</v>
      </c>
      <c r="R261">
        <v>70.707716994410703</v>
      </c>
      <c r="S261" s="1">
        <f>(Table2[[#This Row],[Close Price]]-Table2[[#This Row],[20D EMA]])/Table2[[#This Row],[20D EMA]]</f>
        <v>4.2925389911479657E-2</v>
      </c>
      <c r="T261" s="1">
        <f>(Table2[[#This Row],[Close Price]]-Table2[[#This Row],[50D EMA]])/Table2[[#This Row],[50D EMA]]</f>
        <v>3.8962004133107922E-2</v>
      </c>
      <c r="U261" s="1">
        <f>(Table2[[#This Row],[Close Price]]-Table2[[#This Row],[200D EMA]])/Table2[[#This Row],[200D EMA]]</f>
        <v>0.13755555285999072</v>
      </c>
      <c r="V261">
        <v>1.06292178536911</v>
      </c>
      <c r="W261">
        <v>420.5</v>
      </c>
      <c r="X261">
        <v>447.15</v>
      </c>
      <c r="Y261">
        <v>411.3</v>
      </c>
      <c r="Z261">
        <v>447.15</v>
      </c>
      <c r="AA261">
        <v>411.3</v>
      </c>
      <c r="AB261">
        <v>447.15</v>
      </c>
      <c r="AC261" s="1">
        <f>(Table2[[#This Row],[Close Price]]/Table2[[#This Row],[Day Low]])-1</f>
        <v>5.9096313912009535E-2</v>
      </c>
      <c r="AD261" s="1">
        <f>(Table2[[#This Row],[Day High]]/Table2[[#This Row],[Close Price]])-1</f>
        <v>4.0417649040078718E-3</v>
      </c>
      <c r="AE261" s="1">
        <f>(Table2[[#This Row],[Close Price]]/Table2[[#This Row],[Current Week Low]])-1</f>
        <v>8.2786287381473311E-2</v>
      </c>
      <c r="AF261" s="1">
        <f>(Table2[[#This Row],[Current Week High]]/Table2[[#This Row],[Close Price]])-1</f>
        <v>4.0417649040078718E-3</v>
      </c>
      <c r="AG261" s="1">
        <f>(Table2[[#This Row],[Close Price]]/Table2[[#This Row],[Current Month Low]])-1</f>
        <v>8.2786287381473311E-2</v>
      </c>
      <c r="AH261" s="1">
        <f>(Table2[[#This Row],[Current Month High]]/Table2[[#This Row],[Close Price]])-1</f>
        <v>4.0417649040078718E-3</v>
      </c>
      <c r="AI261">
        <v>5.75951498821152</v>
      </c>
      <c r="AJ261">
        <v>92.959272097053699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-0.03</v>
      </c>
      <c r="AM261" t="s">
        <v>3221</v>
      </c>
      <c r="AN261">
        <v>6.56</v>
      </c>
      <c r="AO261" t="s">
        <v>3220</v>
      </c>
      <c r="AP261">
        <v>0.14878206343834599</v>
      </c>
      <c r="AQ261">
        <f>(Table2[[#This Row],[Sharpe Ratio]]-AVERAGE(Table2[Sharpe Ratio]))/_xlfn.STDEV.P(Table2[Sharpe Ratio])</f>
        <v>0.98341508207737049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229</v>
      </c>
      <c r="AT261">
        <f>_xlfn.RANK.AVG(Table2[[#This Row],[6M Return vs Nifty Z-Score]],Table2[6M Return vs Nifty Z-Score])</f>
        <v>518</v>
      </c>
      <c r="AU261">
        <f>_xlfn.RANK.AVG(Table2[[#This Row],[Sharpe Ratio Z-Score]],Table2[Sharpe Ratio Z-Score])</f>
        <v>119</v>
      </c>
      <c r="AV261">
        <f>(Table2[[#This Row],[Rank 1Y]]+Table2[[#This Row],[Rank 6M]]+Table2[[#This Row],[Rank Sharpe]])/3</f>
        <v>288.66666666666669</v>
      </c>
    </row>
    <row r="262" spans="1:48" x14ac:dyDescent="0.3">
      <c r="A262" t="s">
        <v>1008</v>
      </c>
      <c r="B262" t="s">
        <v>1009</v>
      </c>
      <c r="C262" t="s">
        <v>3172</v>
      </c>
      <c r="D262" t="s">
        <v>75</v>
      </c>
      <c r="E262">
        <v>14431.5</v>
      </c>
      <c r="F262">
        <v>96.21</v>
      </c>
      <c r="G262">
        <v>21.900549488760198</v>
      </c>
      <c r="H262">
        <f>(Table2[[#This Row],[1Y Return vs Nifty]]-AVERAGE(Table2[1Y Return vs Nifty]))/_xlfn.STDEV.P(Table2[1Y Return vs Nifty])</f>
        <v>-1.970556186969499E-2</v>
      </c>
      <c r="I262">
        <v>-6.6815059587592502</v>
      </c>
      <c r="J262">
        <f>(Table2[[#This Row],[1M Return vs Nifty]]-AVERAGE(Table2[1M Return vs Nifty]))/_xlfn.STDEV.P(Table2[1M Return vs Nifty])</f>
        <v>-0.72693594070795853</v>
      </c>
      <c r="K262">
        <v>22.299308857427999</v>
      </c>
      <c r="L262">
        <f>(Table2[[#This Row],[6M Return vs Nifty]]-AVERAGE(Table2[6M Return vs Nifty]))/_xlfn.STDEV.P(Table2[6M Return vs Nifty])</f>
        <v>0.24446625849671735</v>
      </c>
      <c r="M262">
        <v>-4.8561519858455604</v>
      </c>
      <c r="N262">
        <f>(Table2[[#This Row],[1W Return vs Nifty]]-AVERAGE(Table2[1W Return vs Nifty]))/_xlfn.STDEV.P(Table2[1W Return vs Nifty])</f>
        <v>-0.95293878166263835</v>
      </c>
      <c r="O262">
        <v>99.15</v>
      </c>
      <c r="P262">
        <v>95.954142287794497</v>
      </c>
      <c r="Q262">
        <v>78.988766012866407</v>
      </c>
      <c r="R262">
        <v>36.592870918046202</v>
      </c>
      <c r="S262" s="1">
        <f>(Table2[[#This Row],[Close Price]]-Table2[[#This Row],[20D EMA]])/Table2[[#This Row],[20D EMA]]</f>
        <v>-2.9652042360060634E-2</v>
      </c>
      <c r="T262" s="1">
        <f>(Table2[[#This Row],[Close Price]]-Table2[[#This Row],[50D EMA]])/Table2[[#This Row],[50D EMA]]</f>
        <v>2.6664582279116726E-3</v>
      </c>
      <c r="U262" s="1">
        <f>(Table2[[#This Row],[Close Price]]-Table2[[#This Row],[200D EMA]])/Table2[[#This Row],[200D EMA]]</f>
        <v>0.21802130678087103</v>
      </c>
      <c r="V262">
        <v>0.24299696672485399</v>
      </c>
      <c r="W262">
        <v>94.37</v>
      </c>
      <c r="X262">
        <v>96.93</v>
      </c>
      <c r="Y262">
        <v>92.4</v>
      </c>
      <c r="Z262">
        <v>96.93</v>
      </c>
      <c r="AA262">
        <v>92.4</v>
      </c>
      <c r="AB262">
        <v>101.65</v>
      </c>
      <c r="AC262" s="1">
        <f>(Table2[[#This Row],[Close Price]]/Table2[[#This Row],[Day Low]])-1</f>
        <v>1.9497721733601647E-2</v>
      </c>
      <c r="AD262" s="1">
        <f>(Table2[[#This Row],[Day High]]/Table2[[#This Row],[Close Price]])-1</f>
        <v>7.4836295603368796E-3</v>
      </c>
      <c r="AE262" s="1">
        <f>(Table2[[#This Row],[Close Price]]/Table2[[#This Row],[Current Week Low]])-1</f>
        <v>4.1233766233766067E-2</v>
      </c>
      <c r="AF262" s="1">
        <f>(Table2[[#This Row],[Current Week High]]/Table2[[#This Row],[Close Price]])-1</f>
        <v>7.4836295603368796E-3</v>
      </c>
      <c r="AG262" s="1">
        <f>(Table2[[#This Row],[Close Price]]/Table2[[#This Row],[Current Month Low]])-1</f>
        <v>4.1233766233766067E-2</v>
      </c>
      <c r="AH262" s="1">
        <f>(Table2[[#This Row],[Current Month High]]/Table2[[#This Row],[Close Price]])-1</f>
        <v>5.6542978900322449E-2</v>
      </c>
      <c r="AI262">
        <v>36.991996673942403</v>
      </c>
      <c r="AJ262">
        <v>93.581488933601506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0.11</v>
      </c>
      <c r="AM262" t="s">
        <v>3220</v>
      </c>
      <c r="AN262">
        <v>-6.94</v>
      </c>
      <c r="AO262" t="s">
        <v>3221</v>
      </c>
      <c r="AP262">
        <v>7.4148345544059996E-2</v>
      </c>
      <c r="AQ262">
        <f>(Table2[[#This Row],[Sharpe Ratio]]-AVERAGE(Table2[Sharpe Ratio]))/_xlfn.STDEV.P(Table2[Sharpe Ratio])</f>
        <v>0.11084678911250484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-1.3442672366310697</v>
      </c>
      <c r="AS262">
        <f>_xlfn.RANK.AVG(Table2[[#This Row],[1Y Return vs Nifty Z-Score]],Table2[1Y Return vs Nifty Z-Score])</f>
        <v>302</v>
      </c>
      <c r="AT262">
        <f>_xlfn.RANK.AVG(Table2[[#This Row],[6M Return vs Nifty Z-Score]],Table2[6M Return vs Nifty Z-Score])</f>
        <v>242</v>
      </c>
      <c r="AU262">
        <f>_xlfn.RANK.AVG(Table2[[#This Row],[Sharpe Ratio Z-Score]],Table2[Sharpe Ratio Z-Score])</f>
        <v>322</v>
      </c>
      <c r="AV262">
        <f>(Table2[[#This Row],[Rank 1Y]]+Table2[[#This Row],[Rank 6M]]+Table2[[#This Row],[Rank Sharpe]])/3</f>
        <v>288.66666666666669</v>
      </c>
    </row>
    <row r="263" spans="1:48" x14ac:dyDescent="0.3">
      <c r="A263" t="s">
        <v>574</v>
      </c>
      <c r="B263" t="s">
        <v>575</v>
      </c>
      <c r="C263" t="s">
        <v>3161</v>
      </c>
      <c r="D263" t="s">
        <v>232</v>
      </c>
      <c r="E263">
        <v>35790.606437440001</v>
      </c>
      <c r="F263">
        <v>7073.9</v>
      </c>
      <c r="G263">
        <v>155.267002680715</v>
      </c>
      <c r="H263">
        <f>(Table2[[#This Row],[1Y Return vs Nifty]]-AVERAGE(Table2[1Y Return vs Nifty]))/_xlfn.STDEV.P(Table2[1Y Return vs Nifty])</f>
        <v>2.3296772038500597</v>
      </c>
      <c r="I263">
        <v>13.773095521479</v>
      </c>
      <c r="J263">
        <f>(Table2[[#This Row],[1M Return vs Nifty]]-AVERAGE(Table2[1M Return vs Nifty]))/_xlfn.STDEV.P(Table2[1M Return vs Nifty])</f>
        <v>1.3180829459779673</v>
      </c>
      <c r="K263">
        <v>-35.007857503560203</v>
      </c>
      <c r="L263">
        <f>(Table2[[#This Row],[6M Return vs Nifty]]-AVERAGE(Table2[6M Return vs Nifty]))/_xlfn.STDEV.P(Table2[6M Return vs Nifty])</f>
        <v>-1.573427408109819</v>
      </c>
      <c r="M263">
        <v>-2.6573383641715802</v>
      </c>
      <c r="N263">
        <f>(Table2[[#This Row],[1W Return vs Nifty]]-AVERAGE(Table2[1W Return vs Nifty]))/_xlfn.STDEV.P(Table2[1W Return vs Nifty])</f>
        <v>-0.53015590037596405</v>
      </c>
      <c r="O263">
        <v>6837.81</v>
      </c>
      <c r="P263">
        <v>6612.2871950499202</v>
      </c>
      <c r="Q263">
        <v>5871.7802080812398</v>
      </c>
      <c r="R263">
        <v>57.2320634884044</v>
      </c>
      <c r="S263" s="1">
        <f>(Table2[[#This Row],[Close Price]]-Table2[[#This Row],[20D EMA]])/Table2[[#This Row],[20D EMA]]</f>
        <v>3.4527136612453289E-2</v>
      </c>
      <c r="T263" s="1">
        <f>(Table2[[#This Row],[Close Price]]-Table2[[#This Row],[50D EMA]])/Table2[[#This Row],[50D EMA]]</f>
        <v>6.981136652619252E-2</v>
      </c>
      <c r="U263" s="1">
        <f>(Table2[[#This Row],[Close Price]]-Table2[[#This Row],[200D EMA]])/Table2[[#This Row],[200D EMA]]</f>
        <v>0.20472833609546573</v>
      </c>
      <c r="V263">
        <v>4.21790535172389</v>
      </c>
      <c r="W263">
        <v>7025.9</v>
      </c>
      <c r="X263">
        <v>7145</v>
      </c>
      <c r="Y263">
        <v>6967.5</v>
      </c>
      <c r="Z263">
        <v>7274.4</v>
      </c>
      <c r="AA263">
        <v>6967.5</v>
      </c>
      <c r="AB263">
        <v>7472.7</v>
      </c>
      <c r="AC263" s="1">
        <f>(Table2[[#This Row],[Close Price]]/Table2[[#This Row],[Day Low]])-1</f>
        <v>6.8318649568026579E-3</v>
      </c>
      <c r="AD263" s="1">
        <f>(Table2[[#This Row],[Day High]]/Table2[[#This Row],[Close Price]])-1</f>
        <v>1.0051032669390336E-2</v>
      </c>
      <c r="AE263" s="1">
        <f>(Table2[[#This Row],[Close Price]]/Table2[[#This Row],[Current Week Low]])-1</f>
        <v>1.5270900609974936E-2</v>
      </c>
      <c r="AF263" s="1">
        <f>(Table2[[#This Row],[Current Week High]]/Table2[[#This Row],[Close Price]])-1</f>
        <v>2.8343629398210224E-2</v>
      </c>
      <c r="AG263" s="1">
        <f>(Table2[[#This Row],[Close Price]]/Table2[[#This Row],[Current Month Low]])-1</f>
        <v>1.5270900609974936E-2</v>
      </c>
      <c r="AH263" s="1">
        <f>(Table2[[#This Row],[Current Month High]]/Table2[[#This Row],[Close Price]])-1</f>
        <v>5.6376256379083722E-2</v>
      </c>
      <c r="AI263">
        <v>37.927451617919402</v>
      </c>
      <c r="AJ263">
        <v>190.15771447322501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0.03</v>
      </c>
      <c r="AM263" t="s">
        <v>3220</v>
      </c>
      <c r="AN263">
        <v>14.83</v>
      </c>
      <c r="AO263" t="s">
        <v>3220</v>
      </c>
      <c r="AP263">
        <v>0.152530690626936</v>
      </c>
      <c r="AQ263">
        <f>(Table2[[#This Row],[Sharpe Ratio]]-AVERAGE(Table2[Sharpe Ratio]))/_xlfn.STDEV.P(Table2[Sharpe Ratio])</f>
        <v>1.0272415631799567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2.5714184045222011</v>
      </c>
      <c r="AS263">
        <f>_xlfn.RANK.AVG(Table2[[#This Row],[1Y Return vs Nifty Z-Score]],Table2[1Y Return vs Nifty Z-Score])</f>
        <v>29</v>
      </c>
      <c r="AT263">
        <f>_xlfn.RANK.AVG(Table2[[#This Row],[6M Return vs Nifty Z-Score]],Table2[6M Return vs Nifty Z-Score])</f>
        <v>727</v>
      </c>
      <c r="AU263">
        <f>_xlfn.RANK.AVG(Table2[[#This Row],[Sharpe Ratio Z-Score]],Table2[Sharpe Ratio Z-Score])</f>
        <v>112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990</v>
      </c>
      <c r="B264" t="s">
        <v>991</v>
      </c>
      <c r="C264" t="s">
        <v>3173</v>
      </c>
      <c r="D264" t="s">
        <v>992</v>
      </c>
      <c r="E264">
        <v>15035.25704457</v>
      </c>
      <c r="F264">
        <v>1263.3</v>
      </c>
      <c r="G264">
        <v>51.348918828120503</v>
      </c>
      <c r="H264">
        <f>(Table2[[#This Row],[1Y Return vs Nifty]]-AVERAGE(Table2[1Y Return vs Nifty]))/_xlfn.STDEV.P(Table2[1Y Return vs Nifty])</f>
        <v>0.49905676365203289</v>
      </c>
      <c r="I264">
        <v>-6.4511532872519899</v>
      </c>
      <c r="J264">
        <f>(Table2[[#This Row],[1M Return vs Nifty]]-AVERAGE(Table2[1M Return vs Nifty]))/_xlfn.STDEV.P(Table2[1M Return vs Nifty])</f>
        <v>-0.70390564289032442</v>
      </c>
      <c r="K264">
        <v>-13.524344080560599</v>
      </c>
      <c r="L264">
        <f>(Table2[[#This Row],[6M Return vs Nifty]]-AVERAGE(Table2[6M Return vs Nifty]))/_xlfn.STDEV.P(Table2[6M Return vs Nifty])</f>
        <v>-0.89192899407003556</v>
      </c>
      <c r="M264">
        <v>-2.79490897454252</v>
      </c>
      <c r="N264">
        <f>(Table2[[#This Row],[1W Return vs Nifty]]-AVERAGE(Table2[1W Return vs Nifty]))/_xlfn.STDEV.P(Table2[1W Return vs Nifty])</f>
        <v>-0.55660766439073883</v>
      </c>
      <c r="O264">
        <v>1287.55</v>
      </c>
      <c r="P264">
        <v>1332.4818386050099</v>
      </c>
      <c r="Q264">
        <v>1224.60531957383</v>
      </c>
      <c r="R264">
        <v>44.3386154265187</v>
      </c>
      <c r="S264" s="1">
        <f>(Table2[[#This Row],[Close Price]]-Table2[[#This Row],[20D EMA]])/Table2[[#This Row],[20D EMA]]</f>
        <v>-1.8834220030290085E-2</v>
      </c>
      <c r="T264" s="1">
        <f>(Table2[[#This Row],[Close Price]]-Table2[[#This Row],[50D EMA]])/Table2[[#This Row],[50D EMA]]</f>
        <v>-5.1919535862070119E-2</v>
      </c>
      <c r="U264" s="1">
        <f>(Table2[[#This Row],[Close Price]]-Table2[[#This Row],[200D EMA]])/Table2[[#This Row],[200D EMA]]</f>
        <v>3.1597674620289853E-2</v>
      </c>
      <c r="V264">
        <v>0.56715459364790299</v>
      </c>
      <c r="W264">
        <v>1243</v>
      </c>
      <c r="X264">
        <v>1278</v>
      </c>
      <c r="Y264">
        <v>1225.05</v>
      </c>
      <c r="Z264">
        <v>1278</v>
      </c>
      <c r="AA264">
        <v>1225.05</v>
      </c>
      <c r="AB264">
        <v>1309.75</v>
      </c>
      <c r="AC264" s="1">
        <f>(Table2[[#This Row],[Close Price]]/Table2[[#This Row],[Day Low]])-1</f>
        <v>1.6331456154464963E-2</v>
      </c>
      <c r="AD264" s="1">
        <f>(Table2[[#This Row],[Day High]]/Table2[[#This Row],[Close Price]])-1</f>
        <v>1.1636190928520529E-2</v>
      </c>
      <c r="AE264" s="1">
        <f>(Table2[[#This Row],[Close Price]]/Table2[[#This Row],[Current Week Low]])-1</f>
        <v>3.122321537896422E-2</v>
      </c>
      <c r="AF264" s="1">
        <f>(Table2[[#This Row],[Current Week High]]/Table2[[#This Row],[Close Price]])-1</f>
        <v>1.1636190928520529E-2</v>
      </c>
      <c r="AG264" s="1">
        <f>(Table2[[#This Row],[Close Price]]/Table2[[#This Row],[Current Month Low]])-1</f>
        <v>3.122321537896422E-2</v>
      </c>
      <c r="AH264" s="1">
        <f>(Table2[[#This Row],[Current Month High]]/Table2[[#This Row],[Close Price]])-1</f>
        <v>3.676878017889651E-2</v>
      </c>
      <c r="AI264">
        <v>34.172405604369501</v>
      </c>
      <c r="AJ264">
        <v>96.058042989058706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-0.18</v>
      </c>
      <c r="AM264" t="s">
        <v>3221</v>
      </c>
      <c r="AN264">
        <v>-3.24</v>
      </c>
      <c r="AO264" t="s">
        <v>3221</v>
      </c>
      <c r="AP264">
        <v>0.17006292083996899</v>
      </c>
      <c r="AQ264">
        <f>(Table2[[#This Row],[Sharpe Ratio]]-AVERAGE(Table2[Sharpe Ratio]))/_xlfn.STDEV.P(Table2[Sharpe Ratio])</f>
        <v>1.2322168561235831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168</v>
      </c>
      <c r="AT264">
        <f>_xlfn.RANK.AVG(Table2[[#This Row],[6M Return vs Nifty Z-Score]],Table2[6M Return vs Nifty Z-Score])</f>
        <v>618</v>
      </c>
      <c r="AU264">
        <f>_xlfn.RANK.AVG(Table2[[#This Row],[Sharpe Ratio Z-Score]],Table2[Sharpe Ratio Z-Score])</f>
        <v>83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1090</v>
      </c>
      <c r="B265" t="s">
        <v>1091</v>
      </c>
      <c r="C265" t="s">
        <v>3167</v>
      </c>
      <c r="D265" t="s">
        <v>104</v>
      </c>
      <c r="E265">
        <v>12020.966782558</v>
      </c>
      <c r="F265">
        <v>17.54</v>
      </c>
      <c r="G265">
        <v>52.636689861704397</v>
      </c>
      <c r="H265">
        <f>(Table2[[#This Row],[1Y Return vs Nifty]]-AVERAGE(Table2[1Y Return vs Nifty]))/_xlfn.STDEV.P(Table2[1Y Return vs Nifty])</f>
        <v>0.52174213167438366</v>
      </c>
      <c r="I265">
        <v>-4.30367639945114</v>
      </c>
      <c r="J265">
        <f>(Table2[[#This Row],[1M Return vs Nifty]]-AVERAGE(Table2[1M Return vs Nifty]))/_xlfn.STDEV.P(Table2[1M Return vs Nifty])</f>
        <v>-0.48920428102232977</v>
      </c>
      <c r="K265">
        <v>-5.9803457972266303</v>
      </c>
      <c r="L265">
        <f>(Table2[[#This Row],[6M Return vs Nifty]]-AVERAGE(Table2[6M Return vs Nifty]))/_xlfn.STDEV.P(Table2[6M Return vs Nifty])</f>
        <v>-0.65261884193696262</v>
      </c>
      <c r="M265">
        <v>-2.6289945967398198</v>
      </c>
      <c r="N265">
        <f>(Table2[[#This Row],[1W Return vs Nifty]]-AVERAGE(Table2[1W Return vs Nifty]))/_xlfn.STDEV.P(Table2[1W Return vs Nifty])</f>
        <v>-0.52470602525094279</v>
      </c>
      <c r="O265">
        <v>17.96</v>
      </c>
      <c r="P265">
        <v>18.3063599897004</v>
      </c>
      <c r="Q265">
        <v>16.862658135842999</v>
      </c>
      <c r="R265">
        <v>38.004005884525398</v>
      </c>
      <c r="S265" s="1">
        <f>(Table2[[#This Row],[Close Price]]-Table2[[#This Row],[20D EMA]])/Table2[[#This Row],[20D EMA]]</f>
        <v>-2.3385300668151542E-2</v>
      </c>
      <c r="T265" s="1">
        <f>(Table2[[#This Row],[Close Price]]-Table2[[#This Row],[50D EMA]])/Table2[[#This Row],[50D EMA]]</f>
        <v>-4.18630459649856E-2</v>
      </c>
      <c r="U265" s="1">
        <f>(Table2[[#This Row],[Close Price]]-Table2[[#This Row],[200D EMA]])/Table2[[#This Row],[200D EMA]]</f>
        <v>4.0168154907751656E-2</v>
      </c>
      <c r="V265">
        <v>0.58783220952623005</v>
      </c>
      <c r="W265">
        <v>17.34</v>
      </c>
      <c r="X265">
        <v>17.649999999999999</v>
      </c>
      <c r="Y265">
        <v>17.010000000000002</v>
      </c>
      <c r="Z265">
        <v>17.649999999999999</v>
      </c>
      <c r="AA265">
        <v>17.010000000000002</v>
      </c>
      <c r="AB265">
        <v>18.48</v>
      </c>
      <c r="AC265" s="1">
        <f>(Table2[[#This Row],[Close Price]]/Table2[[#This Row],[Day Low]])-1</f>
        <v>1.1534025374855705E-2</v>
      </c>
      <c r="AD265" s="1">
        <f>(Table2[[#This Row],[Day High]]/Table2[[#This Row],[Close Price]])-1</f>
        <v>6.2713797035347518E-3</v>
      </c>
      <c r="AE265" s="1">
        <f>(Table2[[#This Row],[Close Price]]/Table2[[#This Row],[Current Week Low]])-1</f>
        <v>3.1158142269253286E-2</v>
      </c>
      <c r="AF265" s="1">
        <f>(Table2[[#This Row],[Current Week High]]/Table2[[#This Row],[Close Price]])-1</f>
        <v>6.2713797035347518E-3</v>
      </c>
      <c r="AG265" s="1">
        <f>(Table2[[#This Row],[Close Price]]/Table2[[#This Row],[Current Month Low]])-1</f>
        <v>3.1158142269253286E-2</v>
      </c>
      <c r="AH265" s="1">
        <f>(Table2[[#This Row],[Current Month High]]/Table2[[#This Row],[Close Price]])-1</f>
        <v>5.3591790193842748E-2</v>
      </c>
      <c r="AI265">
        <v>36.830102622576902</v>
      </c>
      <c r="AJ265">
        <v>110.05988023952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-0.12</v>
      </c>
      <c r="AM265" t="s">
        <v>3221</v>
      </c>
      <c r="AN265">
        <v>-5.29</v>
      </c>
      <c r="AO265" t="s">
        <v>3221</v>
      </c>
      <c r="AP265">
        <v>0.12636038545782199</v>
      </c>
      <c r="AQ265">
        <f>(Table2[[#This Row],[Sharpe Ratio]]-AVERAGE(Table2[Sharpe Ratio]))/_xlfn.STDEV.P(Table2[Sharpe Ratio])</f>
        <v>0.72127558490552179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164</v>
      </c>
      <c r="AT265">
        <f>_xlfn.RANK.AVG(Table2[[#This Row],[6M Return vs Nifty Z-Score]],Table2[6M Return vs Nifty Z-Score])</f>
        <v>540</v>
      </c>
      <c r="AU265">
        <f>_xlfn.RANK.AVG(Table2[[#This Row],[Sharpe Ratio Z-Score]],Table2[Sharpe Ratio Z-Score])</f>
        <v>166</v>
      </c>
      <c r="AV265">
        <f>(Table2[[#This Row],[Rank 1Y]]+Table2[[#This Row],[Rank 6M]]+Table2[[#This Row],[Rank Sharpe]])/3</f>
        <v>290</v>
      </c>
    </row>
    <row r="266" spans="1:48" x14ac:dyDescent="0.3">
      <c r="A266" t="s">
        <v>1104</v>
      </c>
      <c r="B266" t="s">
        <v>1105</v>
      </c>
      <c r="C266" t="s">
        <v>3172</v>
      </c>
      <c r="D266" t="s">
        <v>414</v>
      </c>
      <c r="E266">
        <v>11831.294854</v>
      </c>
      <c r="F266">
        <v>254</v>
      </c>
      <c r="G266">
        <v>35.389030530541199</v>
      </c>
      <c r="H266">
        <f>(Table2[[#This Row],[1Y Return vs Nifty]]-AVERAGE(Table2[1Y Return vs Nifty]))/_xlfn.STDEV.P(Table2[1Y Return vs Nifty])</f>
        <v>0.2179074520243385</v>
      </c>
      <c r="I266">
        <v>-10.2828562634656</v>
      </c>
      <c r="J266">
        <f>(Table2[[#This Row],[1M Return vs Nifty]]-AVERAGE(Table2[1M Return vs Nifty]))/_xlfn.STDEV.P(Table2[1M Return vs Nifty])</f>
        <v>-1.0869932802660995</v>
      </c>
      <c r="K266">
        <v>5.2415415329672497</v>
      </c>
      <c r="L266">
        <f>(Table2[[#This Row],[6M Return vs Nifty]]-AVERAGE(Table2[6M Return vs Nifty]))/_xlfn.STDEV.P(Table2[6M Return vs Nifty])</f>
        <v>-0.29663896716131843</v>
      </c>
      <c r="M266">
        <v>-6.0920574081078298</v>
      </c>
      <c r="N266">
        <f>(Table2[[#This Row],[1W Return vs Nifty]]-AVERAGE(Table2[1W Return vs Nifty]))/_xlfn.STDEV.P(Table2[1W Return vs Nifty])</f>
        <v>-1.1905758648020752</v>
      </c>
      <c r="O266">
        <v>266.44</v>
      </c>
      <c r="P266">
        <v>268.36327343781102</v>
      </c>
      <c r="Q266">
        <v>229.36955793973499</v>
      </c>
      <c r="R266">
        <v>32.2940738396968</v>
      </c>
      <c r="S266" s="1">
        <f>(Table2[[#This Row],[Close Price]]-Table2[[#This Row],[20D EMA]])/Table2[[#This Row],[20D EMA]]</f>
        <v>-4.6689686233298298E-2</v>
      </c>
      <c r="T266" s="1">
        <f>(Table2[[#This Row],[Close Price]]-Table2[[#This Row],[50D EMA]])/Table2[[#This Row],[50D EMA]]</f>
        <v>-5.3521755245467595E-2</v>
      </c>
      <c r="U266" s="1">
        <f>(Table2[[#This Row],[Close Price]]-Table2[[#This Row],[200D EMA]])/Table2[[#This Row],[200D EMA]]</f>
        <v>0.10738322156393772</v>
      </c>
      <c r="V266">
        <v>0.27763658308086397</v>
      </c>
      <c r="W266">
        <v>252.2</v>
      </c>
      <c r="X266">
        <v>258.5</v>
      </c>
      <c r="Y266">
        <v>247</v>
      </c>
      <c r="Z266">
        <v>258.5</v>
      </c>
      <c r="AA266">
        <v>247</v>
      </c>
      <c r="AB266">
        <v>276.39999999999998</v>
      </c>
      <c r="AC266" s="1">
        <f>(Table2[[#This Row],[Close Price]]/Table2[[#This Row],[Day Low]])-1</f>
        <v>7.1371927042029881E-3</v>
      </c>
      <c r="AD266" s="1">
        <f>(Table2[[#This Row],[Day High]]/Table2[[#This Row],[Close Price]])-1</f>
        <v>1.7716535433070835E-2</v>
      </c>
      <c r="AE266" s="1">
        <f>(Table2[[#This Row],[Close Price]]/Table2[[#This Row],[Current Week Low]])-1</f>
        <v>2.8340080971659853E-2</v>
      </c>
      <c r="AF266" s="1">
        <f>(Table2[[#This Row],[Current Week High]]/Table2[[#This Row],[Close Price]])-1</f>
        <v>1.7716535433070835E-2</v>
      </c>
      <c r="AG266" s="1">
        <f>(Table2[[#This Row],[Close Price]]/Table2[[#This Row],[Current Month Low]])-1</f>
        <v>2.8340080971659853E-2</v>
      </c>
      <c r="AH266" s="1">
        <f>(Table2[[#This Row],[Current Month High]]/Table2[[#This Row],[Close Price]])-1</f>
        <v>8.8188976377952644E-2</v>
      </c>
      <c r="AI266">
        <v>51.259842519685002</v>
      </c>
      <c r="AJ266">
        <v>97.665369649805399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-0.08</v>
      </c>
      <c r="AM266" t="s">
        <v>3221</v>
      </c>
      <c r="AN266">
        <v>-8.1</v>
      </c>
      <c r="AO266" t="s">
        <v>3221</v>
      </c>
      <c r="AP266">
        <v>0.10631157369076</v>
      </c>
      <c r="AQ266">
        <f>(Table2[[#This Row],[Sharpe Ratio]]-AVERAGE(Table2[Sharpe Ratio]))/_xlfn.STDEV.P(Table2[Sharpe Ratio])</f>
        <v>0.48687807727581617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238</v>
      </c>
      <c r="AT266">
        <f>_xlfn.RANK.AVG(Table2[[#This Row],[6M Return vs Nifty Z-Score]],Table2[6M Return vs Nifty Z-Score])</f>
        <v>418</v>
      </c>
      <c r="AU266">
        <f>_xlfn.RANK.AVG(Table2[[#This Row],[Sharpe Ratio Z-Score]],Table2[Sharpe Ratio Z-Score])</f>
        <v>214</v>
      </c>
      <c r="AV266">
        <f>(Table2[[#This Row],[Rank 1Y]]+Table2[[#This Row],[Rank 6M]]+Table2[[#This Row],[Rank Sharpe]])/3</f>
        <v>290</v>
      </c>
    </row>
    <row r="267" spans="1:48" x14ac:dyDescent="0.3">
      <c r="A267" t="s">
        <v>633</v>
      </c>
      <c r="B267" t="s">
        <v>634</v>
      </c>
      <c r="C267" t="s">
        <v>3175</v>
      </c>
      <c r="D267" t="s">
        <v>281</v>
      </c>
      <c r="E267">
        <v>30390.488136359902</v>
      </c>
      <c r="F267">
        <v>608.85</v>
      </c>
      <c r="G267">
        <v>10.0329519839797</v>
      </c>
      <c r="H267">
        <f>(Table2[[#This Row],[1Y Return vs Nifty]]-AVERAGE(Table2[1Y Return vs Nifty]))/_xlfn.STDEV.P(Table2[1Y Return vs Nifty])</f>
        <v>-0.22876509956393123</v>
      </c>
      <c r="I267">
        <v>0.29767775892880299</v>
      </c>
      <c r="J267">
        <f>(Table2[[#This Row],[1M Return vs Nifty]]-AVERAGE(Table2[1M Return vs Nifty]))/_xlfn.STDEV.P(Table2[1M Return vs Nifty])</f>
        <v>-2.9168128897394719E-2</v>
      </c>
      <c r="K267">
        <v>61.006604357003397</v>
      </c>
      <c r="L267">
        <f>(Table2[[#This Row],[6M Return vs Nifty]]-AVERAGE(Table2[6M Return vs Nifty]))/_xlfn.STDEV.P(Table2[6M Return vs Nifty])</f>
        <v>1.4723362058066094</v>
      </c>
      <c r="M267">
        <v>4.4275960036644104</v>
      </c>
      <c r="N267">
        <f>(Table2[[#This Row],[1W Return vs Nifty]]-AVERAGE(Table2[1W Return vs Nifty]))/_xlfn.STDEV.P(Table2[1W Return vs Nifty])</f>
        <v>0.83211916297399857</v>
      </c>
      <c r="O267">
        <v>531.32000000000005</v>
      </c>
      <c r="P267">
        <v>513.31734402898803</v>
      </c>
      <c r="Q267">
        <v>456.13567524142599</v>
      </c>
      <c r="R267">
        <v>82.518789607780306</v>
      </c>
      <c r="S267" s="1">
        <f>(Table2[[#This Row],[Close Price]]-Table2[[#This Row],[20D EMA]])/Table2[[#This Row],[20D EMA]]</f>
        <v>0.14591959647669947</v>
      </c>
      <c r="T267" s="1">
        <f>(Table2[[#This Row],[Close Price]]-Table2[[#This Row],[50D EMA]])/Table2[[#This Row],[50D EMA]]</f>
        <v>0.1861083734696817</v>
      </c>
      <c r="U267" s="1">
        <f>(Table2[[#This Row],[Close Price]]-Table2[[#This Row],[200D EMA]])/Table2[[#This Row],[200D EMA]]</f>
        <v>0.33480022074077975</v>
      </c>
      <c r="V267">
        <v>1.49324791321204</v>
      </c>
      <c r="W267">
        <v>533</v>
      </c>
      <c r="X267">
        <v>628.29999999999995</v>
      </c>
      <c r="Y267">
        <v>523.1</v>
      </c>
      <c r="Z267">
        <v>628.29999999999995</v>
      </c>
      <c r="AA267">
        <v>501.35</v>
      </c>
      <c r="AB267">
        <v>628.29999999999995</v>
      </c>
      <c r="AC267" s="1">
        <f>(Table2[[#This Row],[Close Price]]/Table2[[#This Row],[Day Low]])-1</f>
        <v>0.14230769230769225</v>
      </c>
      <c r="AD267" s="1">
        <f>(Table2[[#This Row],[Day High]]/Table2[[#This Row],[Close Price]])-1</f>
        <v>3.1945470969861001E-2</v>
      </c>
      <c r="AE267" s="1">
        <f>(Table2[[#This Row],[Close Price]]/Table2[[#This Row],[Current Week Low]])-1</f>
        <v>0.16392659147390565</v>
      </c>
      <c r="AF267" s="1">
        <f>(Table2[[#This Row],[Current Week High]]/Table2[[#This Row],[Close Price]])-1</f>
        <v>3.1945470969861001E-2</v>
      </c>
      <c r="AG267" s="1">
        <f>(Table2[[#This Row],[Close Price]]/Table2[[#This Row],[Current Month Low]])-1</f>
        <v>0.21442106312955023</v>
      </c>
      <c r="AH267" s="1">
        <f>(Table2[[#This Row],[Current Month High]]/Table2[[#This Row],[Close Price]])-1</f>
        <v>3.1945470969861001E-2</v>
      </c>
      <c r="AI267">
        <v>3.1945470969861001</v>
      </c>
      <c r="AJ267">
        <v>81.151443022909802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0.21</v>
      </c>
      <c r="AM267" t="s">
        <v>3220</v>
      </c>
      <c r="AN267">
        <v>14.35</v>
      </c>
      <c r="AO267" t="s">
        <v>3220</v>
      </c>
      <c r="AP267">
        <v>3.2356631559139003E-2</v>
      </c>
      <c r="AQ267">
        <f>(Table2[[#This Row],[Sharpe Ratio]]-AVERAGE(Table2[Sharpe Ratio]))/_xlfn.STDEV.P(Table2[Sharpe Ratio])</f>
        <v>-0.37775441635806284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1.6687677239612193</v>
      </c>
      <c r="AS267">
        <f>_xlfn.RANK.AVG(Table2[[#This Row],[1Y Return vs Nifty Z-Score]],Table2[1Y Return vs Nifty Z-Score])</f>
        <v>373</v>
      </c>
      <c r="AT267">
        <f>_xlfn.RANK.AVG(Table2[[#This Row],[6M Return vs Nifty Z-Score]],Table2[6M Return vs Nifty Z-Score])</f>
        <v>58</v>
      </c>
      <c r="AU267">
        <f>_xlfn.RANK.AVG(Table2[[#This Row],[Sharpe Ratio Z-Score]],Table2[Sharpe Ratio Z-Score])</f>
        <v>442</v>
      </c>
      <c r="AV267">
        <f>(Table2[[#This Row],[Rank 1Y]]+Table2[[#This Row],[Rank 6M]]+Table2[[#This Row],[Rank Sharpe]])/3</f>
        <v>291</v>
      </c>
    </row>
    <row r="268" spans="1:48" x14ac:dyDescent="0.3">
      <c r="A268" t="s">
        <v>1406</v>
      </c>
      <c r="B268" t="s">
        <v>1407</v>
      </c>
      <c r="C268" t="s">
        <v>624</v>
      </c>
      <c r="D268" t="s">
        <v>624</v>
      </c>
      <c r="E268">
        <v>8114.2863097999998</v>
      </c>
      <c r="F268">
        <v>409.7</v>
      </c>
      <c r="G268">
        <v>40.813360774867803</v>
      </c>
      <c r="H268">
        <f>(Table2[[#This Row],[1Y Return vs Nifty]]-AVERAGE(Table2[1Y Return vs Nifty]))/_xlfn.STDEV.P(Table2[1Y Return vs Nifty])</f>
        <v>0.31346242620702236</v>
      </c>
      <c r="I268">
        <v>4.1100185887294698</v>
      </c>
      <c r="J268">
        <f>(Table2[[#This Row],[1M Return vs Nifty]]-AVERAGE(Table2[1M Return vs Nifty]))/_xlfn.STDEV.P(Table2[1M Return vs Nifty])</f>
        <v>0.35198371153119962</v>
      </c>
      <c r="K268">
        <v>21.736991546612799</v>
      </c>
      <c r="L268">
        <f>(Table2[[#This Row],[6M Return vs Nifty]]-AVERAGE(Table2[6M Return vs Nifty]))/_xlfn.STDEV.P(Table2[6M Return vs Nifty])</f>
        <v>0.22662847060968522</v>
      </c>
      <c r="M268">
        <v>-0.21047132062460799</v>
      </c>
      <c r="N268">
        <f>(Table2[[#This Row],[1W Return vs Nifty]]-AVERAGE(Table2[1W Return vs Nifty]))/_xlfn.STDEV.P(Table2[1W Return vs Nifty])</f>
        <v>-5.9677871406585481E-2</v>
      </c>
      <c r="O268">
        <v>408.18</v>
      </c>
      <c r="P268">
        <v>397.855499241286</v>
      </c>
      <c r="Q268">
        <v>347.95981900051203</v>
      </c>
      <c r="R268">
        <v>47.799125728198398</v>
      </c>
      <c r="S268" s="1">
        <f>(Table2[[#This Row],[Close Price]]-Table2[[#This Row],[20D EMA]])/Table2[[#This Row],[20D EMA]]</f>
        <v>3.7238473222597425E-3</v>
      </c>
      <c r="T268" s="1">
        <f>(Table2[[#This Row],[Close Price]]-Table2[[#This Row],[50D EMA]])/Table2[[#This Row],[50D EMA]]</f>
        <v>2.9770860981691998E-2</v>
      </c>
      <c r="U268" s="1">
        <f>(Table2[[#This Row],[Close Price]]-Table2[[#This Row],[200D EMA]])/Table2[[#This Row],[200D EMA]]</f>
        <v>0.17743480030778241</v>
      </c>
      <c r="V268">
        <v>0.80866276154528405</v>
      </c>
      <c r="W268">
        <v>407.4</v>
      </c>
      <c r="X268">
        <v>418.4</v>
      </c>
      <c r="Y268">
        <v>407.4</v>
      </c>
      <c r="Z268">
        <v>429.9</v>
      </c>
      <c r="AA268">
        <v>406.15</v>
      </c>
      <c r="AB268">
        <v>438.9</v>
      </c>
      <c r="AC268" s="1">
        <f>(Table2[[#This Row],[Close Price]]/Table2[[#This Row],[Day Low]])-1</f>
        <v>5.6455571919489245E-3</v>
      </c>
      <c r="AD268" s="1">
        <f>(Table2[[#This Row],[Day High]]/Table2[[#This Row],[Close Price]])-1</f>
        <v>2.123505003661208E-2</v>
      </c>
      <c r="AE268" s="1">
        <f>(Table2[[#This Row],[Close Price]]/Table2[[#This Row],[Current Week Low]])-1</f>
        <v>5.6455571919489245E-3</v>
      </c>
      <c r="AF268" s="1">
        <f>(Table2[[#This Row],[Current Week High]]/Table2[[#This Row],[Close Price]])-1</f>
        <v>4.9304369050524821E-2</v>
      </c>
      <c r="AG268" s="1">
        <f>(Table2[[#This Row],[Close Price]]/Table2[[#This Row],[Current Month Low]])-1</f>
        <v>8.7406130739875465E-3</v>
      </c>
      <c r="AH268" s="1">
        <f>(Table2[[#This Row],[Current Month High]]/Table2[[#This Row],[Close Price]])-1</f>
        <v>7.1271662191847662E-2</v>
      </c>
      <c r="AI268">
        <v>9.9951183793019105</v>
      </c>
      <c r="AJ268">
        <v>90.381040892193298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-0.01</v>
      </c>
      <c r="AM268" t="s">
        <v>3221</v>
      </c>
      <c r="AN268">
        <v>-1.47</v>
      </c>
      <c r="AO268" t="s">
        <v>3221</v>
      </c>
      <c r="AP268">
        <v>4.1143408118863002E-2</v>
      </c>
      <c r="AQ268">
        <f>(Table2[[#This Row],[Sharpe Ratio]]-AVERAGE(Table2[Sharpe Ratio]))/_xlfn.STDEV.P(Table2[Sharpe Ratio])</f>
        <v>-0.27502520977824352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0.55737152716307814</v>
      </c>
      <c r="AS268">
        <f>_xlfn.RANK.AVG(Table2[[#This Row],[1Y Return vs Nifty Z-Score]],Table2[1Y Return vs Nifty Z-Score])</f>
        <v>212</v>
      </c>
      <c r="AT268">
        <f>_xlfn.RANK.AVG(Table2[[#This Row],[6M Return vs Nifty Z-Score]],Table2[6M Return vs Nifty Z-Score])</f>
        <v>252</v>
      </c>
      <c r="AU268">
        <f>_xlfn.RANK.AVG(Table2[[#This Row],[Sharpe Ratio Z-Score]],Table2[Sharpe Ratio Z-Score])</f>
        <v>414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246</v>
      </c>
      <c r="B269" t="s">
        <v>247</v>
      </c>
      <c r="C269" t="s">
        <v>3163</v>
      </c>
      <c r="D269" t="s">
        <v>248</v>
      </c>
      <c r="E269">
        <v>109699.05564946</v>
      </c>
      <c r="F269">
        <v>1508.2</v>
      </c>
      <c r="G269">
        <v>14.9868080001372</v>
      </c>
      <c r="H269">
        <f>(Table2[[#This Row],[1Y Return vs Nifty]]-AVERAGE(Table2[1Y Return vs Nifty]))/_xlfn.STDEV.P(Table2[1Y Return vs Nifty])</f>
        <v>-0.14149799700804175</v>
      </c>
      <c r="I269">
        <v>1.0778329261381601</v>
      </c>
      <c r="J269">
        <f>(Table2[[#This Row],[1M Return vs Nifty]]-AVERAGE(Table2[1M Return vs Nifty]))/_xlfn.STDEV.P(Table2[1M Return vs Nifty])</f>
        <v>4.8830557756566362E-2</v>
      </c>
      <c r="K269">
        <v>20.062060403729902</v>
      </c>
      <c r="L269">
        <f>(Table2[[#This Row],[6M Return vs Nifty]]-AVERAGE(Table2[6M Return vs Nifty]))/_xlfn.STDEV.P(Table2[6M Return vs Nifty])</f>
        <v>0.17349642954053121</v>
      </c>
      <c r="M269">
        <v>1.8907685533844301</v>
      </c>
      <c r="N269">
        <f>(Table2[[#This Row],[1W Return vs Nifty]]-AVERAGE(Table2[1W Return vs Nifty]))/_xlfn.STDEV.P(Table2[1W Return vs Nifty])</f>
        <v>0.3443437516410584</v>
      </c>
      <c r="O269">
        <v>1458.19</v>
      </c>
      <c r="P269">
        <v>1399.46297891875</v>
      </c>
      <c r="Q269">
        <v>1229.40392084222</v>
      </c>
      <c r="R269">
        <v>66.087798263140101</v>
      </c>
      <c r="S269" s="1">
        <f>(Table2[[#This Row],[Close Price]]-Table2[[#This Row],[20D EMA]])/Table2[[#This Row],[20D EMA]]</f>
        <v>3.4295942229750576E-2</v>
      </c>
      <c r="T269" s="1">
        <f>(Table2[[#This Row],[Close Price]]-Table2[[#This Row],[50D EMA]])/Table2[[#This Row],[50D EMA]]</f>
        <v>7.7699105099058946E-2</v>
      </c>
      <c r="U269" s="1">
        <f>(Table2[[#This Row],[Close Price]]-Table2[[#This Row],[200D EMA]])/Table2[[#This Row],[200D EMA]]</f>
        <v>0.22677337726952013</v>
      </c>
      <c r="V269">
        <v>0.90339274566858596</v>
      </c>
      <c r="W269">
        <v>1500.1</v>
      </c>
      <c r="X269">
        <v>1519.75</v>
      </c>
      <c r="Y269">
        <v>1463.65</v>
      </c>
      <c r="Z269">
        <v>1519.75</v>
      </c>
      <c r="AA269">
        <v>1453.45</v>
      </c>
      <c r="AB269">
        <v>1519.75</v>
      </c>
      <c r="AC269" s="1">
        <f>(Table2[[#This Row],[Close Price]]/Table2[[#This Row],[Day Low]])-1</f>
        <v>5.3996400239983977E-3</v>
      </c>
      <c r="AD269" s="1">
        <f>(Table2[[#This Row],[Day High]]/Table2[[#This Row],[Close Price]])-1</f>
        <v>7.6581355257923089E-3</v>
      </c>
      <c r="AE269" s="1">
        <f>(Table2[[#This Row],[Close Price]]/Table2[[#This Row],[Current Week Low]])-1</f>
        <v>3.0437604618590575E-2</v>
      </c>
      <c r="AF269" s="1">
        <f>(Table2[[#This Row],[Current Week High]]/Table2[[#This Row],[Close Price]])-1</f>
        <v>7.6581355257923089E-3</v>
      </c>
      <c r="AG269" s="1">
        <f>(Table2[[#This Row],[Close Price]]/Table2[[#This Row],[Current Month Low]])-1</f>
        <v>3.7668994461453886E-2</v>
      </c>
      <c r="AH269" s="1">
        <f>(Table2[[#This Row],[Current Month High]]/Table2[[#This Row],[Close Price]])-1</f>
        <v>7.6581355257923089E-3</v>
      </c>
      <c r="AI269">
        <v>0.76581355257923001</v>
      </c>
      <c r="AJ269">
        <v>53.6862485351811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0.08</v>
      </c>
      <c r="AM269" t="s">
        <v>3220</v>
      </c>
      <c r="AN269">
        <v>5.49</v>
      </c>
      <c r="AO269" t="s">
        <v>3220</v>
      </c>
      <c r="AP269">
        <v>8.9316039326948996E-2</v>
      </c>
      <c r="AQ269">
        <f>(Table2[[#This Row],[Sharpe Ratio]]-AVERAGE(Table2[Sharpe Ratio]))/_xlfn.STDEV.P(Table2[Sharpe Ratio])</f>
        <v>0.28817747885645673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0.71335022078657095</v>
      </c>
      <c r="AS269">
        <f>_xlfn.RANK.AVG(Table2[[#This Row],[1Y Return vs Nifty Z-Score]],Table2[1Y Return vs Nifty Z-Score])</f>
        <v>351</v>
      </c>
      <c r="AT269">
        <f>_xlfn.RANK.AVG(Table2[[#This Row],[6M Return vs Nifty Z-Score]],Table2[6M Return vs Nifty Z-Score])</f>
        <v>266</v>
      </c>
      <c r="AU269">
        <f>_xlfn.RANK.AVG(Table2[[#This Row],[Sharpe Ratio Z-Score]],Table2[Sharpe Ratio Z-Score])</f>
        <v>265</v>
      </c>
      <c r="AV269">
        <f>(Table2[[#This Row],[Rank 1Y]]+Table2[[#This Row],[Rank 6M]]+Table2[[#This Row],[Rank Sharpe]])/3</f>
        <v>294</v>
      </c>
    </row>
    <row r="270" spans="1:48" x14ac:dyDescent="0.3">
      <c r="A270" t="s">
        <v>1479</v>
      </c>
      <c r="B270" t="s">
        <v>1480</v>
      </c>
      <c r="C270" t="s">
        <v>3168</v>
      </c>
      <c r="D270" t="s">
        <v>72</v>
      </c>
      <c r="E270">
        <v>7299.6617733200001</v>
      </c>
      <c r="F270">
        <v>3689.2</v>
      </c>
      <c r="G270">
        <v>34.294157612201701</v>
      </c>
      <c r="H270">
        <f>(Table2[[#This Row],[1Y Return vs Nifty]]-AVERAGE(Table2[1Y Return vs Nifty]))/_xlfn.STDEV.P(Table2[1Y Return vs Nifty])</f>
        <v>0.19862017622569503</v>
      </c>
      <c r="I270">
        <v>-4.4049350206275601</v>
      </c>
      <c r="J270">
        <f>(Table2[[#This Row],[1M Return vs Nifty]]-AVERAGE(Table2[1M Return vs Nifty]))/_xlfn.STDEV.P(Table2[1M Return vs Nifty])</f>
        <v>-0.49932795871634972</v>
      </c>
      <c r="K270">
        <v>82.822293280120306</v>
      </c>
      <c r="L270">
        <f>(Table2[[#This Row],[6M Return vs Nifty]]-AVERAGE(Table2[6M Return vs Nifty]))/_xlfn.STDEV.P(Table2[6M Return vs Nifty])</f>
        <v>2.1643718663412077</v>
      </c>
      <c r="M270">
        <v>-0.60748449614577704</v>
      </c>
      <c r="N270">
        <f>(Table2[[#This Row],[1W Return vs Nifty]]-AVERAGE(Table2[1W Return vs Nifty]))/_xlfn.STDEV.P(Table2[1W Return vs Nifty])</f>
        <v>-0.13601466166524584</v>
      </c>
      <c r="O270">
        <v>3604.23</v>
      </c>
      <c r="P270">
        <v>3393.1365366238701</v>
      </c>
      <c r="Q270">
        <v>2699.7179480203699</v>
      </c>
      <c r="R270">
        <v>61.422952597192001</v>
      </c>
      <c r="S270" s="1">
        <f>(Table2[[#This Row],[Close Price]]-Table2[[#This Row],[20D EMA]])/Table2[[#This Row],[20D EMA]]</f>
        <v>2.3575077062229603E-2</v>
      </c>
      <c r="T270" s="1">
        <f>(Table2[[#This Row],[Close Price]]-Table2[[#This Row],[50D EMA]])/Table2[[#This Row],[50D EMA]]</f>
        <v>8.7253625128421511E-2</v>
      </c>
      <c r="U270" s="1">
        <f>(Table2[[#This Row],[Close Price]]-Table2[[#This Row],[200D EMA]])/Table2[[#This Row],[200D EMA]]</f>
        <v>0.36651312138188002</v>
      </c>
      <c r="V270">
        <v>0.42004533795892501</v>
      </c>
      <c r="W270">
        <v>3634.95</v>
      </c>
      <c r="X270">
        <v>3709.9</v>
      </c>
      <c r="Y270">
        <v>3487.4</v>
      </c>
      <c r="Z270">
        <v>3709.9</v>
      </c>
      <c r="AA270">
        <v>3487.4</v>
      </c>
      <c r="AB270">
        <v>3710.1</v>
      </c>
      <c r="AC270" s="1">
        <f>(Table2[[#This Row],[Close Price]]/Table2[[#This Row],[Day Low]])-1</f>
        <v>1.492455191955866E-2</v>
      </c>
      <c r="AD270" s="1">
        <f>(Table2[[#This Row],[Day High]]/Table2[[#This Row],[Close Price]])-1</f>
        <v>5.610972568578676E-3</v>
      </c>
      <c r="AE270" s="1">
        <f>(Table2[[#This Row],[Close Price]]/Table2[[#This Row],[Current Week Low]])-1</f>
        <v>5.7865458507770695E-2</v>
      </c>
      <c r="AF270" s="1">
        <f>(Table2[[#This Row],[Current Week High]]/Table2[[#This Row],[Close Price]])-1</f>
        <v>5.610972568578676E-3</v>
      </c>
      <c r="AG270" s="1">
        <f>(Table2[[#This Row],[Close Price]]/Table2[[#This Row],[Current Month Low]])-1</f>
        <v>5.7865458507770695E-2</v>
      </c>
      <c r="AH270" s="1">
        <f>(Table2[[#This Row],[Current Month High]]/Table2[[#This Row],[Close Price]])-1</f>
        <v>5.6651848639270863E-3</v>
      </c>
      <c r="AI270">
        <v>3.5468394231811899</v>
      </c>
      <c r="AJ270">
        <v>131.29780564263299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0.17</v>
      </c>
      <c r="AM270" t="s">
        <v>3220</v>
      </c>
      <c r="AN270">
        <v>1.64</v>
      </c>
      <c r="AO270" t="s">
        <v>3220</v>
      </c>
      <c r="AP270">
        <v>-1.4958569970178999E-2</v>
      </c>
      <c r="AQ270">
        <f>(Table2[[#This Row],[Sharpe Ratio]]-AVERAGE(Table2[Sharpe Ratio]))/_xlfn.STDEV.P(Table2[Sharpe Ratio])</f>
        <v>-0.93093260169520886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0.79671682049009829</v>
      </c>
      <c r="AS270">
        <f>_xlfn.RANK.AVG(Table2[[#This Row],[1Y Return vs Nifty Z-Score]],Table2[1Y Return vs Nifty Z-Score])</f>
        <v>246</v>
      </c>
      <c r="AT270">
        <f>_xlfn.RANK.AVG(Table2[[#This Row],[6M Return vs Nifty Z-Score]],Table2[6M Return vs Nifty Z-Score])</f>
        <v>26</v>
      </c>
      <c r="AU270">
        <f>_xlfn.RANK.AVG(Table2[[#This Row],[Sharpe Ratio Z-Score]],Table2[Sharpe Ratio Z-Score])</f>
        <v>613</v>
      </c>
      <c r="AV270">
        <f>(Table2[[#This Row],[Rank 1Y]]+Table2[[#This Row],[Rank 6M]]+Table2[[#This Row],[Rank Sharpe]])/3</f>
        <v>295</v>
      </c>
    </row>
    <row r="271" spans="1:48" x14ac:dyDescent="0.3">
      <c r="A271" t="s">
        <v>454</v>
      </c>
      <c r="B271" t="s">
        <v>455</v>
      </c>
      <c r="C271" t="s">
        <v>3173</v>
      </c>
      <c r="D271" t="s">
        <v>258</v>
      </c>
      <c r="E271">
        <v>49331.102183474999</v>
      </c>
      <c r="F271">
        <v>4380.25</v>
      </c>
      <c r="G271">
        <v>17.9459887439025</v>
      </c>
      <c r="H271">
        <f>(Table2[[#This Row],[1Y Return vs Nifty]]-AVERAGE(Table2[1Y Return vs Nifty]))/_xlfn.STDEV.P(Table2[1Y Return vs Nifty])</f>
        <v>-8.9369083974375277E-2</v>
      </c>
      <c r="I271">
        <v>-3.60226877942991</v>
      </c>
      <c r="J271">
        <f>(Table2[[#This Row],[1M Return vs Nifty]]-AVERAGE(Table2[1M Return vs Nifty]))/_xlfn.STDEV.P(Table2[1M Return vs Nifty])</f>
        <v>-0.41907865028859759</v>
      </c>
      <c r="K271">
        <v>9.7392324361019096</v>
      </c>
      <c r="L271">
        <f>(Table2[[#This Row],[6M Return vs Nifty]]-AVERAGE(Table2[6M Return vs Nifty]))/_xlfn.STDEV.P(Table2[6M Return vs Nifty])</f>
        <v>-0.15396355104218618</v>
      </c>
      <c r="M271">
        <v>-0.67825991105411199</v>
      </c>
      <c r="N271">
        <f>(Table2[[#This Row],[1W Return vs Nifty]]-AVERAGE(Table2[1W Return vs Nifty]))/_xlfn.STDEV.P(Table2[1W Return vs Nifty])</f>
        <v>-0.14962319744301916</v>
      </c>
      <c r="O271">
        <v>4426.99</v>
      </c>
      <c r="P271">
        <v>4623.74649135872</v>
      </c>
      <c r="Q271">
        <v>4218.3229988671401</v>
      </c>
      <c r="R271">
        <v>49.373985098805001</v>
      </c>
      <c r="S271" s="1">
        <f>(Table2[[#This Row],[Close Price]]-Table2[[#This Row],[20D EMA]])/Table2[[#This Row],[20D EMA]]</f>
        <v>-1.0557963763188936E-2</v>
      </c>
      <c r="T271" s="1">
        <f>(Table2[[#This Row],[Close Price]]-Table2[[#This Row],[50D EMA]])/Table2[[#This Row],[50D EMA]]</f>
        <v>-5.2662162991372587E-2</v>
      </c>
      <c r="U271" s="1">
        <f>(Table2[[#This Row],[Close Price]]-Table2[[#This Row],[200D EMA]])/Table2[[#This Row],[200D EMA]]</f>
        <v>3.8386581865908924E-2</v>
      </c>
      <c r="V271">
        <v>0.77154250625327103</v>
      </c>
      <c r="W271">
        <v>4295.3</v>
      </c>
      <c r="X271">
        <v>4390</v>
      </c>
      <c r="Y271">
        <v>4280.1000000000004</v>
      </c>
      <c r="Z271">
        <v>4404</v>
      </c>
      <c r="AA271">
        <v>4265</v>
      </c>
      <c r="AB271">
        <v>4447.8500000000004</v>
      </c>
      <c r="AC271" s="1">
        <f>(Table2[[#This Row],[Close Price]]/Table2[[#This Row],[Day Low]])-1</f>
        <v>1.9777431145670876E-2</v>
      </c>
      <c r="AD271" s="1">
        <f>(Table2[[#This Row],[Day High]]/Table2[[#This Row],[Close Price]])-1</f>
        <v>2.2259003481537309E-3</v>
      </c>
      <c r="AE271" s="1">
        <f>(Table2[[#This Row],[Close Price]]/Table2[[#This Row],[Current Week Low]])-1</f>
        <v>2.33989860049999E-2</v>
      </c>
      <c r="AF271" s="1">
        <f>(Table2[[#This Row],[Current Week High]]/Table2[[#This Row],[Close Price]])-1</f>
        <v>5.4220649506306895E-3</v>
      </c>
      <c r="AG271" s="1">
        <f>(Table2[[#This Row],[Close Price]]/Table2[[#This Row],[Current Month Low]])-1</f>
        <v>2.7022274325908535E-2</v>
      </c>
      <c r="AH271" s="1">
        <f>(Table2[[#This Row],[Current Month High]]/Table2[[#This Row],[Close Price]])-1</f>
        <v>1.5432909080532076E-2</v>
      </c>
      <c r="AI271">
        <v>33.3245819302551</v>
      </c>
      <c r="AJ271">
        <v>75.192480751924805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-0.16</v>
      </c>
      <c r="AM271" t="s">
        <v>3221</v>
      </c>
      <c r="AN271">
        <v>-2.25</v>
      </c>
      <c r="AO271" t="s">
        <v>3221</v>
      </c>
      <c r="AP271">
        <v>0.120528603709237</v>
      </c>
      <c r="AQ271">
        <f>(Table2[[#This Row],[Sharpe Ratio]]-AVERAGE(Table2[Sharpe Ratio]))/_xlfn.STDEV.P(Table2[Sharpe Ratio])</f>
        <v>0.65309423217545692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330</v>
      </c>
      <c r="AT271">
        <f>_xlfn.RANK.AVG(Table2[[#This Row],[6M Return vs Nifty Z-Score]],Table2[6M Return vs Nifty Z-Score])</f>
        <v>378</v>
      </c>
      <c r="AU271">
        <f>_xlfn.RANK.AVG(Table2[[#This Row],[Sharpe Ratio Z-Score]],Table2[Sharpe Ratio Z-Score])</f>
        <v>181</v>
      </c>
      <c r="AV271">
        <f>(Table2[[#This Row],[Rank 1Y]]+Table2[[#This Row],[Rank 6M]]+Table2[[#This Row],[Rank Sharpe]])/3</f>
        <v>296.33333333333331</v>
      </c>
    </row>
    <row r="272" spans="1:48" x14ac:dyDescent="0.3">
      <c r="A272" t="s">
        <v>1086</v>
      </c>
      <c r="B272" t="s">
        <v>1087</v>
      </c>
      <c r="C272" t="s">
        <v>3167</v>
      </c>
      <c r="D272" t="s">
        <v>60</v>
      </c>
      <c r="E272">
        <v>12062.963810898</v>
      </c>
      <c r="F272">
        <v>30.03</v>
      </c>
      <c r="G272">
        <v>18.032098024969802</v>
      </c>
      <c r="H272">
        <f>(Table2[[#This Row],[1Y Return vs Nifty]]-AVERAGE(Table2[1Y Return vs Nifty]))/_xlfn.STDEV.P(Table2[1Y Return vs Nifty])</f>
        <v>-8.7852183314080595E-2</v>
      </c>
      <c r="I272">
        <v>-9.3052182480918102</v>
      </c>
      <c r="J272">
        <f>(Table2[[#This Row],[1M Return vs Nifty]]-AVERAGE(Table2[1M Return vs Nifty]))/_xlfn.STDEV.P(Table2[1M Return vs Nifty])</f>
        <v>-0.98925056903737618</v>
      </c>
      <c r="K272">
        <v>21.845040564744998</v>
      </c>
      <c r="L272">
        <f>(Table2[[#This Row],[6M Return vs Nifty]]-AVERAGE(Table2[6M Return vs Nifty]))/_xlfn.STDEV.P(Table2[6M Return vs Nifty])</f>
        <v>0.23005599352206033</v>
      </c>
      <c r="M272">
        <v>1.10947388269012E-2</v>
      </c>
      <c r="N272">
        <f>(Table2[[#This Row],[1W Return vs Nifty]]-AVERAGE(Table2[1W Return vs Nifty]))/_xlfn.STDEV.P(Table2[1W Return vs Nifty])</f>
        <v>-1.7075653516499669E-2</v>
      </c>
      <c r="O272">
        <v>31.05</v>
      </c>
      <c r="P272">
        <v>30.527085412270601</v>
      </c>
      <c r="Q272">
        <v>26.867819216747201</v>
      </c>
      <c r="R272">
        <v>40.717135832733902</v>
      </c>
      <c r="S272" s="1">
        <f>(Table2[[#This Row],[Close Price]]-Table2[[#This Row],[20D EMA]])/Table2[[#This Row],[20D EMA]]</f>
        <v>-3.2850241545893707E-2</v>
      </c>
      <c r="T272" s="1">
        <f>(Table2[[#This Row],[Close Price]]-Table2[[#This Row],[50D EMA]])/Table2[[#This Row],[50D EMA]]</f>
        <v>-1.6283421936861116E-2</v>
      </c>
      <c r="U272" s="1">
        <f>(Table2[[#This Row],[Close Price]]-Table2[[#This Row],[200D EMA]])/Table2[[#This Row],[200D EMA]]</f>
        <v>0.11769398765649561</v>
      </c>
      <c r="V272">
        <v>0.89549938561908704</v>
      </c>
      <c r="W272">
        <v>29.69</v>
      </c>
      <c r="X272">
        <v>30.69</v>
      </c>
      <c r="Y272">
        <v>29.21</v>
      </c>
      <c r="Z272">
        <v>30.69</v>
      </c>
      <c r="AA272">
        <v>29.21</v>
      </c>
      <c r="AB272">
        <v>32.25</v>
      </c>
      <c r="AC272" s="1">
        <f>(Table2[[#This Row],[Close Price]]/Table2[[#This Row],[Day Low]])-1</f>
        <v>1.1451667228022933E-2</v>
      </c>
      <c r="AD272" s="1">
        <f>(Table2[[#This Row],[Day High]]/Table2[[#This Row],[Close Price]])-1</f>
        <v>2.19780219780219E-2</v>
      </c>
      <c r="AE272" s="1">
        <f>(Table2[[#This Row],[Close Price]]/Table2[[#This Row],[Current Week Low]])-1</f>
        <v>2.8072577884286298E-2</v>
      </c>
      <c r="AF272" s="1">
        <f>(Table2[[#This Row],[Current Week High]]/Table2[[#This Row],[Close Price]])-1</f>
        <v>2.19780219780219E-2</v>
      </c>
      <c r="AG272" s="1">
        <f>(Table2[[#This Row],[Close Price]]/Table2[[#This Row],[Current Month Low]])-1</f>
        <v>2.8072577884286298E-2</v>
      </c>
      <c r="AH272" s="1">
        <f>(Table2[[#This Row],[Current Month High]]/Table2[[#This Row],[Close Price]])-1</f>
        <v>7.3926073926073865E-2</v>
      </c>
      <c r="AI272">
        <v>26.906426906426901</v>
      </c>
      <c r="AJ272">
        <v>93.118971061093205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-0.04</v>
      </c>
      <c r="AM272" t="s">
        <v>3221</v>
      </c>
      <c r="AN272">
        <v>-12.91</v>
      </c>
      <c r="AO272" t="s">
        <v>3221</v>
      </c>
      <c r="AP272">
        <v>7.6019805121987999E-2</v>
      </c>
      <c r="AQ272">
        <f>(Table2[[#This Row],[Sharpe Ratio]]-AVERAGE(Table2[Sharpe Ratio]))/_xlfn.STDEV.P(Table2[Sharpe Ratio])</f>
        <v>0.13272666238343575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-0.73139574996246037</v>
      </c>
      <c r="AS272">
        <f>_xlfn.RANK.AVG(Table2[[#This Row],[1Y Return vs Nifty Z-Score]],Table2[1Y Return vs Nifty Z-Score])</f>
        <v>327</v>
      </c>
      <c r="AT272">
        <f>_xlfn.RANK.AVG(Table2[[#This Row],[6M Return vs Nifty Z-Score]],Table2[6M Return vs Nifty Z-Score])</f>
        <v>251</v>
      </c>
      <c r="AU272">
        <f>_xlfn.RANK.AVG(Table2[[#This Row],[Sharpe Ratio Z-Score]],Table2[Sharpe Ratio Z-Score])</f>
        <v>313</v>
      </c>
      <c r="AV272">
        <f>(Table2[[#This Row],[Rank 1Y]]+Table2[[#This Row],[Rank 6M]]+Table2[[#This Row],[Rank Sharpe]])/3</f>
        <v>297</v>
      </c>
    </row>
    <row r="273" spans="1:48" x14ac:dyDescent="0.3">
      <c r="A273" t="s">
        <v>1803</v>
      </c>
      <c r="B273" t="s">
        <v>1804</v>
      </c>
      <c r="C273" t="s">
        <v>624</v>
      </c>
      <c r="D273" t="s">
        <v>624</v>
      </c>
      <c r="E273">
        <v>4351.0707382999999</v>
      </c>
      <c r="F273">
        <v>210.67</v>
      </c>
      <c r="G273">
        <v>20.721670450798701</v>
      </c>
      <c r="H273">
        <f>(Table2[[#This Row],[1Y Return vs Nifty]]-AVERAGE(Table2[1Y Return vs Nifty]))/_xlfn.STDEV.P(Table2[1Y Return vs Nifty])</f>
        <v>-4.0472689047236977E-2</v>
      </c>
      <c r="I273">
        <v>-6.6464899880196704</v>
      </c>
      <c r="J273">
        <f>(Table2[[#This Row],[1M Return vs Nifty]]-AVERAGE(Table2[1M Return vs Nifty]))/_xlfn.STDEV.P(Table2[1M Return vs Nifty])</f>
        <v>-0.72343509902364289</v>
      </c>
      <c r="K273">
        <v>16.7411781583398</v>
      </c>
      <c r="L273">
        <f>(Table2[[#This Row],[6M Return vs Nifty]]-AVERAGE(Table2[6M Return vs Nifty]))/_xlfn.STDEV.P(Table2[6M Return vs Nifty])</f>
        <v>6.8151650086378149E-2</v>
      </c>
      <c r="M273">
        <v>-1.2741460366577599</v>
      </c>
      <c r="N273">
        <f>(Table2[[#This Row],[1W Return vs Nifty]]-AVERAGE(Table2[1W Return vs Nifty]))/_xlfn.STDEV.P(Table2[1W Return vs Nifty])</f>
        <v>-0.2641988261448579</v>
      </c>
      <c r="O273">
        <v>214.42</v>
      </c>
      <c r="P273">
        <v>211.336921220731</v>
      </c>
      <c r="Q273">
        <v>182.281916574702</v>
      </c>
      <c r="R273">
        <v>41.612820217659397</v>
      </c>
      <c r="S273" s="1">
        <f>(Table2[[#This Row],[Close Price]]-Table2[[#This Row],[20D EMA]])/Table2[[#This Row],[20D EMA]]</f>
        <v>-1.7489040201473745E-2</v>
      </c>
      <c r="T273" s="1">
        <f>(Table2[[#This Row],[Close Price]]-Table2[[#This Row],[50D EMA]])/Table2[[#This Row],[50D EMA]]</f>
        <v>-3.1557250710321748E-3</v>
      </c>
      <c r="U273" s="1">
        <f>(Table2[[#This Row],[Close Price]]-Table2[[#This Row],[200D EMA]])/Table2[[#This Row],[200D EMA]]</f>
        <v>0.15573724458654192</v>
      </c>
      <c r="V273">
        <v>0.503873461764765</v>
      </c>
      <c r="W273">
        <v>208</v>
      </c>
      <c r="X273">
        <v>216.8</v>
      </c>
      <c r="Y273">
        <v>203.54</v>
      </c>
      <c r="Z273">
        <v>216.8</v>
      </c>
      <c r="AA273">
        <v>203.54</v>
      </c>
      <c r="AB273">
        <v>218.25</v>
      </c>
      <c r="AC273" s="1">
        <f>(Table2[[#This Row],[Close Price]]/Table2[[#This Row],[Day Low]])-1</f>
        <v>1.2836538461538316E-2</v>
      </c>
      <c r="AD273" s="1">
        <f>(Table2[[#This Row],[Day High]]/Table2[[#This Row],[Close Price]])-1</f>
        <v>2.9097640860113128E-2</v>
      </c>
      <c r="AE273" s="1">
        <f>(Table2[[#This Row],[Close Price]]/Table2[[#This Row],[Current Week Low]])-1</f>
        <v>3.5029969539156935E-2</v>
      </c>
      <c r="AF273" s="1">
        <f>(Table2[[#This Row],[Current Week High]]/Table2[[#This Row],[Close Price]])-1</f>
        <v>2.9097640860113128E-2</v>
      </c>
      <c r="AG273" s="1">
        <f>(Table2[[#This Row],[Close Price]]/Table2[[#This Row],[Current Month Low]])-1</f>
        <v>3.5029969539156935E-2</v>
      </c>
      <c r="AH273" s="1">
        <f>(Table2[[#This Row],[Current Month High]]/Table2[[#This Row],[Close Price]])-1</f>
        <v>3.5980443347415347E-2</v>
      </c>
      <c r="AI273">
        <v>15.441211373237699</v>
      </c>
      <c r="AJ273">
        <v>66.078044934962506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0.05</v>
      </c>
      <c r="AM273" t="s">
        <v>3220</v>
      </c>
      <c r="AN273">
        <v>-4.4800000000000004</v>
      </c>
      <c r="AO273" t="s">
        <v>3221</v>
      </c>
      <c r="AP273">
        <v>8.6499101344726007E-2</v>
      </c>
      <c r="AQ273">
        <f>(Table2[[#This Row],[Sharpe Ratio]]-AVERAGE(Table2[Sharpe Ratio]))/_xlfn.STDEV.P(Table2[Sharpe Ratio])</f>
        <v>0.25524369455781348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-0.70471126957154617</v>
      </c>
      <c r="AS273">
        <f>_xlfn.RANK.AVG(Table2[[#This Row],[1Y Return vs Nifty Z-Score]],Table2[1Y Return vs Nifty Z-Score])</f>
        <v>313</v>
      </c>
      <c r="AT273">
        <f>_xlfn.RANK.AVG(Table2[[#This Row],[6M Return vs Nifty Z-Score]],Table2[6M Return vs Nifty Z-Score])</f>
        <v>304</v>
      </c>
      <c r="AU273">
        <f>_xlfn.RANK.AVG(Table2[[#This Row],[Sharpe Ratio Z-Score]],Table2[Sharpe Ratio Z-Score])</f>
        <v>274</v>
      </c>
      <c r="AV273">
        <f>(Table2[[#This Row],[Rank 1Y]]+Table2[[#This Row],[Rank 6M]]+Table2[[#This Row],[Rank Sharpe]])/3</f>
        <v>297</v>
      </c>
    </row>
    <row r="274" spans="1:48" x14ac:dyDescent="0.3">
      <c r="A274" t="s">
        <v>1040</v>
      </c>
      <c r="B274" t="s">
        <v>1041</v>
      </c>
      <c r="C274" t="s">
        <v>3173</v>
      </c>
      <c r="D274" t="s">
        <v>46</v>
      </c>
      <c r="E274">
        <v>13332.88233808</v>
      </c>
      <c r="F274">
        <v>725.35</v>
      </c>
      <c r="G274">
        <v>-3.7450823181384401</v>
      </c>
      <c r="H274">
        <f>(Table2[[#This Row],[1Y Return vs Nifty]]-AVERAGE(Table2[1Y Return vs Nifty]))/_xlfn.STDEV.P(Table2[1Y Return vs Nifty])</f>
        <v>-0.47147888222936579</v>
      </c>
      <c r="I274">
        <v>4.4939068765074701</v>
      </c>
      <c r="J274">
        <f>(Table2[[#This Row],[1M Return vs Nifty]]-AVERAGE(Table2[1M Return vs Nifty]))/_xlfn.STDEV.P(Table2[1M Return vs Nifty])</f>
        <v>0.39036425879544229</v>
      </c>
      <c r="K274">
        <v>38.215593261097702</v>
      </c>
      <c r="L274">
        <f>(Table2[[#This Row],[6M Return vs Nifty]]-AVERAGE(Table2[6M Return vs Nifty]))/_xlfn.STDEV.P(Table2[6M Return vs Nifty])</f>
        <v>0.74936144788853509</v>
      </c>
      <c r="M274">
        <v>-4.4155298889537997</v>
      </c>
      <c r="N274">
        <f>(Table2[[#This Row],[1W Return vs Nifty]]-AVERAGE(Table2[1W Return vs Nifty]))/_xlfn.STDEV.P(Table2[1W Return vs Nifty])</f>
        <v>-0.86821696720496178</v>
      </c>
      <c r="O274">
        <v>737.13</v>
      </c>
      <c r="P274">
        <v>710.83377690816405</v>
      </c>
      <c r="Q274">
        <v>607.62113108951098</v>
      </c>
      <c r="R274">
        <v>40.887016360008303</v>
      </c>
      <c r="S274" s="1">
        <f>(Table2[[#This Row],[Close Price]]-Table2[[#This Row],[20D EMA]])/Table2[[#This Row],[20D EMA]]</f>
        <v>-1.5980898891647298E-2</v>
      </c>
      <c r="T274" s="1">
        <f>(Table2[[#This Row],[Close Price]]-Table2[[#This Row],[50D EMA]])/Table2[[#This Row],[50D EMA]]</f>
        <v>2.0421403095074626E-2</v>
      </c>
      <c r="U274" s="1">
        <f>(Table2[[#This Row],[Close Price]]-Table2[[#This Row],[200D EMA]])/Table2[[#This Row],[200D EMA]]</f>
        <v>0.19375374371755671</v>
      </c>
      <c r="V274">
        <v>1.1010316074194</v>
      </c>
      <c r="W274">
        <v>718.95</v>
      </c>
      <c r="X274">
        <v>735.9</v>
      </c>
      <c r="Y274">
        <v>715.05</v>
      </c>
      <c r="Z274">
        <v>736.4</v>
      </c>
      <c r="AA274">
        <v>715.05</v>
      </c>
      <c r="AB274">
        <v>773.9</v>
      </c>
      <c r="AC274" s="1">
        <f>(Table2[[#This Row],[Close Price]]/Table2[[#This Row],[Day Low]])-1</f>
        <v>8.9018707837817956E-3</v>
      </c>
      <c r="AD274" s="1">
        <f>(Table2[[#This Row],[Day High]]/Table2[[#This Row],[Close Price]])-1</f>
        <v>1.4544702557385936E-2</v>
      </c>
      <c r="AE274" s="1">
        <f>(Table2[[#This Row],[Close Price]]/Table2[[#This Row],[Current Week Low]])-1</f>
        <v>1.4404587091811916E-2</v>
      </c>
      <c r="AF274" s="1">
        <f>(Table2[[#This Row],[Current Week High]]/Table2[[#This Row],[Close Price]])-1</f>
        <v>1.5234024953470593E-2</v>
      </c>
      <c r="AG274" s="1">
        <f>(Table2[[#This Row],[Close Price]]/Table2[[#This Row],[Current Month Low]])-1</f>
        <v>1.4404587091811916E-2</v>
      </c>
      <c r="AH274" s="1">
        <f>(Table2[[#This Row],[Current Month High]]/Table2[[#This Row],[Close Price]])-1</f>
        <v>6.6933204659819223E-2</v>
      </c>
      <c r="AI274">
        <v>12.076928379403</v>
      </c>
      <c r="AJ274">
        <v>61.908482142857103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0.01</v>
      </c>
      <c r="AM274" t="s">
        <v>3220</v>
      </c>
      <c r="AN274">
        <v>-4.3099999999999996</v>
      </c>
      <c r="AO274" t="s">
        <v>3221</v>
      </c>
      <c r="AP274">
        <v>8.2654313756445996E-2</v>
      </c>
      <c r="AQ274">
        <f>(Table2[[#This Row],[Sharpe Ratio]]-AVERAGE(Table2[Sharpe Ratio]))/_xlfn.STDEV.P(Table2[Sharpe Ratio])</f>
        <v>0.21029296937124414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1.0322826620893899E-2</v>
      </c>
      <c r="AS274">
        <f>_xlfn.RANK.AVG(Table2[[#This Row],[1Y Return vs Nifty Z-Score]],Table2[1Y Return vs Nifty Z-Score])</f>
        <v>471</v>
      </c>
      <c r="AT274">
        <f>_xlfn.RANK.AVG(Table2[[#This Row],[6M Return vs Nifty Z-Score]],Table2[6M Return vs Nifty Z-Score])</f>
        <v>135</v>
      </c>
      <c r="AU274">
        <f>_xlfn.RANK.AVG(Table2[[#This Row],[Sharpe Ratio Z-Score]],Table2[Sharpe Ratio Z-Score])</f>
        <v>291</v>
      </c>
      <c r="AV274">
        <f>(Table2[[#This Row],[Rank 1Y]]+Table2[[#This Row],[Rank 6M]]+Table2[[#This Row],[Rank Sharpe]])/3</f>
        <v>299</v>
      </c>
    </row>
    <row r="275" spans="1:48" x14ac:dyDescent="0.3">
      <c r="A275" t="s">
        <v>1149</v>
      </c>
      <c r="B275" t="s">
        <v>1150</v>
      </c>
      <c r="C275" t="s">
        <v>3172</v>
      </c>
      <c r="D275" t="s">
        <v>89</v>
      </c>
      <c r="E275">
        <v>11000.67515205</v>
      </c>
      <c r="F275">
        <v>227.55</v>
      </c>
      <c r="G275">
        <v>37.657098024969798</v>
      </c>
      <c r="H275">
        <f>(Table2[[#This Row],[1Y Return vs Nifty]]-AVERAGE(Table2[1Y Return vs Nifty]))/_xlfn.STDEV.P(Table2[1Y Return vs Nifty])</f>
        <v>0.25786171754889531</v>
      </c>
      <c r="I275">
        <v>-5.0457727850028897</v>
      </c>
      <c r="J275">
        <f>(Table2[[#This Row],[1M Return vs Nifty]]-AVERAGE(Table2[1M Return vs Nifty]))/_xlfn.STDEV.P(Table2[1M Return vs Nifty])</f>
        <v>-0.5633979105418726</v>
      </c>
      <c r="K275">
        <v>4.5938198100515502</v>
      </c>
      <c r="L275">
        <f>(Table2[[#This Row],[6M Return vs Nifty]]-AVERAGE(Table2[6M Return vs Nifty]))/_xlfn.STDEV.P(Table2[6M Return vs Nifty])</f>
        <v>-0.31718594745335921</v>
      </c>
      <c r="M275">
        <v>-0.87534445627370505</v>
      </c>
      <c r="N275">
        <f>(Table2[[#This Row],[1W Return vs Nifty]]-AVERAGE(Table2[1W Return vs Nifty]))/_xlfn.STDEV.P(Table2[1W Return vs Nifty])</f>
        <v>-0.18751816546744768</v>
      </c>
      <c r="O275">
        <v>228.26</v>
      </c>
      <c r="P275">
        <v>224.03192784209301</v>
      </c>
      <c r="Q275">
        <v>196.49549210140199</v>
      </c>
      <c r="R275">
        <v>47.4073413270388</v>
      </c>
      <c r="S275" s="1">
        <f>(Table2[[#This Row],[Close Price]]-Table2[[#This Row],[20D EMA]])/Table2[[#This Row],[20D EMA]]</f>
        <v>-3.1104880399543482E-3</v>
      </c>
      <c r="T275" s="1">
        <f>(Table2[[#This Row],[Close Price]]-Table2[[#This Row],[50D EMA]])/Table2[[#This Row],[50D EMA]]</f>
        <v>1.5703440986262827E-2</v>
      </c>
      <c r="U275" s="1">
        <f>(Table2[[#This Row],[Close Price]]-Table2[[#This Row],[200D EMA]])/Table2[[#This Row],[200D EMA]]</f>
        <v>0.15804183376671185</v>
      </c>
      <c r="V275">
        <v>0.37452926500360301</v>
      </c>
      <c r="W275">
        <v>223.98</v>
      </c>
      <c r="X275">
        <v>229.29</v>
      </c>
      <c r="Y275">
        <v>219.02</v>
      </c>
      <c r="Z275">
        <v>229.29</v>
      </c>
      <c r="AA275">
        <v>219.02</v>
      </c>
      <c r="AB275">
        <v>236.9</v>
      </c>
      <c r="AC275" s="1">
        <f>(Table2[[#This Row],[Close Price]]/Table2[[#This Row],[Day Low]])-1</f>
        <v>1.5938923118135717E-2</v>
      </c>
      <c r="AD275" s="1">
        <f>(Table2[[#This Row],[Day High]]/Table2[[#This Row],[Close Price]])-1</f>
        <v>7.6466710613052324E-3</v>
      </c>
      <c r="AE275" s="1">
        <f>(Table2[[#This Row],[Close Price]]/Table2[[#This Row],[Current Week Low]])-1</f>
        <v>3.8946214957538139E-2</v>
      </c>
      <c r="AF275" s="1">
        <f>(Table2[[#This Row],[Current Week High]]/Table2[[#This Row],[Close Price]])-1</f>
        <v>7.6466710613052324E-3</v>
      </c>
      <c r="AG275" s="1">
        <f>(Table2[[#This Row],[Close Price]]/Table2[[#This Row],[Current Month Low]])-1</f>
        <v>3.8946214957538139E-2</v>
      </c>
      <c r="AH275" s="1">
        <f>(Table2[[#This Row],[Current Month High]]/Table2[[#This Row],[Close Price]])-1</f>
        <v>4.1089870358163028E-2</v>
      </c>
      <c r="AI275">
        <v>10.169193583827701</v>
      </c>
      <c r="AJ275">
        <v>95.741935483870904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7.0000000000000007E-2</v>
      </c>
      <c r="AM275" t="s">
        <v>3220</v>
      </c>
      <c r="AN275">
        <v>-2.15</v>
      </c>
      <c r="AO275" t="s">
        <v>3221</v>
      </c>
      <c r="AP275">
        <v>9.3964718384671006E-2</v>
      </c>
      <c r="AQ275">
        <f>(Table2[[#This Row],[Sharpe Ratio]]-AVERAGE(Table2[Sharpe Ratio]))/_xlfn.STDEV.P(Table2[Sharpe Ratio])</f>
        <v>0.34252677384513058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-0.46771353206865363</v>
      </c>
      <c r="AS275">
        <f>_xlfn.RANK.AVG(Table2[[#This Row],[1Y Return vs Nifty Z-Score]],Table2[1Y Return vs Nifty Z-Score])</f>
        <v>228</v>
      </c>
      <c r="AT275">
        <f>_xlfn.RANK.AVG(Table2[[#This Row],[6M Return vs Nifty Z-Score]],Table2[6M Return vs Nifty Z-Score])</f>
        <v>427</v>
      </c>
      <c r="AU275">
        <f>_xlfn.RANK.AVG(Table2[[#This Row],[Sharpe Ratio Z-Score]],Table2[Sharpe Ratio Z-Score])</f>
        <v>245</v>
      </c>
      <c r="AV275">
        <f>(Table2[[#This Row],[Rank 1Y]]+Table2[[#This Row],[Rank 6M]]+Table2[[#This Row],[Rank Sharpe]])/3</f>
        <v>300</v>
      </c>
    </row>
    <row r="276" spans="1:48" x14ac:dyDescent="0.3">
      <c r="A276" t="s">
        <v>1781</v>
      </c>
      <c r="B276" t="s">
        <v>1782</v>
      </c>
      <c r="C276" t="s">
        <v>3165</v>
      </c>
      <c r="D276" t="s">
        <v>54</v>
      </c>
      <c r="E276">
        <v>4480.3211848450001</v>
      </c>
      <c r="F276">
        <v>179.81</v>
      </c>
      <c r="G276">
        <v>69.635299659847107</v>
      </c>
      <c r="H276">
        <f>(Table2[[#This Row],[1Y Return vs Nifty]]-AVERAGE(Table2[1Y Return vs Nifty]))/_xlfn.STDEV.P(Table2[1Y Return vs Nifty])</f>
        <v>0.82118955600883048</v>
      </c>
      <c r="I276">
        <v>26.180717200107701</v>
      </c>
      <c r="J276">
        <f>(Table2[[#This Row],[1M Return vs Nifty]]-AVERAGE(Table2[1M Return vs Nifty]))/_xlfn.STDEV.P(Table2[1M Return vs Nifty])</f>
        <v>2.5585774477243719</v>
      </c>
      <c r="K276">
        <v>33.390606644148299</v>
      </c>
      <c r="L276">
        <f>(Table2[[#This Row],[6M Return vs Nifty]]-AVERAGE(Table2[6M Return vs Nifty]))/_xlfn.STDEV.P(Table2[6M Return vs Nifty])</f>
        <v>0.59630358149253271</v>
      </c>
      <c r="M276">
        <v>9.5322496527635892</v>
      </c>
      <c r="N276">
        <f>(Table2[[#This Row],[1W Return vs Nifty]]-AVERAGE(Table2[1W Return vs Nifty]))/_xlfn.STDEV.P(Table2[1W Return vs Nifty])</f>
        <v>1.8136303544926577</v>
      </c>
      <c r="O276">
        <v>164.51</v>
      </c>
      <c r="P276">
        <v>150.71562547239901</v>
      </c>
      <c r="Q276">
        <v>129.08559123490099</v>
      </c>
      <c r="R276">
        <v>73.9463896246491</v>
      </c>
      <c r="S276" s="1">
        <f>(Table2[[#This Row],[Close Price]]-Table2[[#This Row],[20D EMA]])/Table2[[#This Row],[20D EMA]]</f>
        <v>9.3003464834964508E-2</v>
      </c>
      <c r="T276" s="1">
        <f>(Table2[[#This Row],[Close Price]]-Table2[[#This Row],[50D EMA]])/Table2[[#This Row],[50D EMA]]</f>
        <v>0.19304152728961158</v>
      </c>
      <c r="U276" s="1">
        <f>(Table2[[#This Row],[Close Price]]-Table2[[#This Row],[200D EMA]])/Table2[[#This Row],[200D EMA]]</f>
        <v>0.39295174836976388</v>
      </c>
      <c r="V276">
        <v>1.4250984570702501</v>
      </c>
      <c r="W276">
        <v>176.8</v>
      </c>
      <c r="X276">
        <v>184.7</v>
      </c>
      <c r="Y276">
        <v>169.51</v>
      </c>
      <c r="Z276">
        <v>184.7</v>
      </c>
      <c r="AA276">
        <v>160.75</v>
      </c>
      <c r="AB276">
        <v>184.7</v>
      </c>
      <c r="AC276" s="1">
        <f>(Table2[[#This Row],[Close Price]]/Table2[[#This Row],[Day Low]])-1</f>
        <v>1.7024886877827994E-2</v>
      </c>
      <c r="AD276" s="1">
        <f>(Table2[[#This Row],[Day High]]/Table2[[#This Row],[Close Price]])-1</f>
        <v>2.7195372893609848E-2</v>
      </c>
      <c r="AE276" s="1">
        <f>(Table2[[#This Row],[Close Price]]/Table2[[#This Row],[Current Week Low]])-1</f>
        <v>6.076337679192978E-2</v>
      </c>
      <c r="AF276" s="1">
        <f>(Table2[[#This Row],[Current Week High]]/Table2[[#This Row],[Close Price]])-1</f>
        <v>2.7195372893609848E-2</v>
      </c>
      <c r="AG276" s="1">
        <f>(Table2[[#This Row],[Close Price]]/Table2[[#This Row],[Current Month Low]])-1</f>
        <v>0.11856920684292382</v>
      </c>
      <c r="AH276" s="1">
        <f>(Table2[[#This Row],[Current Month High]]/Table2[[#This Row],[Close Price]])-1</f>
        <v>2.7195372893609848E-2</v>
      </c>
      <c r="AI276">
        <v>2.7195372893609799</v>
      </c>
      <c r="AJ276">
        <v>108.113425925925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0.24</v>
      </c>
      <c r="AM276" t="s">
        <v>3220</v>
      </c>
      <c r="AN276">
        <v>7.79</v>
      </c>
      <c r="AO276" t="s">
        <v>3220</v>
      </c>
      <c r="AP276">
        <v>-1.9178789297998999E-2</v>
      </c>
      <c r="AQ276">
        <f>(Table2[[#This Row],[Sharpe Ratio]]-AVERAGE(Table2[Sharpe Ratio]))/_xlfn.STDEV.P(Table2[Sharpe Ratio])</f>
        <v>-0.98027262760721245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4.80942831211118</v>
      </c>
      <c r="AS276">
        <f>_xlfn.RANK.AVG(Table2[[#This Row],[1Y Return vs Nifty Z-Score]],Table2[1Y Return vs Nifty Z-Score])</f>
        <v>116</v>
      </c>
      <c r="AT276">
        <f>_xlfn.RANK.AVG(Table2[[#This Row],[6M Return vs Nifty Z-Score]],Table2[6M Return vs Nifty Z-Score])</f>
        <v>159</v>
      </c>
      <c r="AU276">
        <f>_xlfn.RANK.AVG(Table2[[#This Row],[Sharpe Ratio Z-Score]],Table2[Sharpe Ratio Z-Score])</f>
        <v>626</v>
      </c>
      <c r="AV276">
        <f>(Table2[[#This Row],[Rank 1Y]]+Table2[[#This Row],[Rank 6M]]+Table2[[#This Row],[Rank Sharpe]])/3</f>
        <v>300.33333333333331</v>
      </c>
    </row>
    <row r="277" spans="1:48" x14ac:dyDescent="0.3">
      <c r="A277" t="s">
        <v>1179</v>
      </c>
      <c r="B277" t="s">
        <v>1180</v>
      </c>
      <c r="C277" t="s">
        <v>3168</v>
      </c>
      <c r="D277" t="s">
        <v>124</v>
      </c>
      <c r="E277">
        <v>10444.64743524</v>
      </c>
      <c r="F277">
        <v>1228.2</v>
      </c>
      <c r="G277">
        <v>35.134878724417597</v>
      </c>
      <c r="H277">
        <f>(Table2[[#This Row],[1Y Return vs Nifty]]-AVERAGE(Table2[1Y Return vs Nifty]))/_xlfn.STDEV.P(Table2[1Y Return vs Nifty])</f>
        <v>0.21343031509153029</v>
      </c>
      <c r="I277">
        <v>-7.9397661165522297</v>
      </c>
      <c r="J277">
        <f>(Table2[[#This Row],[1M Return vs Nifty]]-AVERAGE(Table2[1M Return vs Nifty]))/_xlfn.STDEV.P(Table2[1M Return vs Nifty])</f>
        <v>-0.85273481239641757</v>
      </c>
      <c r="K277">
        <v>34.152543977356899</v>
      </c>
      <c r="L277">
        <f>(Table2[[#This Row],[6M Return vs Nifty]]-AVERAGE(Table2[6M Return vs Nifty]))/_xlfn.STDEV.P(Table2[6M Return vs Nifty])</f>
        <v>0.62047370087456355</v>
      </c>
      <c r="M277">
        <v>-1.4863079451107799</v>
      </c>
      <c r="N277">
        <f>(Table2[[#This Row],[1W Return vs Nifty]]-AVERAGE(Table2[1W Return vs Nifty]))/_xlfn.STDEV.P(Table2[1W Return vs Nifty])</f>
        <v>-0.30499283527363485</v>
      </c>
      <c r="O277">
        <v>1253.6400000000001</v>
      </c>
      <c r="P277">
        <v>1202.65383585475</v>
      </c>
      <c r="Q277">
        <v>1009.1460321908399</v>
      </c>
      <c r="R277">
        <v>40.694994762026703</v>
      </c>
      <c r="S277" s="1">
        <f>(Table2[[#This Row],[Close Price]]-Table2[[#This Row],[20D EMA]])/Table2[[#This Row],[20D EMA]]</f>
        <v>-2.0292907054656882E-2</v>
      </c>
      <c r="T277" s="1">
        <f>(Table2[[#This Row],[Close Price]]-Table2[[#This Row],[50D EMA]])/Table2[[#This Row],[50D EMA]]</f>
        <v>2.1241493922558242E-2</v>
      </c>
      <c r="U277" s="1">
        <f>(Table2[[#This Row],[Close Price]]-Table2[[#This Row],[200D EMA]])/Table2[[#This Row],[200D EMA]]</f>
        <v>0.2170686509400403</v>
      </c>
      <c r="V277">
        <v>0.35059556276000098</v>
      </c>
      <c r="W277">
        <v>1215.1500000000001</v>
      </c>
      <c r="X277">
        <v>1252</v>
      </c>
      <c r="Y277">
        <v>1199.6500000000001</v>
      </c>
      <c r="Z277">
        <v>1252</v>
      </c>
      <c r="AA277">
        <v>1199.6500000000001</v>
      </c>
      <c r="AB277">
        <v>1300</v>
      </c>
      <c r="AC277" s="1">
        <f>(Table2[[#This Row],[Close Price]]/Table2[[#This Row],[Day Low]])-1</f>
        <v>1.0739414887050991E-2</v>
      </c>
      <c r="AD277" s="1">
        <f>(Table2[[#This Row],[Day High]]/Table2[[#This Row],[Close Price]])-1</f>
        <v>1.937795147370136E-2</v>
      </c>
      <c r="AE277" s="1">
        <f>(Table2[[#This Row],[Close Price]]/Table2[[#This Row],[Current Week Low]])-1</f>
        <v>2.3798607927312032E-2</v>
      </c>
      <c r="AF277" s="1">
        <f>(Table2[[#This Row],[Current Week High]]/Table2[[#This Row],[Close Price]])-1</f>
        <v>1.937795147370136E-2</v>
      </c>
      <c r="AG277" s="1">
        <f>(Table2[[#This Row],[Close Price]]/Table2[[#This Row],[Current Month Low]])-1</f>
        <v>2.3798607927312032E-2</v>
      </c>
      <c r="AH277" s="1">
        <f>(Table2[[#This Row],[Current Month High]]/Table2[[#This Row],[Close Price]])-1</f>
        <v>5.8459534277804925E-2</v>
      </c>
      <c r="AI277">
        <v>12.6811594202898</v>
      </c>
      <c r="AJ277">
        <v>77.216651035278801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0.01</v>
      </c>
      <c r="AM277" t="s">
        <v>3220</v>
      </c>
      <c r="AN277">
        <v>-6.2</v>
      </c>
      <c r="AO277" t="s">
        <v>3221</v>
      </c>
      <c r="AP277">
        <v>1.0033659448504E-2</v>
      </c>
      <c r="AQ277">
        <f>(Table2[[#This Row],[Sharpe Ratio]]-AVERAGE(Table2[Sharpe Ratio]))/_xlfn.STDEV.P(Table2[Sharpe Ratio])</f>
        <v>-0.63873990948422488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-0.96256354118818344</v>
      </c>
      <c r="AS277">
        <f>_xlfn.RANK.AVG(Table2[[#This Row],[1Y Return vs Nifty Z-Score]],Table2[1Y Return vs Nifty Z-Score])</f>
        <v>242</v>
      </c>
      <c r="AT277">
        <f>_xlfn.RANK.AVG(Table2[[#This Row],[6M Return vs Nifty Z-Score]],Table2[6M Return vs Nifty Z-Score])</f>
        <v>155</v>
      </c>
      <c r="AU277">
        <f>_xlfn.RANK.AVG(Table2[[#This Row],[Sharpe Ratio Z-Score]],Table2[Sharpe Ratio Z-Score])</f>
        <v>506</v>
      </c>
      <c r="AV277">
        <f>(Table2[[#This Row],[Rank 1Y]]+Table2[[#This Row],[Rank 6M]]+Table2[[#This Row],[Rank Sharpe]])/3</f>
        <v>301</v>
      </c>
    </row>
    <row r="278" spans="1:48" x14ac:dyDescent="0.3">
      <c r="A278" t="s">
        <v>437</v>
      </c>
      <c r="B278" t="s">
        <v>438</v>
      </c>
      <c r="C278" t="s">
        <v>3161</v>
      </c>
      <c r="D278" t="s">
        <v>51</v>
      </c>
      <c r="E278">
        <v>52112.648533125001</v>
      </c>
      <c r="F278">
        <v>4729.3500000000004</v>
      </c>
      <c r="G278">
        <v>51.505699108002297</v>
      </c>
      <c r="H278">
        <f>(Table2[[#This Row],[1Y Return vs Nifty]]-AVERAGE(Table2[1Y Return vs Nifty]))/_xlfn.STDEV.P(Table2[1Y Return vs Nifty])</f>
        <v>0.50181860427044434</v>
      </c>
      <c r="I278">
        <v>25.357298065315799</v>
      </c>
      <c r="J278">
        <f>(Table2[[#This Row],[1M Return vs Nifty]]-AVERAGE(Table2[1M Return vs Nifty]))/_xlfn.STDEV.P(Table2[1M Return vs Nifty])</f>
        <v>2.4762532976335039</v>
      </c>
      <c r="K278">
        <v>7.5365429200340603</v>
      </c>
      <c r="L278">
        <f>(Table2[[#This Row],[6M Return vs Nifty]]-AVERAGE(Table2[6M Return vs Nifty]))/_xlfn.STDEV.P(Table2[6M Return vs Nifty])</f>
        <v>-0.22383710395067988</v>
      </c>
      <c r="M278">
        <v>-2.4246239622018901</v>
      </c>
      <c r="N278">
        <f>(Table2[[#This Row],[1W Return vs Nifty]]-AVERAGE(Table2[1W Return vs Nifty]))/_xlfn.STDEV.P(Table2[1W Return vs Nifty])</f>
        <v>-0.48541010454687178</v>
      </c>
      <c r="O278">
        <v>4613.91</v>
      </c>
      <c r="P278">
        <v>4477.0319709969499</v>
      </c>
      <c r="Q278">
        <v>4104.6294628856504</v>
      </c>
      <c r="R278">
        <v>52.863131491938503</v>
      </c>
      <c r="S278" s="1">
        <f>(Table2[[#This Row],[Close Price]]-Table2[[#This Row],[20D EMA]])/Table2[[#This Row],[20D EMA]]</f>
        <v>2.5019993888047341E-2</v>
      </c>
      <c r="T278" s="1">
        <f>(Table2[[#This Row],[Close Price]]-Table2[[#This Row],[50D EMA]])/Table2[[#This Row],[50D EMA]]</f>
        <v>5.6358326372832231E-2</v>
      </c>
      <c r="U278" s="1">
        <f>(Table2[[#This Row],[Close Price]]-Table2[[#This Row],[200D EMA]])/Table2[[#This Row],[200D EMA]]</f>
        <v>0.1521990091342269</v>
      </c>
      <c r="V278">
        <v>1.26470476220476</v>
      </c>
      <c r="W278">
        <v>4705.2</v>
      </c>
      <c r="X278">
        <v>4959.1000000000004</v>
      </c>
      <c r="Y278">
        <v>4705.2</v>
      </c>
      <c r="Z278">
        <v>4959.1000000000004</v>
      </c>
      <c r="AA278">
        <v>4705.2</v>
      </c>
      <c r="AB278">
        <v>5133.75</v>
      </c>
      <c r="AC278" s="1">
        <f>(Table2[[#This Row],[Close Price]]/Table2[[#This Row],[Day Low]])-1</f>
        <v>5.132619229788471E-3</v>
      </c>
      <c r="AD278" s="1">
        <f>(Table2[[#This Row],[Day High]]/Table2[[#This Row],[Close Price]])-1</f>
        <v>4.8579614534767002E-2</v>
      </c>
      <c r="AE278" s="1">
        <f>(Table2[[#This Row],[Close Price]]/Table2[[#This Row],[Current Week Low]])-1</f>
        <v>5.132619229788471E-3</v>
      </c>
      <c r="AF278" s="1">
        <f>(Table2[[#This Row],[Current Week High]]/Table2[[#This Row],[Close Price]])-1</f>
        <v>4.8579614534767002E-2</v>
      </c>
      <c r="AG278" s="1">
        <f>(Table2[[#This Row],[Close Price]]/Table2[[#This Row],[Current Month Low]])-1</f>
        <v>5.132619229788471E-3</v>
      </c>
      <c r="AH278" s="1">
        <f>(Table2[[#This Row],[Current Month High]]/Table2[[#This Row],[Close Price]])-1</f>
        <v>8.5508579403089202E-2</v>
      </c>
      <c r="AI278">
        <v>9.2327698309492696</v>
      </c>
      <c r="AJ278">
        <v>80.547443165550007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3221</v>
      </c>
      <c r="AN278">
        <v>10.43</v>
      </c>
      <c r="AO278" t="s">
        <v>3220</v>
      </c>
      <c r="AP278">
        <v>7.0476100631561997E-2</v>
      </c>
      <c r="AQ278">
        <f>(Table2[[#This Row],[Sharpe Ratio]]-AVERAGE(Table2[Sharpe Ratio]))/_xlfn.STDEV.P(Table2[Sharpe Ratio])</f>
        <v>6.7913319294131858E-2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2.3367380127005286</v>
      </c>
      <c r="AS278">
        <f>_xlfn.RANK.AVG(Table2[[#This Row],[1Y Return vs Nifty Z-Score]],Table2[1Y Return vs Nifty Z-Score])</f>
        <v>165</v>
      </c>
      <c r="AT278">
        <f>_xlfn.RANK.AVG(Table2[[#This Row],[6M Return vs Nifty Z-Score]],Table2[6M Return vs Nifty Z-Score])</f>
        <v>406</v>
      </c>
      <c r="AU278">
        <f>_xlfn.RANK.AVG(Table2[[#This Row],[Sharpe Ratio Z-Score]],Table2[Sharpe Ratio Z-Score])</f>
        <v>333</v>
      </c>
      <c r="AV278">
        <f>(Table2[[#This Row],[Rank 1Y]]+Table2[[#This Row],[Rank 6M]]+Table2[[#This Row],[Rank Sharpe]])/3</f>
        <v>301.33333333333331</v>
      </c>
    </row>
    <row r="279" spans="1:48" x14ac:dyDescent="0.3">
      <c r="A279" t="s">
        <v>61</v>
      </c>
      <c r="B279" t="s">
        <v>62</v>
      </c>
      <c r="C279" t="s">
        <v>3166</v>
      </c>
      <c r="D279" t="s">
        <v>57</v>
      </c>
      <c r="E279">
        <v>381265.97714959999</v>
      </c>
      <c r="F279">
        <v>1035.8</v>
      </c>
      <c r="G279">
        <v>36.813749202413199</v>
      </c>
      <c r="H279">
        <f>(Table2[[#This Row],[1Y Return vs Nifty]]-AVERAGE(Table2[1Y Return vs Nifty]))/_xlfn.STDEV.P(Table2[1Y Return vs Nifty])</f>
        <v>0.24300528895097226</v>
      </c>
      <c r="I279">
        <v>-4.50494885080278</v>
      </c>
      <c r="J279">
        <f>(Table2[[#This Row],[1M Return vs Nifty]]-AVERAGE(Table2[1M Return vs Nifty]))/_xlfn.STDEV.P(Table2[1M Return vs Nifty])</f>
        <v>-0.50932718416377409</v>
      </c>
      <c r="K279">
        <v>-10.5669362787587</v>
      </c>
      <c r="L279">
        <f>(Table2[[#This Row],[6M Return vs Nifty]]-AVERAGE(Table2[6M Return vs Nifty]))/_xlfn.STDEV.P(Table2[6M Return vs Nifty])</f>
        <v>-0.79811432386627001</v>
      </c>
      <c r="M279">
        <v>-4.3139292042569499</v>
      </c>
      <c r="N279">
        <f>(Table2[[#This Row],[1W Return vs Nifty]]-AVERAGE(Table2[1W Return vs Nifty]))/_xlfn.STDEV.P(Table2[1W Return vs Nifty])</f>
        <v>-0.84868141867396307</v>
      </c>
      <c r="O279">
        <v>1070.0999999999999</v>
      </c>
      <c r="P279">
        <v>1053.3749416159801</v>
      </c>
      <c r="Q279">
        <v>934.045111772469</v>
      </c>
      <c r="R279">
        <v>29.964853501596</v>
      </c>
      <c r="S279" s="1">
        <f>(Table2[[#This Row],[Close Price]]-Table2[[#This Row],[20D EMA]])/Table2[[#This Row],[20D EMA]]</f>
        <v>-3.2053079151481131E-2</v>
      </c>
      <c r="T279" s="1">
        <f>(Table2[[#This Row],[Close Price]]-Table2[[#This Row],[50D EMA]])/Table2[[#This Row],[50D EMA]]</f>
        <v>-1.6684412094537273E-2</v>
      </c>
      <c r="U279" s="1">
        <f>(Table2[[#This Row],[Close Price]]-Table2[[#This Row],[200D EMA]])/Table2[[#This Row],[200D EMA]]</f>
        <v>0.10894001472202788</v>
      </c>
      <c r="V279">
        <v>0.93197181160074405</v>
      </c>
      <c r="W279">
        <v>1032.2</v>
      </c>
      <c r="X279">
        <v>1049</v>
      </c>
      <c r="Y279">
        <v>1026.25</v>
      </c>
      <c r="Z279">
        <v>1049.95</v>
      </c>
      <c r="AA279">
        <v>1026.25</v>
      </c>
      <c r="AB279">
        <v>1105</v>
      </c>
      <c r="AC279" s="1">
        <f>(Table2[[#This Row],[Close Price]]/Table2[[#This Row],[Day Low]])-1</f>
        <v>3.4876961829102271E-3</v>
      </c>
      <c r="AD279" s="1">
        <f>(Table2[[#This Row],[Day High]]/Table2[[#This Row],[Close Price]])-1</f>
        <v>1.2743772929136865E-2</v>
      </c>
      <c r="AE279" s="1">
        <f>(Table2[[#This Row],[Close Price]]/Table2[[#This Row],[Current Week Low]])-1</f>
        <v>9.3057247259438203E-3</v>
      </c>
      <c r="AF279" s="1">
        <f>(Table2[[#This Row],[Current Week High]]/Table2[[#This Row],[Close Price]])-1</f>
        <v>1.3660938405097633E-2</v>
      </c>
      <c r="AG279" s="1">
        <f>(Table2[[#This Row],[Close Price]]/Table2[[#This Row],[Current Month Low]])-1</f>
        <v>9.3057247259438203E-3</v>
      </c>
      <c r="AH279" s="1">
        <f>(Table2[[#This Row],[Current Month High]]/Table2[[#This Row],[Close Price]])-1</f>
        <v>6.6808264143657148E-2</v>
      </c>
      <c r="AI279">
        <v>13.825062753427201</v>
      </c>
      <c r="AJ279">
        <v>70.277823442380395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0.06</v>
      </c>
      <c r="AM279" t="s">
        <v>3220</v>
      </c>
      <c r="AN279">
        <v>-4.55</v>
      </c>
      <c r="AO279" t="s">
        <v>3221</v>
      </c>
      <c r="AP279">
        <v>0.166931530975437</v>
      </c>
      <c r="AQ279">
        <f>(Table2[[#This Row],[Sharpe Ratio]]-AVERAGE(Table2[Sharpe Ratio]))/_xlfn.STDEV.P(Table2[Sharpe Ratio])</f>
        <v>1.1956067074428973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-0.71751093031013768</v>
      </c>
      <c r="AS279">
        <f>_xlfn.RANK.AVG(Table2[[#This Row],[1Y Return vs Nifty Z-Score]],Table2[1Y Return vs Nifty Z-Score])</f>
        <v>232</v>
      </c>
      <c r="AT279">
        <f>_xlfn.RANK.AVG(Table2[[#This Row],[6M Return vs Nifty Z-Score]],Table2[6M Return vs Nifty Z-Score])</f>
        <v>585</v>
      </c>
      <c r="AU279">
        <f>_xlfn.RANK.AVG(Table2[[#This Row],[Sharpe Ratio Z-Score]],Table2[Sharpe Ratio Z-Score])</f>
        <v>93</v>
      </c>
      <c r="AV279">
        <f>(Table2[[#This Row],[Rank 1Y]]+Table2[[#This Row],[Rank 6M]]+Table2[[#This Row],[Rank Sharpe]])/3</f>
        <v>303.33333333333331</v>
      </c>
    </row>
    <row r="280" spans="1:48" x14ac:dyDescent="0.3">
      <c r="A280" t="s">
        <v>580</v>
      </c>
      <c r="B280" t="s">
        <v>581</v>
      </c>
      <c r="C280" t="s">
        <v>3166</v>
      </c>
      <c r="D280" t="s">
        <v>204</v>
      </c>
      <c r="E280">
        <v>34965.970755839997</v>
      </c>
      <c r="F280">
        <v>2485.8000000000002</v>
      </c>
      <c r="G280">
        <v>26.164843661338999</v>
      </c>
      <c r="H280">
        <f>(Table2[[#This Row],[1Y Return vs Nifty]]-AVERAGE(Table2[1Y Return vs Nifty]))/_xlfn.STDEV.P(Table2[1Y Return vs Nifty])</f>
        <v>5.5414222733080734E-2</v>
      </c>
      <c r="I280">
        <v>-5.2468280173207003</v>
      </c>
      <c r="J280">
        <f>(Table2[[#This Row],[1M Return vs Nifty]]-AVERAGE(Table2[1M Return vs Nifty]))/_xlfn.STDEV.P(Table2[1M Return vs Nifty])</f>
        <v>-0.58349909646593878</v>
      </c>
      <c r="K280">
        <v>26.5483486255857</v>
      </c>
      <c r="L280">
        <f>(Table2[[#This Row],[6M Return vs Nifty]]-AVERAGE(Table2[6M Return vs Nifty]))/_xlfn.STDEV.P(Table2[6M Return vs Nifty])</f>
        <v>0.37925398181628289</v>
      </c>
      <c r="M280">
        <v>2.1069371542624298</v>
      </c>
      <c r="N280">
        <f>(Table2[[#This Row],[1W Return vs Nifty]]-AVERAGE(Table2[1W Return vs Nifty]))/_xlfn.STDEV.P(Table2[1W Return vs Nifty])</f>
        <v>0.38590815847483628</v>
      </c>
      <c r="O280">
        <v>2516.54</v>
      </c>
      <c r="P280">
        <v>2507.1463214145501</v>
      </c>
      <c r="Q280">
        <v>2189.3640014673701</v>
      </c>
      <c r="R280">
        <v>42.225509372532599</v>
      </c>
      <c r="S280" s="1">
        <f>(Table2[[#This Row],[Close Price]]-Table2[[#This Row],[20D EMA]])/Table2[[#This Row],[20D EMA]]</f>
        <v>-1.2215184340403801E-2</v>
      </c>
      <c r="T280" s="1">
        <f>(Table2[[#This Row],[Close Price]]-Table2[[#This Row],[50D EMA]])/Table2[[#This Row],[50D EMA]]</f>
        <v>-8.5141905090350689E-3</v>
      </c>
      <c r="U280" s="1">
        <f>(Table2[[#This Row],[Close Price]]-Table2[[#This Row],[200D EMA]])/Table2[[#This Row],[200D EMA]]</f>
        <v>0.13539822447704025</v>
      </c>
      <c r="V280">
        <v>0.67657533663632796</v>
      </c>
      <c r="W280">
        <v>2472.35</v>
      </c>
      <c r="X280">
        <v>2544</v>
      </c>
      <c r="Y280">
        <v>2472.35</v>
      </c>
      <c r="Z280">
        <v>2544</v>
      </c>
      <c r="AA280">
        <v>2424.25</v>
      </c>
      <c r="AB280">
        <v>2568.65</v>
      </c>
      <c r="AC280" s="1">
        <f>(Table2[[#This Row],[Close Price]]/Table2[[#This Row],[Day Low]])-1</f>
        <v>5.4401682609663826E-3</v>
      </c>
      <c r="AD280" s="1">
        <f>(Table2[[#This Row],[Day High]]/Table2[[#This Row],[Close Price]])-1</f>
        <v>2.341298575911166E-2</v>
      </c>
      <c r="AE280" s="1">
        <f>(Table2[[#This Row],[Close Price]]/Table2[[#This Row],[Current Week Low]])-1</f>
        <v>5.4401682609663826E-3</v>
      </c>
      <c r="AF280" s="1">
        <f>(Table2[[#This Row],[Current Week High]]/Table2[[#This Row],[Close Price]])-1</f>
        <v>2.341298575911166E-2</v>
      </c>
      <c r="AG280" s="1">
        <f>(Table2[[#This Row],[Close Price]]/Table2[[#This Row],[Current Month Low]])-1</f>
        <v>2.5389295658451161E-2</v>
      </c>
      <c r="AH280" s="1">
        <f>(Table2[[#This Row],[Current Month High]]/Table2[[#This Row],[Close Price]])-1</f>
        <v>3.3329310483546593E-2</v>
      </c>
      <c r="AI280">
        <v>23.151500522970402</v>
      </c>
      <c r="AJ280">
        <v>61.410343820005799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-0.08</v>
      </c>
      <c r="AM280" t="s">
        <v>3221</v>
      </c>
      <c r="AN280">
        <v>-3.61</v>
      </c>
      <c r="AO280" t="s">
        <v>3221</v>
      </c>
      <c r="AP280">
        <v>3.8185301737633001E-2</v>
      </c>
      <c r="AQ280">
        <f>(Table2[[#This Row],[Sharpe Ratio]]-AVERAGE(Table2[Sharpe Ratio]))/_xlfn.STDEV.P(Table2[Sharpe Ratio])</f>
        <v>-0.30960944205693525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-7.253217549867419E-2</v>
      </c>
      <c r="AS280">
        <f>_xlfn.RANK.AVG(Table2[[#This Row],[1Y Return vs Nifty Z-Score]],Table2[1Y Return vs Nifty Z-Score])</f>
        <v>282</v>
      </c>
      <c r="AT280">
        <f>_xlfn.RANK.AVG(Table2[[#This Row],[6M Return vs Nifty Z-Score]],Table2[6M Return vs Nifty Z-Score])</f>
        <v>207</v>
      </c>
      <c r="AU280">
        <f>_xlfn.RANK.AVG(Table2[[#This Row],[Sharpe Ratio Z-Score]],Table2[Sharpe Ratio Z-Score])</f>
        <v>425</v>
      </c>
      <c r="AV280">
        <f>(Table2[[#This Row],[Rank 1Y]]+Table2[[#This Row],[Rank 6M]]+Table2[[#This Row],[Rank Sharpe]])/3</f>
        <v>304.66666666666669</v>
      </c>
    </row>
    <row r="281" spans="1:48" x14ac:dyDescent="0.3">
      <c r="A281" t="s">
        <v>767</v>
      </c>
      <c r="B281" t="s">
        <v>768</v>
      </c>
      <c r="C281" t="s">
        <v>3160</v>
      </c>
      <c r="D281" t="s">
        <v>769</v>
      </c>
      <c r="E281">
        <v>22085.017594299999</v>
      </c>
      <c r="F281">
        <v>1574.6</v>
      </c>
      <c r="G281">
        <v>10.1456344094884</v>
      </c>
      <c r="H281">
        <f>(Table2[[#This Row],[1Y Return vs Nifty]]-AVERAGE(Table2[1Y Return vs Nifty]))/_xlfn.STDEV.P(Table2[1Y Return vs Nifty])</f>
        <v>-0.22678008652539292</v>
      </c>
      <c r="I281">
        <v>-3.8782301104039698</v>
      </c>
      <c r="J281">
        <f>(Table2[[#This Row],[1M Return vs Nifty]]-AVERAGE(Table2[1M Return vs Nifty]))/_xlfn.STDEV.P(Table2[1M Return vs Nifty])</f>
        <v>-0.44666883015018849</v>
      </c>
      <c r="K281">
        <v>37.509319963812999</v>
      </c>
      <c r="L281">
        <f>(Table2[[#This Row],[6M Return vs Nifty]]-AVERAGE(Table2[6M Return vs Nifty]))/_xlfn.STDEV.P(Table2[6M Return vs Nifty])</f>
        <v>0.72695709891166427</v>
      </c>
      <c r="M281">
        <v>-0.85465840206528698</v>
      </c>
      <c r="N281">
        <f>(Table2[[#This Row],[1W Return vs Nifty]]-AVERAGE(Table2[1W Return vs Nifty]))/_xlfn.STDEV.P(Table2[1W Return vs Nifty])</f>
        <v>-0.18354069802114859</v>
      </c>
      <c r="O281">
        <v>1593.92</v>
      </c>
      <c r="P281">
        <v>1505.63951227805</v>
      </c>
      <c r="Q281">
        <v>1287.61958948437</v>
      </c>
      <c r="R281">
        <v>38.363548008442699</v>
      </c>
      <c r="S281" s="1">
        <f>(Table2[[#This Row],[Close Price]]-Table2[[#This Row],[20D EMA]])/Table2[[#This Row],[20D EMA]]</f>
        <v>-1.2121060028106909E-2</v>
      </c>
      <c r="T281" s="1">
        <f>(Table2[[#This Row],[Close Price]]-Table2[[#This Row],[50D EMA]])/Table2[[#This Row],[50D EMA]]</f>
        <v>4.5801459884386192E-2</v>
      </c>
      <c r="U281" s="1">
        <f>(Table2[[#This Row],[Close Price]]-Table2[[#This Row],[200D EMA]])/Table2[[#This Row],[200D EMA]]</f>
        <v>0.22287670431493814</v>
      </c>
      <c r="V281">
        <v>0.32698506450933101</v>
      </c>
      <c r="W281">
        <v>1568.1</v>
      </c>
      <c r="X281">
        <v>1609</v>
      </c>
      <c r="Y281">
        <v>1556.2</v>
      </c>
      <c r="Z281">
        <v>1619.9</v>
      </c>
      <c r="AA281">
        <v>1556.2</v>
      </c>
      <c r="AB281">
        <v>1682.95</v>
      </c>
      <c r="AC281" s="1">
        <f>(Table2[[#This Row],[Close Price]]/Table2[[#This Row],[Day Low]])-1</f>
        <v>4.1451438046042899E-3</v>
      </c>
      <c r="AD281" s="1">
        <f>(Table2[[#This Row],[Day High]]/Table2[[#This Row],[Close Price]])-1</f>
        <v>2.1846818239553034E-2</v>
      </c>
      <c r="AE281" s="1">
        <f>(Table2[[#This Row],[Close Price]]/Table2[[#This Row],[Current Week Low]])-1</f>
        <v>1.1823673049736527E-2</v>
      </c>
      <c r="AF281" s="1">
        <f>(Table2[[#This Row],[Current Week High]]/Table2[[#This Row],[Close Price]])-1</f>
        <v>2.8769211228248492E-2</v>
      </c>
      <c r="AG281" s="1">
        <f>(Table2[[#This Row],[Close Price]]/Table2[[#This Row],[Current Month Low]])-1</f>
        <v>1.1823673049736527E-2</v>
      </c>
      <c r="AH281" s="1">
        <f>(Table2[[#This Row],[Current Month High]]/Table2[[#This Row],[Close Price]])-1</f>
        <v>6.8811126635335951E-2</v>
      </c>
      <c r="AI281">
        <v>8.9165502349803205</v>
      </c>
      <c r="AJ281">
        <v>59.348277083438703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0.03</v>
      </c>
      <c r="AM281" t="s">
        <v>3220</v>
      </c>
      <c r="AN281">
        <v>-3.48</v>
      </c>
      <c r="AO281" t="s">
        <v>3221</v>
      </c>
      <c r="AP281">
        <v>4.4739739725360002E-2</v>
      </c>
      <c r="AQ281">
        <f>(Table2[[#This Row],[Sharpe Ratio]]-AVERAGE(Table2[Sharpe Ratio]))/_xlfn.STDEV.P(Table2[Sharpe Ratio])</f>
        <v>-0.23297926835453572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-0.36301178413960145</v>
      </c>
      <c r="AS281">
        <f>_xlfn.RANK.AVG(Table2[[#This Row],[1Y Return vs Nifty Z-Score]],Table2[1Y Return vs Nifty Z-Score])</f>
        <v>371</v>
      </c>
      <c r="AT281">
        <f>_xlfn.RANK.AVG(Table2[[#This Row],[6M Return vs Nifty Z-Score]],Table2[6M Return vs Nifty Z-Score])</f>
        <v>139</v>
      </c>
      <c r="AU281">
        <f>_xlfn.RANK.AVG(Table2[[#This Row],[Sharpe Ratio Z-Score]],Table2[Sharpe Ratio Z-Score])</f>
        <v>404</v>
      </c>
      <c r="AV281">
        <f>(Table2[[#This Row],[Rank 1Y]]+Table2[[#This Row],[Rank 6M]]+Table2[[#This Row],[Rank Sharpe]])/3</f>
        <v>304.66666666666669</v>
      </c>
    </row>
    <row r="282" spans="1:48" x14ac:dyDescent="0.3">
      <c r="A282" t="s">
        <v>1726</v>
      </c>
      <c r="B282" t="s">
        <v>1727</v>
      </c>
      <c r="C282" t="s">
        <v>3177</v>
      </c>
      <c r="D282" t="s">
        <v>121</v>
      </c>
      <c r="E282">
        <v>4837.6988033400003</v>
      </c>
      <c r="F282">
        <v>282.89999999999998</v>
      </c>
      <c r="G282">
        <v>38.469215706298002</v>
      </c>
      <c r="H282">
        <f>(Table2[[#This Row],[1Y Return vs Nifty]]-AVERAGE(Table2[1Y Return vs Nifty]))/_xlfn.STDEV.P(Table2[1Y Return vs Nifty])</f>
        <v>0.27216797852070518</v>
      </c>
      <c r="I282">
        <v>1.7062059186254901</v>
      </c>
      <c r="J282">
        <f>(Table2[[#This Row],[1M Return vs Nifty]]-AVERAGE(Table2[1M Return vs Nifty]))/_xlfn.STDEV.P(Table2[1M Return vs Nifty])</f>
        <v>0.11165430129229109</v>
      </c>
      <c r="K282">
        <v>9.5201012538397993</v>
      </c>
      <c r="L282">
        <f>(Table2[[#This Row],[6M Return vs Nifty]]-AVERAGE(Table2[6M Return vs Nifty]))/_xlfn.STDEV.P(Table2[6M Return vs Nifty])</f>
        <v>-0.16091481409855454</v>
      </c>
      <c r="M282">
        <v>-0.94135737526904795</v>
      </c>
      <c r="N282">
        <f>(Table2[[#This Row],[1W Return vs Nifty]]-AVERAGE(Table2[1W Return vs Nifty]))/_xlfn.STDEV.P(Table2[1W Return vs Nifty])</f>
        <v>-0.20021097936485635</v>
      </c>
      <c r="O282">
        <v>276.86</v>
      </c>
      <c r="P282">
        <v>276.12649546471999</v>
      </c>
      <c r="Q282">
        <v>248.50004279233499</v>
      </c>
      <c r="R282">
        <v>64.6887595717496</v>
      </c>
      <c r="S282" s="1">
        <f>(Table2[[#This Row],[Close Price]]-Table2[[#This Row],[20D EMA]])/Table2[[#This Row],[20D EMA]]</f>
        <v>2.1816080329408231E-2</v>
      </c>
      <c r="T282" s="1">
        <f>(Table2[[#This Row],[Close Price]]-Table2[[#This Row],[50D EMA]])/Table2[[#This Row],[50D EMA]]</f>
        <v>2.4530440383419914E-2</v>
      </c>
      <c r="U282" s="1">
        <f>(Table2[[#This Row],[Close Price]]-Table2[[#This Row],[200D EMA]])/Table2[[#This Row],[200D EMA]]</f>
        <v>0.13843038746038419</v>
      </c>
      <c r="V282">
        <v>0.55116764119495998</v>
      </c>
      <c r="W282">
        <v>277.64999999999998</v>
      </c>
      <c r="X282">
        <v>283.95</v>
      </c>
      <c r="Y282">
        <v>271.5</v>
      </c>
      <c r="Z282">
        <v>283.95</v>
      </c>
      <c r="AA282">
        <v>271.5</v>
      </c>
      <c r="AB282">
        <v>286</v>
      </c>
      <c r="AC282" s="1">
        <f>(Table2[[#This Row],[Close Price]]/Table2[[#This Row],[Day Low]])-1</f>
        <v>1.8908698001080415E-2</v>
      </c>
      <c r="AD282" s="1">
        <f>(Table2[[#This Row],[Day High]]/Table2[[#This Row],[Close Price]])-1</f>
        <v>3.711558854718966E-3</v>
      </c>
      <c r="AE282" s="1">
        <f>(Table2[[#This Row],[Close Price]]/Table2[[#This Row],[Current Week Low]])-1</f>
        <v>4.1988950276242942E-2</v>
      </c>
      <c r="AF282" s="1">
        <f>(Table2[[#This Row],[Current Week High]]/Table2[[#This Row],[Close Price]])-1</f>
        <v>3.711558854718966E-3</v>
      </c>
      <c r="AG282" s="1">
        <f>(Table2[[#This Row],[Close Price]]/Table2[[#This Row],[Current Month Low]])-1</f>
        <v>4.1988950276242942E-2</v>
      </c>
      <c r="AH282" s="1">
        <f>(Table2[[#This Row],[Current Month High]]/Table2[[#This Row],[Close Price]])-1</f>
        <v>1.0957935666313201E-2</v>
      </c>
      <c r="AI282">
        <v>13.273241428066401</v>
      </c>
      <c r="AJ282">
        <v>118.624420401854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</v>
      </c>
      <c r="AM282">
        <v>0</v>
      </c>
      <c r="AN282">
        <v>3.14</v>
      </c>
      <c r="AO282" t="s">
        <v>3220</v>
      </c>
      <c r="AP282">
        <v>7.6182475456412005E-2</v>
      </c>
      <c r="AQ282">
        <f>(Table2[[#This Row],[Sharpe Ratio]]-AVERAGE(Table2[Sharpe Ratio]))/_xlfn.STDEV.P(Table2[Sharpe Ratio])</f>
        <v>0.13462849683613484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0.15732498318572016</v>
      </c>
      <c r="AS282">
        <f>_xlfn.RANK.AVG(Table2[[#This Row],[1Y Return vs Nifty Z-Score]],Table2[1Y Return vs Nifty Z-Score])</f>
        <v>221</v>
      </c>
      <c r="AT282">
        <f>_xlfn.RANK.AVG(Table2[[#This Row],[6M Return vs Nifty Z-Score]],Table2[6M Return vs Nifty Z-Score])</f>
        <v>386</v>
      </c>
      <c r="AU282">
        <f>_xlfn.RANK.AVG(Table2[[#This Row],[Sharpe Ratio Z-Score]],Table2[Sharpe Ratio Z-Score])</f>
        <v>311</v>
      </c>
      <c r="AV282">
        <f>(Table2[[#This Row],[Rank 1Y]]+Table2[[#This Row],[Rank 6M]]+Table2[[#This Row],[Rank Sharpe]])/3</f>
        <v>306</v>
      </c>
    </row>
    <row r="283" spans="1:48" x14ac:dyDescent="0.3">
      <c r="A283" t="s">
        <v>368</v>
      </c>
      <c r="B283" t="s">
        <v>369</v>
      </c>
      <c r="C283" t="s">
        <v>3175</v>
      </c>
      <c r="D283" t="s">
        <v>281</v>
      </c>
      <c r="E283">
        <v>66435.983295885002</v>
      </c>
      <c r="F283">
        <v>7789.95</v>
      </c>
      <c r="G283">
        <v>-6.02829037440313</v>
      </c>
      <c r="H283">
        <f>(Table2[[#This Row],[1Y Return vs Nifty]]-AVERAGE(Table2[1Y Return vs Nifty]))/_xlfn.STDEV.P(Table2[1Y Return vs Nifty])</f>
        <v>-0.51169986381474353</v>
      </c>
      <c r="I283">
        <v>-5.9182035940421498</v>
      </c>
      <c r="J283">
        <f>(Table2[[#This Row],[1M Return vs Nifty]]-AVERAGE(Table2[1M Return vs Nifty]))/_xlfn.STDEV.P(Table2[1M Return vs Nifty])</f>
        <v>-0.65062217074247697</v>
      </c>
      <c r="K283">
        <v>20.5553612038761</v>
      </c>
      <c r="L283">
        <f>(Table2[[#This Row],[6M Return vs Nifty]]-AVERAGE(Table2[6M Return vs Nifty]))/_xlfn.STDEV.P(Table2[6M Return vs Nifty])</f>
        <v>0.18914488081220643</v>
      </c>
      <c r="M283">
        <v>3.2553480707731302</v>
      </c>
      <c r="N283">
        <f>(Table2[[#This Row],[1W Return vs Nifty]]-AVERAGE(Table2[1W Return vs Nifty]))/_xlfn.STDEV.P(Table2[1W Return vs Nifty])</f>
        <v>0.60672199708196028</v>
      </c>
      <c r="O283">
        <v>7444.95</v>
      </c>
      <c r="P283">
        <v>7718.2095673183403</v>
      </c>
      <c r="Q283">
        <v>7179.0407981160597</v>
      </c>
      <c r="R283">
        <v>76.9900989018996</v>
      </c>
      <c r="S283" s="1">
        <f>(Table2[[#This Row],[Close Price]]-Table2[[#This Row],[20D EMA]])/Table2[[#This Row],[20D EMA]]</f>
        <v>4.6340136602663555E-2</v>
      </c>
      <c r="T283" s="1">
        <f>(Table2[[#This Row],[Close Price]]-Table2[[#This Row],[50D EMA]])/Table2[[#This Row],[50D EMA]]</f>
        <v>9.2949578598428007E-3</v>
      </c>
      <c r="U283" s="1">
        <f>(Table2[[#This Row],[Close Price]]-Table2[[#This Row],[200D EMA]])/Table2[[#This Row],[200D EMA]]</f>
        <v>8.5096215366857408E-2</v>
      </c>
      <c r="V283">
        <v>0.77976921248253195</v>
      </c>
      <c r="W283">
        <v>7376</v>
      </c>
      <c r="X283">
        <v>7920</v>
      </c>
      <c r="Y283">
        <v>7230.15</v>
      </c>
      <c r="Z283">
        <v>7920</v>
      </c>
      <c r="AA283">
        <v>7160.15</v>
      </c>
      <c r="AB283">
        <v>7920</v>
      </c>
      <c r="AC283" s="1">
        <f>(Table2[[#This Row],[Close Price]]/Table2[[#This Row],[Day Low]])-1</f>
        <v>5.6121203904555328E-2</v>
      </c>
      <c r="AD283" s="1">
        <f>(Table2[[#This Row],[Day High]]/Table2[[#This Row],[Close Price]])-1</f>
        <v>1.6694587256657734E-2</v>
      </c>
      <c r="AE283" s="1">
        <f>(Table2[[#This Row],[Close Price]]/Table2[[#This Row],[Current Week Low]])-1</f>
        <v>7.7425779548142115E-2</v>
      </c>
      <c r="AF283" s="1">
        <f>(Table2[[#This Row],[Current Week High]]/Table2[[#This Row],[Close Price]])-1</f>
        <v>1.6694587256657734E-2</v>
      </c>
      <c r="AG283" s="1">
        <f>(Table2[[#This Row],[Close Price]]/Table2[[#This Row],[Current Month Low]])-1</f>
        <v>8.795905113719682E-2</v>
      </c>
      <c r="AH283" s="1">
        <f>(Table2[[#This Row],[Current Month High]]/Table2[[#This Row],[Close Price]])-1</f>
        <v>1.6694587256657734E-2</v>
      </c>
      <c r="AI283">
        <v>27.536762110154701</v>
      </c>
      <c r="AJ283">
        <v>46.290140845070397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-0.11</v>
      </c>
      <c r="AM283" t="s">
        <v>3221</v>
      </c>
      <c r="AN283">
        <v>6.6</v>
      </c>
      <c r="AO283" t="s">
        <v>3220</v>
      </c>
      <c r="AP283">
        <v>0.118808716401343</v>
      </c>
      <c r="AQ283">
        <f>(Table2[[#This Row],[Sharpe Ratio]]-AVERAGE(Table2[Sharpe Ratio]))/_xlfn.STDEV.P(Table2[Sharpe Ratio])</f>
        <v>0.63298644209501786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482</v>
      </c>
      <c r="AT283">
        <f>_xlfn.RANK.AVG(Table2[[#This Row],[6M Return vs Nifty Z-Score]],Table2[6M Return vs Nifty Z-Score])</f>
        <v>260</v>
      </c>
      <c r="AU283">
        <f>_xlfn.RANK.AVG(Table2[[#This Row],[Sharpe Ratio Z-Score]],Table2[Sharpe Ratio Z-Score])</f>
        <v>186</v>
      </c>
      <c r="AV283">
        <f>(Table2[[#This Row],[Rank 1Y]]+Table2[[#This Row],[Rank 6M]]+Table2[[#This Row],[Rank Sharpe]])/3</f>
        <v>309.33333333333331</v>
      </c>
    </row>
    <row r="284" spans="1:48" x14ac:dyDescent="0.3">
      <c r="A284" t="s">
        <v>650</v>
      </c>
      <c r="B284" t="s">
        <v>651</v>
      </c>
      <c r="C284" t="s">
        <v>3163</v>
      </c>
      <c r="D284" t="s">
        <v>173</v>
      </c>
      <c r="E284">
        <v>29370.522416864998</v>
      </c>
      <c r="F284">
        <v>9013.4500000000007</v>
      </c>
      <c r="G284">
        <v>22.981584659662399</v>
      </c>
      <c r="H284">
        <f>(Table2[[#This Row],[1Y Return vs Nifty]]-AVERAGE(Table2[1Y Return vs Nifty]))/_xlfn.STDEV.P(Table2[1Y Return vs Nifty])</f>
        <v>-6.6205176000460773E-4</v>
      </c>
      <c r="I284">
        <v>10.735123646468701</v>
      </c>
      <c r="J284">
        <f>(Table2[[#This Row],[1M Return vs Nifty]]-AVERAGE(Table2[1M Return vs Nifty]))/_xlfn.STDEV.P(Table2[1M Return vs Nifty])</f>
        <v>1.0143512957857606</v>
      </c>
      <c r="K284">
        <v>29.499563331722801</v>
      </c>
      <c r="L284">
        <f>(Table2[[#This Row],[6M Return vs Nifty]]-AVERAGE(Table2[6M Return vs Nifty]))/_xlfn.STDEV.P(Table2[6M Return vs Nifty])</f>
        <v>0.47287219510024869</v>
      </c>
      <c r="M284">
        <v>2.14588269837127</v>
      </c>
      <c r="N284">
        <f>(Table2[[#This Row],[1W Return vs Nifty]]-AVERAGE(Table2[1W Return vs Nifty]))/_xlfn.STDEV.P(Table2[1W Return vs Nifty])</f>
        <v>0.39339651910227197</v>
      </c>
      <c r="O284">
        <v>8687.99</v>
      </c>
      <c r="P284">
        <v>8187.33805106001</v>
      </c>
      <c r="Q284">
        <v>7151.6722879156796</v>
      </c>
      <c r="R284">
        <v>64.270277729748202</v>
      </c>
      <c r="S284" s="1">
        <f>(Table2[[#This Row],[Close Price]]-Table2[[#This Row],[20D EMA]])/Table2[[#This Row],[20D EMA]]</f>
        <v>3.7460908679683214E-2</v>
      </c>
      <c r="T284" s="1">
        <f>(Table2[[#This Row],[Close Price]]-Table2[[#This Row],[50D EMA]])/Table2[[#This Row],[50D EMA]]</f>
        <v>0.10090116516357041</v>
      </c>
      <c r="U284" s="1">
        <f>(Table2[[#This Row],[Close Price]]-Table2[[#This Row],[200D EMA]])/Table2[[#This Row],[200D EMA]]</f>
        <v>0.26032760410879052</v>
      </c>
      <c r="V284">
        <v>1.9503556347267801</v>
      </c>
      <c r="W284">
        <v>8952.1</v>
      </c>
      <c r="X284">
        <v>9495</v>
      </c>
      <c r="Y284">
        <v>8952.1</v>
      </c>
      <c r="Z284">
        <v>9495</v>
      </c>
      <c r="AA284">
        <v>8878.4</v>
      </c>
      <c r="AB284">
        <v>9495</v>
      </c>
      <c r="AC284" s="1">
        <f>(Table2[[#This Row],[Close Price]]/Table2[[#This Row],[Day Low]])-1</f>
        <v>6.8531406038807585E-3</v>
      </c>
      <c r="AD284" s="1">
        <f>(Table2[[#This Row],[Day High]]/Table2[[#This Row],[Close Price]])-1</f>
        <v>5.3425713794384988E-2</v>
      </c>
      <c r="AE284" s="1">
        <f>(Table2[[#This Row],[Close Price]]/Table2[[#This Row],[Current Week Low]])-1</f>
        <v>6.8531406038807585E-3</v>
      </c>
      <c r="AF284" s="1">
        <f>(Table2[[#This Row],[Current Week High]]/Table2[[#This Row],[Close Price]])-1</f>
        <v>5.3425713794384988E-2</v>
      </c>
      <c r="AG284" s="1">
        <f>(Table2[[#This Row],[Close Price]]/Table2[[#This Row],[Current Month Low]])-1</f>
        <v>1.5211074067399633E-2</v>
      </c>
      <c r="AH284" s="1">
        <f>(Table2[[#This Row],[Current Month High]]/Table2[[#This Row],[Close Price]])-1</f>
        <v>5.3425713794384988E-2</v>
      </c>
      <c r="AI284">
        <v>5.3425713794384899</v>
      </c>
      <c r="AJ284">
        <v>56.2123050259965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0.04</v>
      </c>
      <c r="AM284" t="s">
        <v>3220</v>
      </c>
      <c r="AN284">
        <v>6.59</v>
      </c>
      <c r="AO284" t="s">
        <v>3220</v>
      </c>
      <c r="AP284">
        <v>2.9211661387969001E-2</v>
      </c>
      <c r="AQ284">
        <f>(Table2[[#This Row],[Sharpe Ratio]]-AVERAGE(Table2[Sharpe Ratio]))/_xlfn.STDEV.P(Table2[Sharpe Ratio])</f>
        <v>-0.41452333704308375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1.4654346211851927</v>
      </c>
      <c r="AS284">
        <f>_xlfn.RANK.AVG(Table2[[#This Row],[1Y Return vs Nifty Z-Score]],Table2[1Y Return vs Nifty Z-Score])</f>
        <v>296</v>
      </c>
      <c r="AT284">
        <f>_xlfn.RANK.AVG(Table2[[#This Row],[6M Return vs Nifty Z-Score]],Table2[6M Return vs Nifty Z-Score])</f>
        <v>183</v>
      </c>
      <c r="AU284">
        <f>_xlfn.RANK.AVG(Table2[[#This Row],[Sharpe Ratio Z-Score]],Table2[Sharpe Ratio Z-Score])</f>
        <v>451</v>
      </c>
      <c r="AV284">
        <f>(Table2[[#This Row],[Rank 1Y]]+Table2[[#This Row],[Rank 6M]]+Table2[[#This Row],[Rank Sharpe]])/3</f>
        <v>310</v>
      </c>
    </row>
    <row r="285" spans="1:48" x14ac:dyDescent="0.3">
      <c r="A285" t="s">
        <v>1094</v>
      </c>
      <c r="B285" t="s">
        <v>1095</v>
      </c>
      <c r="C285" t="s">
        <v>3161</v>
      </c>
      <c r="D285" t="s">
        <v>545</v>
      </c>
      <c r="E285">
        <v>11947.877466237</v>
      </c>
      <c r="F285">
        <v>125.01</v>
      </c>
      <c r="G285">
        <v>12.0956362309498</v>
      </c>
      <c r="H285">
        <f>(Table2[[#This Row],[1Y Return vs Nifty]]-AVERAGE(Table2[1Y Return vs Nifty]))/_xlfn.STDEV.P(Table2[1Y Return vs Nifty])</f>
        <v>-0.19242886428909589</v>
      </c>
      <c r="I285">
        <v>25.200191023871099</v>
      </c>
      <c r="J285">
        <f>(Table2[[#This Row],[1M Return vs Nifty]]-AVERAGE(Table2[1M Return vs Nifty]))/_xlfn.STDEV.P(Table2[1M Return vs Nifty])</f>
        <v>2.4605459827148457</v>
      </c>
      <c r="K285">
        <v>46.316175187818899</v>
      </c>
      <c r="L285">
        <f>(Table2[[#This Row],[6M Return vs Nifty]]-AVERAGE(Table2[6M Return vs Nifty]))/_xlfn.STDEV.P(Table2[6M Return vs Nifty])</f>
        <v>1.0063275049371794</v>
      </c>
      <c r="M285">
        <v>15.586460404723701</v>
      </c>
      <c r="N285">
        <f>(Table2[[#This Row],[1W Return vs Nifty]]-AVERAGE(Table2[1W Return vs Nifty]))/_xlfn.STDEV.P(Table2[1W Return vs Nifty])</f>
        <v>2.9777202256850126</v>
      </c>
      <c r="O285">
        <v>110.38</v>
      </c>
      <c r="P285">
        <v>101.570658635648</v>
      </c>
      <c r="Q285">
        <v>91.280353514001604</v>
      </c>
      <c r="R285">
        <v>84.923045274991296</v>
      </c>
      <c r="S285" s="1">
        <f>(Table2[[#This Row],[Close Price]]-Table2[[#This Row],[20D EMA]])/Table2[[#This Row],[20D EMA]]</f>
        <v>0.13254212719695607</v>
      </c>
      <c r="T285" s="1">
        <f>(Table2[[#This Row],[Close Price]]-Table2[[#This Row],[50D EMA]])/Table2[[#This Row],[50D EMA]]</f>
        <v>0.23076882319364578</v>
      </c>
      <c r="U285" s="1">
        <f>(Table2[[#This Row],[Close Price]]-Table2[[#This Row],[200D EMA]])/Table2[[#This Row],[200D EMA]]</f>
        <v>0.36951704487893522</v>
      </c>
      <c r="V285">
        <v>3.1835155659708101</v>
      </c>
      <c r="W285">
        <v>122.86</v>
      </c>
      <c r="X285">
        <v>129.30000000000001</v>
      </c>
      <c r="Y285">
        <v>122.5</v>
      </c>
      <c r="Z285">
        <v>129.5</v>
      </c>
      <c r="AA285">
        <v>106.09</v>
      </c>
      <c r="AB285">
        <v>133.74</v>
      </c>
      <c r="AC285" s="1">
        <f>(Table2[[#This Row],[Close Price]]/Table2[[#This Row],[Day Low]])-1</f>
        <v>1.7499593032720195E-2</v>
      </c>
      <c r="AD285" s="1">
        <f>(Table2[[#This Row],[Day High]]/Table2[[#This Row],[Close Price]])-1</f>
        <v>3.4317254619630422E-2</v>
      </c>
      <c r="AE285" s="1">
        <f>(Table2[[#This Row],[Close Price]]/Table2[[#This Row],[Current Week Low]])-1</f>
        <v>2.0489795918367415E-2</v>
      </c>
      <c r="AF285" s="1">
        <f>(Table2[[#This Row],[Current Week High]]/Table2[[#This Row],[Close Price]])-1</f>
        <v>3.5917126629869678E-2</v>
      </c>
      <c r="AG285" s="1">
        <f>(Table2[[#This Row],[Close Price]]/Table2[[#This Row],[Current Month Low]])-1</f>
        <v>0.1783391460081063</v>
      </c>
      <c r="AH285" s="1">
        <f>(Table2[[#This Row],[Current Month High]]/Table2[[#This Row],[Close Price]])-1</f>
        <v>6.9834413246940175E-2</v>
      </c>
      <c r="AI285">
        <v>6.9834413246940104</v>
      </c>
      <c r="AJ285">
        <v>81.173913043478194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0.46</v>
      </c>
      <c r="AM285" t="s">
        <v>3220</v>
      </c>
      <c r="AN285">
        <v>36.299999999999997</v>
      </c>
      <c r="AO285" t="s">
        <v>3220</v>
      </c>
      <c r="AP285">
        <v>2.441401686552E-2</v>
      </c>
      <c r="AQ285">
        <f>(Table2[[#This Row],[Sharpe Ratio]]-AVERAGE(Table2[Sharpe Ratio]))/_xlfn.STDEV.P(Table2[Sharpe Ratio])</f>
        <v>-0.4706142381708443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5.7815506108770975</v>
      </c>
      <c r="AS285">
        <f>_xlfn.RANK.AVG(Table2[[#This Row],[1Y Return vs Nifty Z-Score]],Table2[1Y Return vs Nifty Z-Score])</f>
        <v>363</v>
      </c>
      <c r="AT285">
        <f>_xlfn.RANK.AVG(Table2[[#This Row],[6M Return vs Nifty Z-Score]],Table2[6M Return vs Nifty Z-Score])</f>
        <v>103</v>
      </c>
      <c r="AU285">
        <f>_xlfn.RANK.AVG(Table2[[#This Row],[Sharpe Ratio Z-Score]],Table2[Sharpe Ratio Z-Score])</f>
        <v>464</v>
      </c>
      <c r="AV285">
        <f>(Table2[[#This Row],[Rank 1Y]]+Table2[[#This Row],[Rank 6M]]+Table2[[#This Row],[Rank Sharpe]])/3</f>
        <v>310</v>
      </c>
    </row>
    <row r="286" spans="1:48" x14ac:dyDescent="0.3">
      <c r="A286" t="s">
        <v>282</v>
      </c>
      <c r="B286" t="s">
        <v>283</v>
      </c>
      <c r="C286" t="s">
        <v>3172</v>
      </c>
      <c r="D286" t="s">
        <v>46</v>
      </c>
      <c r="E286">
        <v>97754.999363616007</v>
      </c>
      <c r="F286">
        <v>92.58</v>
      </c>
      <c r="G286">
        <v>17.526561894433598</v>
      </c>
      <c r="H286">
        <f>(Table2[[#This Row],[1Y Return vs Nifty]]-AVERAGE(Table2[1Y Return vs Nifty]))/_xlfn.STDEV.P(Table2[1Y Return vs Nifty])</f>
        <v>-9.6757705235856153E-2</v>
      </c>
      <c r="I286">
        <v>-10.779720803342</v>
      </c>
      <c r="J286">
        <f>(Table2[[#This Row],[1M Return vs Nifty]]-AVERAGE(Table2[1M Return vs Nifty]))/_xlfn.STDEV.P(Table2[1M Return vs Nifty])</f>
        <v>-1.1366690155354193</v>
      </c>
      <c r="K286">
        <v>0.62110450434457898</v>
      </c>
      <c r="L286">
        <f>(Table2[[#This Row],[6M Return vs Nifty]]-AVERAGE(Table2[6M Return vs Nifty]))/_xlfn.STDEV.P(Table2[6M Return vs Nifty])</f>
        <v>-0.44320812673863447</v>
      </c>
      <c r="M286">
        <v>-1.85741130330763</v>
      </c>
      <c r="N286">
        <f>(Table2[[#This Row],[1W Return vs Nifty]]-AVERAGE(Table2[1W Return vs Nifty]))/_xlfn.STDEV.P(Table2[1W Return vs Nifty])</f>
        <v>-0.37634774479715249</v>
      </c>
      <c r="O286">
        <v>94.2</v>
      </c>
      <c r="P286">
        <v>94.308953988808298</v>
      </c>
      <c r="Q286">
        <v>84.210588007772799</v>
      </c>
      <c r="R286">
        <v>43.771518423685301</v>
      </c>
      <c r="S286" s="1">
        <f>(Table2[[#This Row],[Close Price]]-Table2[[#This Row],[20D EMA]])/Table2[[#This Row],[20D EMA]]</f>
        <v>-1.7197452229299411E-2</v>
      </c>
      <c r="T286" s="1">
        <f>(Table2[[#This Row],[Close Price]]-Table2[[#This Row],[50D EMA]])/Table2[[#This Row],[50D EMA]]</f>
        <v>-1.8332872072926141E-2</v>
      </c>
      <c r="U286" s="1">
        <f>(Table2[[#This Row],[Close Price]]-Table2[[#This Row],[200D EMA]])/Table2[[#This Row],[200D EMA]]</f>
        <v>9.9386694597770608E-2</v>
      </c>
      <c r="V286">
        <v>0.96267622148827203</v>
      </c>
      <c r="W286">
        <v>91.77</v>
      </c>
      <c r="X286">
        <v>93.27</v>
      </c>
      <c r="Y286">
        <v>89.21</v>
      </c>
      <c r="Z286">
        <v>93.27</v>
      </c>
      <c r="AA286">
        <v>89.21</v>
      </c>
      <c r="AB286">
        <v>96.9</v>
      </c>
      <c r="AC286" s="1">
        <f>(Table2[[#This Row],[Close Price]]/Table2[[#This Row],[Day Low]])-1</f>
        <v>8.826413860738791E-3</v>
      </c>
      <c r="AD286" s="1">
        <f>(Table2[[#This Row],[Day High]]/Table2[[#This Row],[Close Price]])-1</f>
        <v>7.4530136098509558E-3</v>
      </c>
      <c r="AE286" s="1">
        <f>(Table2[[#This Row],[Close Price]]/Table2[[#This Row],[Current Week Low]])-1</f>
        <v>3.7776034076897336E-2</v>
      </c>
      <c r="AF286" s="1">
        <f>(Table2[[#This Row],[Current Week High]]/Table2[[#This Row],[Close Price]])-1</f>
        <v>7.4530136098509558E-3</v>
      </c>
      <c r="AG286" s="1">
        <f>(Table2[[#This Row],[Close Price]]/Table2[[#This Row],[Current Month Low]])-1</f>
        <v>3.7776034076897336E-2</v>
      </c>
      <c r="AH286" s="1">
        <f>(Table2[[#This Row],[Current Month High]]/Table2[[#This Row],[Close Price]])-1</f>
        <v>4.6662346079066941E-2</v>
      </c>
      <c r="AI286">
        <v>12.065240872758601</v>
      </c>
      <c r="AJ286">
        <v>78.038461538461505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-0.09</v>
      </c>
      <c r="AM286" t="s">
        <v>3221</v>
      </c>
      <c r="AN286">
        <v>-3.41</v>
      </c>
      <c r="AO286" t="s">
        <v>3221</v>
      </c>
      <c r="AP286">
        <v>0.14225089624246601</v>
      </c>
      <c r="AQ286">
        <f>(Table2[[#This Row],[Sharpe Ratio]]-AVERAGE(Table2[Sharpe Ratio]))/_xlfn.STDEV.P(Table2[Sharpe Ratio])</f>
        <v>0.90705697515243822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334</v>
      </c>
      <c r="AT286">
        <f>_xlfn.RANK.AVG(Table2[[#This Row],[6M Return vs Nifty Z-Score]],Table2[6M Return vs Nifty Z-Score])</f>
        <v>467</v>
      </c>
      <c r="AU286">
        <f>_xlfn.RANK.AVG(Table2[[#This Row],[Sharpe Ratio Z-Score]],Table2[Sharpe Ratio Z-Score])</f>
        <v>130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336</v>
      </c>
      <c r="B287" t="s">
        <v>337</v>
      </c>
      <c r="C287" t="s">
        <v>3165</v>
      </c>
      <c r="D287" t="s">
        <v>54</v>
      </c>
      <c r="E287">
        <v>75527.417025000002</v>
      </c>
      <c r="F287">
        <v>6316.85</v>
      </c>
      <c r="G287">
        <v>47.675004361057901</v>
      </c>
      <c r="H287">
        <f>(Table2[[#This Row],[1Y Return vs Nifty]]-AVERAGE(Table2[1Y Return vs Nifty]))/_xlfn.STDEV.P(Table2[1Y Return vs Nifty])</f>
        <v>0.43433710495928723</v>
      </c>
      <c r="I287">
        <v>4.3642819564942998</v>
      </c>
      <c r="J287">
        <f>(Table2[[#This Row],[1M Return vs Nifty]]-AVERAGE(Table2[1M Return vs Nifty]))/_xlfn.STDEV.P(Table2[1M Return vs Nifty])</f>
        <v>0.37740456315589671</v>
      </c>
      <c r="K287">
        <v>11.1591602801824</v>
      </c>
      <c r="L287">
        <f>(Table2[[#This Row],[6M Return vs Nifty]]-AVERAGE(Table2[6M Return vs Nifty]))/_xlfn.STDEV.P(Table2[6M Return vs Nifty])</f>
        <v>-0.10892070564075311</v>
      </c>
      <c r="M287">
        <v>4.4018770778854703</v>
      </c>
      <c r="N287">
        <f>(Table2[[#This Row],[1W Return vs Nifty]]-AVERAGE(Table2[1W Return vs Nifty]))/_xlfn.STDEV.P(Table2[1W Return vs Nifty])</f>
        <v>0.82717398643095874</v>
      </c>
      <c r="O287">
        <v>5991.99</v>
      </c>
      <c r="P287">
        <v>5666.32704469077</v>
      </c>
      <c r="Q287">
        <v>5057.7748945128496</v>
      </c>
      <c r="R287">
        <v>78.812537418908605</v>
      </c>
      <c r="S287" s="1">
        <f>(Table2[[#This Row],[Close Price]]-Table2[[#This Row],[20D EMA]])/Table2[[#This Row],[20D EMA]]</f>
        <v>5.4215711307929515E-2</v>
      </c>
      <c r="T287" s="1">
        <f>(Table2[[#This Row],[Close Price]]-Table2[[#This Row],[50D EMA]])/Table2[[#This Row],[50D EMA]]</f>
        <v>0.1148050492282751</v>
      </c>
      <c r="U287" s="1">
        <f>(Table2[[#This Row],[Close Price]]-Table2[[#This Row],[200D EMA]])/Table2[[#This Row],[200D EMA]]</f>
        <v>0.24893854150233413</v>
      </c>
      <c r="V287">
        <v>1.0176079103470701</v>
      </c>
      <c r="W287">
        <v>6268.05</v>
      </c>
      <c r="X287">
        <v>6375</v>
      </c>
      <c r="Y287">
        <v>6250.4</v>
      </c>
      <c r="Z287">
        <v>6375</v>
      </c>
      <c r="AA287">
        <v>6040.05</v>
      </c>
      <c r="AB287">
        <v>6375</v>
      </c>
      <c r="AC287" s="1">
        <f>(Table2[[#This Row],[Close Price]]/Table2[[#This Row],[Day Low]])-1</f>
        <v>7.7855154314341313E-3</v>
      </c>
      <c r="AD287" s="1">
        <f>(Table2[[#This Row],[Day High]]/Table2[[#This Row],[Close Price]])-1</f>
        <v>9.2055375701496356E-3</v>
      </c>
      <c r="AE287" s="1">
        <f>(Table2[[#This Row],[Close Price]]/Table2[[#This Row],[Current Week Low]])-1</f>
        <v>1.0631319595546085E-2</v>
      </c>
      <c r="AF287" s="1">
        <f>(Table2[[#This Row],[Current Week High]]/Table2[[#This Row],[Close Price]])-1</f>
        <v>9.2055375701496356E-3</v>
      </c>
      <c r="AG287" s="1">
        <f>(Table2[[#This Row],[Close Price]]/Table2[[#This Row],[Current Month Low]])-1</f>
        <v>4.5827435203350975E-2</v>
      </c>
      <c r="AH287" s="1">
        <f>(Table2[[#This Row],[Current Month High]]/Table2[[#This Row],[Close Price]])-1</f>
        <v>9.2055375701496356E-3</v>
      </c>
      <c r="AI287">
        <v>0.920553757014963</v>
      </c>
      <c r="AJ287">
        <v>83.256454888308596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0.03</v>
      </c>
      <c r="AM287" t="s">
        <v>3220</v>
      </c>
      <c r="AN287">
        <v>9.7799999999999994</v>
      </c>
      <c r="AO287" t="s">
        <v>3220</v>
      </c>
      <c r="AP287">
        <v>4.6899740253752001E-2</v>
      </c>
      <c r="AQ287">
        <f>(Table2[[#This Row],[Sharpe Ratio]]-AVERAGE(Table2[Sharpe Ratio]))/_xlfn.STDEV.P(Table2[Sharpe Ratio])</f>
        <v>-0.20772596425769518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1.3222689846476943</v>
      </c>
      <c r="AS287">
        <f>_xlfn.RANK.AVG(Table2[[#This Row],[1Y Return vs Nifty Z-Score]],Table2[1Y Return vs Nifty Z-Score])</f>
        <v>182</v>
      </c>
      <c r="AT287">
        <f>_xlfn.RANK.AVG(Table2[[#This Row],[6M Return vs Nifty Z-Score]],Table2[6M Return vs Nifty Z-Score])</f>
        <v>356</v>
      </c>
      <c r="AU287">
        <f>_xlfn.RANK.AVG(Table2[[#This Row],[Sharpe Ratio Z-Score]],Table2[Sharpe Ratio Z-Score])</f>
        <v>398</v>
      </c>
      <c r="AV287">
        <f>(Table2[[#This Row],[Rank 1Y]]+Table2[[#This Row],[Rank 6M]]+Table2[[#This Row],[Rank Sharpe]])/3</f>
        <v>312</v>
      </c>
    </row>
    <row r="288" spans="1:48" x14ac:dyDescent="0.3">
      <c r="A288" t="s">
        <v>238</v>
      </c>
      <c r="B288" t="s">
        <v>239</v>
      </c>
      <c r="C288" t="s">
        <v>3165</v>
      </c>
      <c r="D288" t="s">
        <v>54</v>
      </c>
      <c r="E288">
        <v>112013.96776679999</v>
      </c>
      <c r="F288">
        <v>1113.2</v>
      </c>
      <c r="G288">
        <v>50.763135730800698</v>
      </c>
      <c r="H288">
        <f>(Table2[[#This Row],[1Y Return vs Nifty]]-AVERAGE(Table2[1Y Return vs Nifty]))/_xlfn.STDEV.P(Table2[1Y Return vs Nifty])</f>
        <v>0.48873761156877044</v>
      </c>
      <c r="I288">
        <v>-17.659512710262401</v>
      </c>
      <c r="J288">
        <f>(Table2[[#This Row],[1M Return vs Nifty]]-AVERAGE(Table2[1M Return vs Nifty]))/_xlfn.STDEV.P(Table2[1M Return vs Nifty])</f>
        <v>-1.8244997904206668</v>
      </c>
      <c r="K288">
        <v>0.615582928522593</v>
      </c>
      <c r="L288">
        <f>(Table2[[#This Row],[6M Return vs Nifty]]-AVERAGE(Table2[6M Return vs Nifty]))/_xlfn.STDEV.P(Table2[6M Return vs Nifty])</f>
        <v>-0.44338328175595371</v>
      </c>
      <c r="M288">
        <v>-0.10853366276224501</v>
      </c>
      <c r="N288">
        <f>(Table2[[#This Row],[1W Return vs Nifty]]-AVERAGE(Table2[1W Return vs Nifty]))/_xlfn.STDEV.P(Table2[1W Return vs Nifty])</f>
        <v>-4.0077530441872684E-2</v>
      </c>
      <c r="O288">
        <v>1142.1300000000001</v>
      </c>
      <c r="P288">
        <v>1145.7695540668699</v>
      </c>
      <c r="Q288">
        <v>977.52621387578802</v>
      </c>
      <c r="R288">
        <v>39.699897056657399</v>
      </c>
      <c r="S288" s="1">
        <f>(Table2[[#This Row],[Close Price]]-Table2[[#This Row],[20D EMA]])/Table2[[#This Row],[20D EMA]]</f>
        <v>-2.5329866127323564E-2</v>
      </c>
      <c r="T288" s="1">
        <f>(Table2[[#This Row],[Close Price]]-Table2[[#This Row],[50D EMA]])/Table2[[#This Row],[50D EMA]]</f>
        <v>-2.842592033560791E-2</v>
      </c>
      <c r="U288" s="1">
        <f>(Table2[[#This Row],[Close Price]]-Table2[[#This Row],[200D EMA]])/Table2[[#This Row],[200D EMA]]</f>
        <v>0.13879299009924226</v>
      </c>
      <c r="V288">
        <v>2.02123938663064</v>
      </c>
      <c r="W288">
        <v>1108</v>
      </c>
      <c r="X288">
        <v>1120.8499999999999</v>
      </c>
      <c r="Y288">
        <v>1088.95</v>
      </c>
      <c r="Z288">
        <v>1120.8499999999999</v>
      </c>
      <c r="AA288">
        <v>1088.95</v>
      </c>
      <c r="AB288">
        <v>1139.95</v>
      </c>
      <c r="AC288" s="1">
        <f>(Table2[[#This Row],[Close Price]]/Table2[[#This Row],[Day Low]])-1</f>
        <v>4.6931407942238934E-3</v>
      </c>
      <c r="AD288" s="1">
        <f>(Table2[[#This Row],[Day High]]/Table2[[#This Row],[Close Price]])-1</f>
        <v>6.8720804886812648E-3</v>
      </c>
      <c r="AE288" s="1">
        <f>(Table2[[#This Row],[Close Price]]/Table2[[#This Row],[Current Week Low]])-1</f>
        <v>2.2269158363561248E-2</v>
      </c>
      <c r="AF288" s="1">
        <f>(Table2[[#This Row],[Current Week High]]/Table2[[#This Row],[Close Price]])-1</f>
        <v>6.8720804886812648E-3</v>
      </c>
      <c r="AG288" s="1">
        <f>(Table2[[#This Row],[Close Price]]/Table2[[#This Row],[Current Month Low]])-1</f>
        <v>2.2269158363561248E-2</v>
      </c>
      <c r="AH288" s="1">
        <f>(Table2[[#This Row],[Current Month High]]/Table2[[#This Row],[Close Price]])-1</f>
        <v>2.4029823931009719E-2</v>
      </c>
      <c r="AI288">
        <v>18.9633489040603</v>
      </c>
      <c r="AJ288">
        <v>96.072214883311304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3221</v>
      </c>
      <c r="AN288">
        <v>-5.56</v>
      </c>
      <c r="AO288" t="s">
        <v>3221</v>
      </c>
      <c r="AP288">
        <v>7.9616674348274005E-2</v>
      </c>
      <c r="AQ288">
        <f>(Table2[[#This Row],[Sharpe Ratio]]-AVERAGE(Table2[Sharpe Ratio]))/_xlfn.STDEV.P(Table2[Sharpe Ratio])</f>
        <v>0.17477888930376345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174</v>
      </c>
      <c r="AT288">
        <f>_xlfn.RANK.AVG(Table2[[#This Row],[6M Return vs Nifty Z-Score]],Table2[6M Return vs Nifty Z-Score])</f>
        <v>468</v>
      </c>
      <c r="AU288">
        <f>_xlfn.RANK.AVG(Table2[[#This Row],[Sharpe Ratio Z-Score]],Table2[Sharpe Ratio Z-Score])</f>
        <v>296</v>
      </c>
      <c r="AV288">
        <f>(Table2[[#This Row],[Rank 1Y]]+Table2[[#This Row],[Rank 6M]]+Table2[[#This Row],[Rank Sharpe]])/3</f>
        <v>312.66666666666669</v>
      </c>
    </row>
    <row r="289" spans="1:48" x14ac:dyDescent="0.3">
      <c r="A289" t="s">
        <v>356</v>
      </c>
      <c r="B289" t="s">
        <v>357</v>
      </c>
      <c r="C289" t="s">
        <v>3163</v>
      </c>
      <c r="D289" t="s">
        <v>358</v>
      </c>
      <c r="E289">
        <v>70254.151095975001</v>
      </c>
      <c r="F289">
        <v>1940.75</v>
      </c>
      <c r="G289">
        <v>21.760730503602201</v>
      </c>
      <c r="H289">
        <f>(Table2[[#This Row],[1Y Return vs Nifty]]-AVERAGE(Table2[1Y Return vs Nifty]))/_xlfn.STDEV.P(Table2[1Y Return vs Nifty])</f>
        <v>-2.2168612405933152E-2</v>
      </c>
      <c r="I289">
        <v>4.8079892990779998</v>
      </c>
      <c r="J289">
        <f>(Table2[[#This Row],[1M Return vs Nifty]]-AVERAGE(Table2[1M Return vs Nifty]))/_xlfn.STDEV.P(Table2[1M Return vs Nifty])</f>
        <v>0.42176572544114305</v>
      </c>
      <c r="K289">
        <v>19.320555912291699</v>
      </c>
      <c r="L289">
        <f>(Table2[[#This Row],[6M Return vs Nifty]]-AVERAGE(Table2[6M Return vs Nifty]))/_xlfn.STDEV.P(Table2[6M Return vs Nifty])</f>
        <v>0.14997447924456536</v>
      </c>
      <c r="M289">
        <v>-0.99966956587578204</v>
      </c>
      <c r="N289">
        <f>(Table2[[#This Row],[1W Return vs Nifty]]-AVERAGE(Table2[1W Return vs Nifty]))/_xlfn.STDEV.P(Table2[1W Return vs Nifty])</f>
        <v>-0.21142311472541678</v>
      </c>
      <c r="O289">
        <v>1887.2</v>
      </c>
      <c r="P289">
        <v>1775.09969761108</v>
      </c>
      <c r="Q289">
        <v>1559.45735856947</v>
      </c>
      <c r="R289">
        <v>64.276300086853496</v>
      </c>
      <c r="S289" s="1">
        <f>(Table2[[#This Row],[Close Price]]-Table2[[#This Row],[20D EMA]])/Table2[[#This Row],[20D EMA]]</f>
        <v>2.8375370919881279E-2</v>
      </c>
      <c r="T289" s="1">
        <f>(Table2[[#This Row],[Close Price]]-Table2[[#This Row],[50D EMA]])/Table2[[#This Row],[50D EMA]]</f>
        <v>9.3318872518456997E-2</v>
      </c>
      <c r="U289" s="1">
        <f>(Table2[[#This Row],[Close Price]]-Table2[[#This Row],[200D EMA]])/Table2[[#This Row],[200D EMA]]</f>
        <v>0.24450340968623821</v>
      </c>
      <c r="V289">
        <v>0.74121076033089295</v>
      </c>
      <c r="W289">
        <v>1917.75</v>
      </c>
      <c r="X289">
        <v>1946</v>
      </c>
      <c r="Y289">
        <v>1877.75</v>
      </c>
      <c r="Z289">
        <v>1946</v>
      </c>
      <c r="AA289">
        <v>1877.75</v>
      </c>
      <c r="AB289">
        <v>1992.2</v>
      </c>
      <c r="AC289" s="1">
        <f>(Table2[[#This Row],[Close Price]]/Table2[[#This Row],[Day Low]])-1</f>
        <v>1.199322122278712E-2</v>
      </c>
      <c r="AD289" s="1">
        <f>(Table2[[#This Row],[Day High]]/Table2[[#This Row],[Close Price]])-1</f>
        <v>2.7051397655546428E-3</v>
      </c>
      <c r="AE289" s="1">
        <f>(Table2[[#This Row],[Close Price]]/Table2[[#This Row],[Current Week Low]])-1</f>
        <v>3.3550792171481936E-2</v>
      </c>
      <c r="AF289" s="1">
        <f>(Table2[[#This Row],[Current Week High]]/Table2[[#This Row],[Close Price]])-1</f>
        <v>2.7051397655546428E-3</v>
      </c>
      <c r="AG289" s="1">
        <f>(Table2[[#This Row],[Close Price]]/Table2[[#This Row],[Current Month Low]])-1</f>
        <v>3.3550792171481936E-2</v>
      </c>
      <c r="AH289" s="1">
        <f>(Table2[[#This Row],[Current Month High]]/Table2[[#This Row],[Close Price]])-1</f>
        <v>2.65103697024347E-2</v>
      </c>
      <c r="AI289">
        <v>2.65103697024347</v>
      </c>
      <c r="AJ289">
        <v>65.883157399888802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0.15</v>
      </c>
      <c r="AM289" t="s">
        <v>3220</v>
      </c>
      <c r="AN289">
        <v>2.17</v>
      </c>
      <c r="AO289" t="s">
        <v>3220</v>
      </c>
      <c r="AP289">
        <v>6.2570071007504002E-2</v>
      </c>
      <c r="AQ289">
        <f>(Table2[[#This Row],[Sharpe Ratio]]-AVERAGE(Table2[Sharpe Ratio]))/_xlfn.STDEV.P(Table2[Sharpe Ratio])</f>
        <v>-2.4518773971881104E-2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0.31362970358247744</v>
      </c>
      <c r="AS289">
        <f>_xlfn.RANK.AVG(Table2[[#This Row],[1Y Return vs Nifty Z-Score]],Table2[1Y Return vs Nifty Z-Score])</f>
        <v>303</v>
      </c>
      <c r="AT289">
        <f>_xlfn.RANK.AVG(Table2[[#This Row],[6M Return vs Nifty Z-Score]],Table2[6M Return vs Nifty Z-Score])</f>
        <v>274</v>
      </c>
      <c r="AU289">
        <f>_xlfn.RANK.AVG(Table2[[#This Row],[Sharpe Ratio Z-Score]],Table2[Sharpe Ratio Z-Score])</f>
        <v>361</v>
      </c>
      <c r="AV289">
        <f>(Table2[[#This Row],[Rank 1Y]]+Table2[[#This Row],[Rank 6M]]+Table2[[#This Row],[Rank Sharpe]])/3</f>
        <v>312.66666666666669</v>
      </c>
    </row>
    <row r="290" spans="1:48" x14ac:dyDescent="0.3">
      <c r="A290" t="s">
        <v>230</v>
      </c>
      <c r="B290" t="s">
        <v>231</v>
      </c>
      <c r="C290" t="s">
        <v>3161</v>
      </c>
      <c r="D290" t="s">
        <v>232</v>
      </c>
      <c r="E290">
        <v>115120.33734134999</v>
      </c>
      <c r="F290">
        <v>10343.85</v>
      </c>
      <c r="G290">
        <v>17.6176001682643</v>
      </c>
      <c r="H290">
        <f>(Table2[[#This Row],[1Y Return vs Nifty]]-AVERAGE(Table2[1Y Return vs Nifty]))/_xlfn.STDEV.P(Table2[1Y Return vs Nifty])</f>
        <v>-9.5153975463940568E-2</v>
      </c>
      <c r="I290">
        <v>7.1270663622800097</v>
      </c>
      <c r="J290">
        <f>(Table2[[#This Row],[1M Return vs Nifty]]-AVERAGE(Table2[1M Return vs Nifty]))/_xlfn.STDEV.P(Table2[1M Return vs Nifty])</f>
        <v>0.6536234029671586</v>
      </c>
      <c r="K290">
        <v>8.7261881770777503</v>
      </c>
      <c r="L290">
        <f>(Table2[[#This Row],[6M Return vs Nifty]]-AVERAGE(Table2[6M Return vs Nifty]))/_xlfn.STDEV.P(Table2[6M Return vs Nifty])</f>
        <v>-0.18609926563801032</v>
      </c>
      <c r="M290">
        <v>-1.3009707008458899</v>
      </c>
      <c r="N290">
        <f>(Table2[[#This Row],[1W Return vs Nifty]]-AVERAGE(Table2[1W Return vs Nifty]))/_xlfn.STDEV.P(Table2[1W Return vs Nifty])</f>
        <v>-0.26935661155386909</v>
      </c>
      <c r="O290">
        <v>10201.24</v>
      </c>
      <c r="P290">
        <v>9725.3520468536299</v>
      </c>
      <c r="Q290">
        <v>8670.3655365566701</v>
      </c>
      <c r="R290">
        <v>50.2219376657605</v>
      </c>
      <c r="S290" s="1">
        <f>(Table2[[#This Row],[Close Price]]-Table2[[#This Row],[20D EMA]])/Table2[[#This Row],[20D EMA]]</f>
        <v>1.3979673059353626E-2</v>
      </c>
      <c r="T290" s="1">
        <f>(Table2[[#This Row],[Close Price]]-Table2[[#This Row],[50D EMA]])/Table2[[#This Row],[50D EMA]]</f>
        <v>6.3596459045044906E-2</v>
      </c>
      <c r="U290" s="1">
        <f>(Table2[[#This Row],[Close Price]]-Table2[[#This Row],[200D EMA]])/Table2[[#This Row],[200D EMA]]</f>
        <v>0.19301198506423459</v>
      </c>
      <c r="V290">
        <v>1.7244527833682699</v>
      </c>
      <c r="W290">
        <v>10265.15</v>
      </c>
      <c r="X290">
        <v>10525</v>
      </c>
      <c r="Y290">
        <v>10260.1</v>
      </c>
      <c r="Z290">
        <v>10761.35</v>
      </c>
      <c r="AA290">
        <v>10100.049999999999</v>
      </c>
      <c r="AB290">
        <v>11185</v>
      </c>
      <c r="AC290" s="1">
        <f>(Table2[[#This Row],[Close Price]]/Table2[[#This Row],[Day Low]])-1</f>
        <v>7.666716998777412E-3</v>
      </c>
      <c r="AD290" s="1">
        <f>(Table2[[#This Row],[Day High]]/Table2[[#This Row],[Close Price]])-1</f>
        <v>1.7512821628310471E-2</v>
      </c>
      <c r="AE290" s="1">
        <f>(Table2[[#This Row],[Close Price]]/Table2[[#This Row],[Current Week Low]])-1</f>
        <v>8.1626884728218663E-3</v>
      </c>
      <c r="AF290" s="1">
        <f>(Table2[[#This Row],[Current Week High]]/Table2[[#This Row],[Close Price]])-1</f>
        <v>4.0362147556277428E-2</v>
      </c>
      <c r="AG290" s="1">
        <f>(Table2[[#This Row],[Close Price]]/Table2[[#This Row],[Current Month Low]])-1</f>
        <v>2.4138494363889373E-2</v>
      </c>
      <c r="AH290" s="1">
        <f>(Table2[[#This Row],[Current Month High]]/Table2[[#This Row],[Close Price]])-1</f>
        <v>8.1318851298114225E-2</v>
      </c>
      <c r="AI290">
        <v>8.1318851298114208</v>
      </c>
      <c r="AJ290">
        <v>56.065269542388997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0.22</v>
      </c>
      <c r="AM290" t="s">
        <v>3220</v>
      </c>
      <c r="AN290">
        <v>4.76</v>
      </c>
      <c r="AO290" t="s">
        <v>3220</v>
      </c>
      <c r="AP290">
        <v>0.105486282981115</v>
      </c>
      <c r="AQ290">
        <f>(Table2[[#This Row],[Sharpe Ratio]]-AVERAGE(Table2[Sharpe Ratio]))/_xlfn.STDEV.P(Table2[Sharpe Ratio])</f>
        <v>0.47722932164589149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0.58024287195723012</v>
      </c>
      <c r="AS290">
        <f>_xlfn.RANK.AVG(Table2[[#This Row],[1Y Return vs Nifty Z-Score]],Table2[1Y Return vs Nifty Z-Score])</f>
        <v>332</v>
      </c>
      <c r="AT290">
        <f>_xlfn.RANK.AVG(Table2[[#This Row],[6M Return vs Nifty Z-Score]],Table2[6M Return vs Nifty Z-Score])</f>
        <v>391</v>
      </c>
      <c r="AU290">
        <f>_xlfn.RANK.AVG(Table2[[#This Row],[Sharpe Ratio Z-Score]],Table2[Sharpe Ratio Z-Score])</f>
        <v>216</v>
      </c>
      <c r="AV290">
        <f>(Table2[[#This Row],[Rank 1Y]]+Table2[[#This Row],[Rank 6M]]+Table2[[#This Row],[Rank Sharpe]])/3</f>
        <v>313</v>
      </c>
    </row>
    <row r="291" spans="1:48" x14ac:dyDescent="0.3">
      <c r="A291" t="s">
        <v>1125</v>
      </c>
      <c r="B291" t="s">
        <v>1126</v>
      </c>
      <c r="C291" t="s">
        <v>3163</v>
      </c>
      <c r="D291" t="s">
        <v>999</v>
      </c>
      <c r="E291">
        <v>11346.377538799999</v>
      </c>
      <c r="F291">
        <v>562.4</v>
      </c>
      <c r="G291">
        <v>7.4981261068355698</v>
      </c>
      <c r="H291">
        <f>(Table2[[#This Row],[1Y Return vs Nifty]]-AVERAGE(Table2[1Y Return vs Nifty]))/_xlfn.STDEV.P(Table2[1Y Return vs Nifty])</f>
        <v>-0.27341857941085668</v>
      </c>
      <c r="I291">
        <v>10.6132132754609</v>
      </c>
      <c r="J291">
        <f>(Table2[[#This Row],[1M Return vs Nifty]]-AVERAGE(Table2[1M Return vs Nifty]))/_xlfn.STDEV.P(Table2[1M Return vs Nifty])</f>
        <v>1.0021628886229663</v>
      </c>
      <c r="K291">
        <v>38.727670650384198</v>
      </c>
      <c r="L291">
        <f>(Table2[[#This Row],[6M Return vs Nifty]]-AVERAGE(Table2[6M Return vs Nifty]))/_xlfn.STDEV.P(Table2[6M Return vs Nifty])</f>
        <v>0.76560552872359877</v>
      </c>
      <c r="M291">
        <v>-5.30768127647291</v>
      </c>
      <c r="N291">
        <f>(Table2[[#This Row],[1W Return vs Nifty]]-AVERAGE(Table2[1W Return vs Nifty]))/_xlfn.STDEV.P(Table2[1W Return vs Nifty])</f>
        <v>-1.0397578065199728</v>
      </c>
      <c r="O291">
        <v>557.4</v>
      </c>
      <c r="P291">
        <v>512.45768885050597</v>
      </c>
      <c r="Q291">
        <v>439.137280325017</v>
      </c>
      <c r="R291">
        <v>46.502478303855703</v>
      </c>
      <c r="S291" s="1">
        <f>(Table2[[#This Row],[Close Price]]-Table2[[#This Row],[20D EMA]])/Table2[[#This Row],[20D EMA]]</f>
        <v>8.9702188733405096E-3</v>
      </c>
      <c r="T291" s="1">
        <f>(Table2[[#This Row],[Close Price]]-Table2[[#This Row],[50D EMA]])/Table2[[#This Row],[50D EMA]]</f>
        <v>9.745645784244085E-2</v>
      </c>
      <c r="U291" s="1">
        <f>(Table2[[#This Row],[Close Price]]-Table2[[#This Row],[200D EMA]])/Table2[[#This Row],[200D EMA]]</f>
        <v>0.28069290674604763</v>
      </c>
      <c r="V291">
        <v>1.04964165023982</v>
      </c>
      <c r="W291">
        <v>557.35</v>
      </c>
      <c r="X291">
        <v>567</v>
      </c>
      <c r="Y291">
        <v>552.79999999999995</v>
      </c>
      <c r="Z291">
        <v>578.4</v>
      </c>
      <c r="AA291">
        <v>552.79999999999995</v>
      </c>
      <c r="AB291">
        <v>605.35</v>
      </c>
      <c r="AC291" s="1">
        <f>(Table2[[#This Row],[Close Price]]/Table2[[#This Row],[Day Low]])-1</f>
        <v>9.0607338297299389E-3</v>
      </c>
      <c r="AD291" s="1">
        <f>(Table2[[#This Row],[Day High]]/Table2[[#This Row],[Close Price]])-1</f>
        <v>8.1792318634423822E-3</v>
      </c>
      <c r="AE291" s="1">
        <f>(Table2[[#This Row],[Close Price]]/Table2[[#This Row],[Current Week Low]])-1</f>
        <v>1.736613603473236E-2</v>
      </c>
      <c r="AF291" s="1">
        <f>(Table2[[#This Row],[Current Week High]]/Table2[[#This Row],[Close Price]])-1</f>
        <v>2.8449502133712556E-2</v>
      </c>
      <c r="AG291" s="1">
        <f>(Table2[[#This Row],[Close Price]]/Table2[[#This Row],[Current Month Low]])-1</f>
        <v>1.736613603473236E-2</v>
      </c>
      <c r="AH291" s="1">
        <f>(Table2[[#This Row],[Current Month High]]/Table2[[#This Row],[Close Price]])-1</f>
        <v>7.6369132290184938E-2</v>
      </c>
      <c r="AI291">
        <v>11.130867709815</v>
      </c>
      <c r="AJ291">
        <v>63.726346433769997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</v>
      </c>
      <c r="AM291" t="s">
        <v>3220</v>
      </c>
      <c r="AN291">
        <v>-0.35</v>
      </c>
      <c r="AO291" t="s">
        <v>3221</v>
      </c>
      <c r="AP291">
        <v>4.0225466297326998E-2</v>
      </c>
      <c r="AQ291">
        <f>(Table2[[#This Row],[Sharpe Ratio]]-AVERAGE(Table2[Sharpe Ratio]))/_xlfn.STDEV.P(Table2[Sharpe Ratio])</f>
        <v>-0.28575718120961785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0.16883485020611766</v>
      </c>
      <c r="AS291">
        <f>_xlfn.RANK.AVG(Table2[[#This Row],[1Y Return vs Nifty Z-Score]],Table2[1Y Return vs Nifty Z-Score])</f>
        <v>391</v>
      </c>
      <c r="AT291">
        <f>_xlfn.RANK.AVG(Table2[[#This Row],[6M Return vs Nifty Z-Score]],Table2[6M Return vs Nifty Z-Score])</f>
        <v>132</v>
      </c>
      <c r="AU291">
        <f>_xlfn.RANK.AVG(Table2[[#This Row],[Sharpe Ratio Z-Score]],Table2[Sharpe Ratio Z-Score])</f>
        <v>417</v>
      </c>
      <c r="AV291">
        <f>(Table2[[#This Row],[Rank 1Y]]+Table2[[#This Row],[Rank 6M]]+Table2[[#This Row],[Rank Sharpe]])/3</f>
        <v>313.33333333333331</v>
      </c>
    </row>
    <row r="292" spans="1:48" x14ac:dyDescent="0.3">
      <c r="A292" t="s">
        <v>393</v>
      </c>
      <c r="B292" t="s">
        <v>394</v>
      </c>
      <c r="C292" t="s">
        <v>3169</v>
      </c>
      <c r="D292" t="s">
        <v>127</v>
      </c>
      <c r="E292">
        <v>61135.900986059998</v>
      </c>
      <c r="F292">
        <v>742.45</v>
      </c>
      <c r="G292">
        <v>15.834424719722699</v>
      </c>
      <c r="H292">
        <f>(Table2[[#This Row],[1Y Return vs Nifty]]-AVERAGE(Table2[1Y Return vs Nifty]))/_xlfn.STDEV.P(Table2[1Y Return vs Nifty])</f>
        <v>-0.12656638515761717</v>
      </c>
      <c r="I292">
        <v>6.8978655417235597</v>
      </c>
      <c r="J292">
        <f>(Table2[[#This Row],[1M Return vs Nifty]]-AVERAGE(Table2[1M Return vs Nifty]))/_xlfn.STDEV.P(Table2[1M Return vs Nifty])</f>
        <v>0.63070826539605052</v>
      </c>
      <c r="K292">
        <v>-3.4584820767576399</v>
      </c>
      <c r="L292">
        <f>(Table2[[#This Row],[6M Return vs Nifty]]-AVERAGE(Table2[6M Return vs Nifty]))/_xlfn.STDEV.P(Table2[6M Return vs Nifty])</f>
        <v>-0.57262046866882887</v>
      </c>
      <c r="M292">
        <v>-2.26534898934929</v>
      </c>
      <c r="N292">
        <f>(Table2[[#This Row],[1W Return vs Nifty]]-AVERAGE(Table2[1W Return vs Nifty]))/_xlfn.STDEV.P(Table2[1W Return vs Nifty])</f>
        <v>-0.45478507508747934</v>
      </c>
      <c r="O292">
        <v>730.94</v>
      </c>
      <c r="P292">
        <v>736.93993567454004</v>
      </c>
      <c r="Q292">
        <v>667.25130543714602</v>
      </c>
      <c r="R292">
        <v>55.881097438255601</v>
      </c>
      <c r="S292" s="1">
        <f>(Table2[[#This Row],[Close Price]]-Table2[[#This Row],[20D EMA]])/Table2[[#This Row],[20D EMA]]</f>
        <v>1.5746846526390662E-2</v>
      </c>
      <c r="T292" s="1">
        <f>(Table2[[#This Row],[Close Price]]-Table2[[#This Row],[50D EMA]])/Table2[[#This Row],[50D EMA]]</f>
        <v>7.4769517279810651E-3</v>
      </c>
      <c r="U292" s="1">
        <f>(Table2[[#This Row],[Close Price]]-Table2[[#This Row],[200D EMA]])/Table2[[#This Row],[200D EMA]]</f>
        <v>0.11269920935349541</v>
      </c>
      <c r="V292">
        <v>1.50853905850287</v>
      </c>
      <c r="W292">
        <v>721.15</v>
      </c>
      <c r="X292">
        <v>750</v>
      </c>
      <c r="Y292">
        <v>713.5</v>
      </c>
      <c r="Z292">
        <v>750</v>
      </c>
      <c r="AA292">
        <v>710</v>
      </c>
      <c r="AB292">
        <v>795</v>
      </c>
      <c r="AC292" s="1">
        <f>(Table2[[#This Row],[Close Price]]/Table2[[#This Row],[Day Low]])-1</f>
        <v>2.9536157526173668E-2</v>
      </c>
      <c r="AD292" s="1">
        <f>(Table2[[#This Row],[Day High]]/Table2[[#This Row],[Close Price]])-1</f>
        <v>1.0169034951848621E-2</v>
      </c>
      <c r="AE292" s="1">
        <f>(Table2[[#This Row],[Close Price]]/Table2[[#This Row],[Current Week Low]])-1</f>
        <v>4.0574632095304874E-2</v>
      </c>
      <c r="AF292" s="1">
        <f>(Table2[[#This Row],[Current Week High]]/Table2[[#This Row],[Close Price]])-1</f>
        <v>1.0169034951848621E-2</v>
      </c>
      <c r="AG292" s="1">
        <f>(Table2[[#This Row],[Close Price]]/Table2[[#This Row],[Current Month Low]])-1</f>
        <v>4.5704225352112715E-2</v>
      </c>
      <c r="AH292" s="1">
        <f>(Table2[[#This Row],[Current Month High]]/Table2[[#This Row],[Close Price]])-1</f>
        <v>7.0779177048959419E-2</v>
      </c>
      <c r="AI292">
        <v>14.216445551889</v>
      </c>
      <c r="AJ292">
        <v>73.814819150181407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0.02</v>
      </c>
      <c r="AM292" t="s">
        <v>3220</v>
      </c>
      <c r="AN292">
        <v>1.59</v>
      </c>
      <c r="AO292" t="s">
        <v>3220</v>
      </c>
      <c r="AP292">
        <v>0.17158269171471599</v>
      </c>
      <c r="AQ292">
        <f>(Table2[[#This Row],[Sharpe Ratio]]-AVERAGE(Table2[Sharpe Ratio]))/_xlfn.STDEV.P(Table2[Sharpe Ratio])</f>
        <v>1.2499850166184689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343</v>
      </c>
      <c r="AT292">
        <f>_xlfn.RANK.AVG(Table2[[#This Row],[6M Return vs Nifty Z-Score]],Table2[6M Return vs Nifty Z-Score])</f>
        <v>517</v>
      </c>
      <c r="AU292">
        <f>_xlfn.RANK.AVG(Table2[[#This Row],[Sharpe Ratio Z-Score]],Table2[Sharpe Ratio Z-Score])</f>
        <v>81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1866</v>
      </c>
      <c r="B293" t="s">
        <v>1867</v>
      </c>
      <c r="C293" t="s">
        <v>3165</v>
      </c>
      <c r="D293" t="s">
        <v>54</v>
      </c>
      <c r="E293">
        <v>4012.6044025900001</v>
      </c>
      <c r="F293">
        <v>400.15</v>
      </c>
      <c r="G293">
        <v>8.6149395089495506</v>
      </c>
      <c r="H293">
        <f>(Table2[[#This Row],[1Y Return vs Nifty]]-AVERAGE(Table2[1Y Return vs Nifty]))/_xlfn.STDEV.P(Table2[1Y Return vs Nifty])</f>
        <v>-0.25374480016087575</v>
      </c>
      <c r="I293">
        <v>10.481364985083101</v>
      </c>
      <c r="J293">
        <f>(Table2[[#This Row],[1M Return vs Nifty]]-AVERAGE(Table2[1M Return vs Nifty]))/_xlfn.STDEV.P(Table2[1M Return vs Nifty])</f>
        <v>0.98898090391109839</v>
      </c>
      <c r="K293">
        <v>24.410401123370999</v>
      </c>
      <c r="L293">
        <f>(Table2[[#This Row],[6M Return vs Nifty]]-AVERAGE(Table2[6M Return vs Nifty]))/_xlfn.STDEV.P(Table2[6M Return vs Nifty])</f>
        <v>0.31143417025325398</v>
      </c>
      <c r="M293">
        <v>-1.44601017485171</v>
      </c>
      <c r="N293">
        <f>(Table2[[#This Row],[1W Return vs Nifty]]-AVERAGE(Table2[1W Return vs Nifty]))/_xlfn.STDEV.P(Table2[1W Return vs Nifty])</f>
        <v>-0.29724447167809398</v>
      </c>
      <c r="O293">
        <v>386.12</v>
      </c>
      <c r="P293">
        <v>369.66703322765699</v>
      </c>
      <c r="Q293">
        <v>332.13253936105201</v>
      </c>
      <c r="R293">
        <v>61.437634885990597</v>
      </c>
      <c r="S293" s="1">
        <f>(Table2[[#This Row],[Close Price]]-Table2[[#This Row],[20D EMA]])/Table2[[#This Row],[20D EMA]]</f>
        <v>3.6335854138609687E-2</v>
      </c>
      <c r="T293" s="1">
        <f>(Table2[[#This Row],[Close Price]]-Table2[[#This Row],[50D EMA]])/Table2[[#This Row],[50D EMA]]</f>
        <v>8.2460603820114678E-2</v>
      </c>
      <c r="U293" s="1">
        <f>(Table2[[#This Row],[Close Price]]-Table2[[#This Row],[200D EMA]])/Table2[[#This Row],[200D EMA]]</f>
        <v>0.20479011412070072</v>
      </c>
      <c r="V293">
        <v>1.4907627846047</v>
      </c>
      <c r="W293">
        <v>393.05</v>
      </c>
      <c r="X293">
        <v>405.9</v>
      </c>
      <c r="Y293">
        <v>385.25</v>
      </c>
      <c r="Z293">
        <v>405.9</v>
      </c>
      <c r="AA293">
        <v>385.25</v>
      </c>
      <c r="AB293">
        <v>411</v>
      </c>
      <c r="AC293" s="1">
        <f>(Table2[[#This Row],[Close Price]]/Table2[[#This Row],[Day Low]])-1</f>
        <v>1.8063859559852347E-2</v>
      </c>
      <c r="AD293" s="1">
        <f>(Table2[[#This Row],[Day High]]/Table2[[#This Row],[Close Price]])-1</f>
        <v>1.4369611395726567E-2</v>
      </c>
      <c r="AE293" s="1">
        <f>(Table2[[#This Row],[Close Price]]/Table2[[#This Row],[Current Week Low]])-1</f>
        <v>3.8676184295911797E-2</v>
      </c>
      <c r="AF293" s="1">
        <f>(Table2[[#This Row],[Current Week High]]/Table2[[#This Row],[Close Price]])-1</f>
        <v>1.4369611395726567E-2</v>
      </c>
      <c r="AG293" s="1">
        <f>(Table2[[#This Row],[Close Price]]/Table2[[#This Row],[Current Month Low]])-1</f>
        <v>3.8676184295911797E-2</v>
      </c>
      <c r="AH293" s="1">
        <f>(Table2[[#This Row],[Current Month High]]/Table2[[#This Row],[Close Price]])-1</f>
        <v>2.7114831938023221E-2</v>
      </c>
      <c r="AI293">
        <v>4.6857428464325901</v>
      </c>
      <c r="AJ293">
        <v>68.590688856119598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-7.0000000000000007E-2</v>
      </c>
      <c r="AM293" t="s">
        <v>3221</v>
      </c>
      <c r="AN293">
        <v>2.46</v>
      </c>
      <c r="AO293" t="s">
        <v>3220</v>
      </c>
      <c r="AP293">
        <v>6.9160990370905007E-2</v>
      </c>
      <c r="AQ293">
        <f>(Table2[[#This Row],[Sharpe Ratio]]-AVERAGE(Table2[Sharpe Ratio]))/_xlfn.STDEV.P(Table2[Sharpe Ratio])</f>
        <v>5.2537915956629024E-2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0.80196371828201163</v>
      </c>
      <c r="AS293">
        <f>_xlfn.RANK.AVG(Table2[[#This Row],[1Y Return vs Nifty Z-Score]],Table2[1Y Return vs Nifty Z-Score])</f>
        <v>383</v>
      </c>
      <c r="AT293">
        <f>_xlfn.RANK.AVG(Table2[[#This Row],[6M Return vs Nifty Z-Score]],Table2[6M Return vs Nifty Z-Score])</f>
        <v>223</v>
      </c>
      <c r="AU293">
        <f>_xlfn.RANK.AVG(Table2[[#This Row],[Sharpe Ratio Z-Score]],Table2[Sharpe Ratio Z-Score])</f>
        <v>336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1694</v>
      </c>
      <c r="B294" t="s">
        <v>1695</v>
      </c>
      <c r="C294" t="s">
        <v>3163</v>
      </c>
      <c r="D294" t="s">
        <v>999</v>
      </c>
      <c r="E294">
        <v>5042.3675107259996</v>
      </c>
      <c r="F294">
        <v>39.53</v>
      </c>
      <c r="G294">
        <v>15.3416858385898</v>
      </c>
      <c r="H294">
        <f>(Table2[[#This Row],[1Y Return vs Nifty]]-AVERAGE(Table2[1Y Return vs Nifty]))/_xlfn.STDEV.P(Table2[1Y Return vs Nifty])</f>
        <v>-0.13524647079855032</v>
      </c>
      <c r="I294">
        <v>-3.4016051423470999</v>
      </c>
      <c r="J294">
        <f>(Table2[[#This Row],[1M Return vs Nifty]]-AVERAGE(Table2[1M Return vs Nifty]))/_xlfn.STDEV.P(Table2[1M Return vs Nifty])</f>
        <v>-0.39901661544025807</v>
      </c>
      <c r="K294">
        <v>15.3730268061459</v>
      </c>
      <c r="L294">
        <f>(Table2[[#This Row],[6M Return vs Nifty]]-AVERAGE(Table2[6M Return vs Nifty]))/_xlfn.STDEV.P(Table2[6M Return vs Nifty])</f>
        <v>2.4751254707457676E-2</v>
      </c>
      <c r="M294">
        <v>-5.0825728921599103</v>
      </c>
      <c r="N294">
        <f>(Table2[[#This Row],[1W Return vs Nifty]]-AVERAGE(Table2[1W Return vs Nifty]))/_xlfn.STDEV.P(Table2[1W Return vs Nifty])</f>
        <v>-0.99647447846364468</v>
      </c>
      <c r="O294">
        <v>40.51</v>
      </c>
      <c r="P294">
        <v>40.179567550627802</v>
      </c>
      <c r="Q294">
        <v>34.727753041905203</v>
      </c>
      <c r="R294">
        <v>40.168830491778401</v>
      </c>
      <c r="S294" s="1">
        <f>(Table2[[#This Row],[Close Price]]-Table2[[#This Row],[20D EMA]])/Table2[[#This Row],[20D EMA]]</f>
        <v>-2.419155764008879E-2</v>
      </c>
      <c r="T294" s="1">
        <f>(Table2[[#This Row],[Close Price]]-Table2[[#This Row],[50D EMA]])/Table2[[#This Row],[50D EMA]]</f>
        <v>-1.6166613784713346E-2</v>
      </c>
      <c r="U294" s="1">
        <f>(Table2[[#This Row],[Close Price]]-Table2[[#This Row],[200D EMA]])/Table2[[#This Row],[200D EMA]]</f>
        <v>0.13828268567505747</v>
      </c>
      <c r="V294">
        <v>0.65742242345920898</v>
      </c>
      <c r="W294">
        <v>39.11</v>
      </c>
      <c r="X294">
        <v>39.799999999999997</v>
      </c>
      <c r="Y294">
        <v>38.159999999999997</v>
      </c>
      <c r="Z294">
        <v>39.799999999999997</v>
      </c>
      <c r="AA294">
        <v>38.159999999999997</v>
      </c>
      <c r="AB294">
        <v>42.95</v>
      </c>
      <c r="AC294" s="1">
        <f>(Table2[[#This Row],[Close Price]]/Table2[[#This Row],[Day Low]])-1</f>
        <v>1.0738941447200334E-2</v>
      </c>
      <c r="AD294" s="1">
        <f>(Table2[[#This Row],[Day High]]/Table2[[#This Row],[Close Price]])-1</f>
        <v>6.8302555021502176E-3</v>
      </c>
      <c r="AE294" s="1">
        <f>(Table2[[#This Row],[Close Price]]/Table2[[#This Row],[Current Week Low]])-1</f>
        <v>3.5901467505241147E-2</v>
      </c>
      <c r="AF294" s="1">
        <f>(Table2[[#This Row],[Current Week High]]/Table2[[#This Row],[Close Price]])-1</f>
        <v>6.8302555021502176E-3</v>
      </c>
      <c r="AG294" s="1">
        <f>(Table2[[#This Row],[Close Price]]/Table2[[#This Row],[Current Month Low]])-1</f>
        <v>3.5901467505241147E-2</v>
      </c>
      <c r="AH294" s="1">
        <f>(Table2[[#This Row],[Current Month High]]/Table2[[#This Row],[Close Price]])-1</f>
        <v>8.6516569693903422E-2</v>
      </c>
      <c r="AI294">
        <v>16.620288388565601</v>
      </c>
      <c r="AJ294">
        <v>75.688888888888897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-0.2</v>
      </c>
      <c r="AM294" t="s">
        <v>3221</v>
      </c>
      <c r="AN294">
        <v>-4.29</v>
      </c>
      <c r="AO294" t="s">
        <v>3221</v>
      </c>
      <c r="AP294">
        <v>8.6207139082116996E-2</v>
      </c>
      <c r="AQ294">
        <f>(Table2[[#This Row],[Sharpe Ratio]]-AVERAGE(Table2[Sharpe Ratio]))/_xlfn.STDEV.P(Table2[Sharpe Ratio])</f>
        <v>0.25183026400279607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-1.2541560459921994</v>
      </c>
      <c r="AS294">
        <f>_xlfn.RANK.AVG(Table2[[#This Row],[1Y Return vs Nifty Z-Score]],Table2[1Y Return vs Nifty Z-Score])</f>
        <v>349</v>
      </c>
      <c r="AT294">
        <f>_xlfn.RANK.AVG(Table2[[#This Row],[6M Return vs Nifty Z-Score]],Table2[6M Return vs Nifty Z-Score])</f>
        <v>317</v>
      </c>
      <c r="AU294">
        <f>_xlfn.RANK.AVG(Table2[[#This Row],[Sharpe Ratio Z-Score]],Table2[Sharpe Ratio Z-Score])</f>
        <v>277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586</v>
      </c>
      <c r="B295" t="s">
        <v>587</v>
      </c>
      <c r="C295" t="s">
        <v>3159</v>
      </c>
      <c r="D295" t="s">
        <v>18</v>
      </c>
      <c r="E295">
        <v>34119.592990635902</v>
      </c>
      <c r="F295">
        <v>194.68</v>
      </c>
      <c r="G295">
        <v>76.978246850035006</v>
      </c>
      <c r="H295">
        <f>(Table2[[#This Row],[1Y Return vs Nifty]]-AVERAGE(Table2[1Y Return vs Nifty]))/_xlfn.STDEV.P(Table2[1Y Return vs Nifty])</f>
        <v>0.95054287661778281</v>
      </c>
      <c r="I295">
        <v>-8.7446181789758004</v>
      </c>
      <c r="J295">
        <f>(Table2[[#This Row],[1M Return vs Nifty]]-AVERAGE(Table2[1M Return vs Nifty]))/_xlfn.STDEV.P(Table2[1M Return vs Nifty])</f>
        <v>-0.93320265579265815</v>
      </c>
      <c r="K295">
        <v>-22.3697852709704</v>
      </c>
      <c r="L295">
        <f>(Table2[[#This Row],[6M Return vs Nifty]]-AVERAGE(Table2[6M Return vs Nifty]))/_xlfn.STDEV.P(Table2[6M Return vs Nifty])</f>
        <v>-1.1725234212503168</v>
      </c>
      <c r="M295">
        <v>-6.3314087223670104</v>
      </c>
      <c r="N295">
        <f>(Table2[[#This Row],[1W Return vs Nifty]]-AVERAGE(Table2[1W Return vs Nifty]))/_xlfn.STDEV.P(Table2[1W Return vs Nifty])</f>
        <v>-1.2365977910284596</v>
      </c>
      <c r="O295">
        <v>204.23</v>
      </c>
      <c r="P295">
        <v>209.76960699312201</v>
      </c>
      <c r="Q295">
        <v>191.95510364817201</v>
      </c>
      <c r="R295">
        <v>32.518516740351302</v>
      </c>
      <c r="S295" s="1">
        <f>(Table2[[#This Row],[Close Price]]-Table2[[#This Row],[20D EMA]])/Table2[[#This Row],[20D EMA]]</f>
        <v>-4.6761004749546996E-2</v>
      </c>
      <c r="T295" s="1">
        <f>(Table2[[#This Row],[Close Price]]-Table2[[#This Row],[50D EMA]])/Table2[[#This Row],[50D EMA]]</f>
        <v>-7.1934191084301199E-2</v>
      </c>
      <c r="U295" s="1">
        <f>(Table2[[#This Row],[Close Price]]-Table2[[#This Row],[200D EMA]])/Table2[[#This Row],[200D EMA]]</f>
        <v>1.4195487903371214E-2</v>
      </c>
      <c r="V295">
        <v>0.31001249193796299</v>
      </c>
      <c r="W295">
        <v>190</v>
      </c>
      <c r="X295">
        <v>195.65</v>
      </c>
      <c r="Y295">
        <v>189</v>
      </c>
      <c r="Z295">
        <v>197</v>
      </c>
      <c r="AA295">
        <v>189</v>
      </c>
      <c r="AB295">
        <v>210.35</v>
      </c>
      <c r="AC295" s="1">
        <f>(Table2[[#This Row],[Close Price]]/Table2[[#This Row],[Day Low]])-1</f>
        <v>2.463157894736856E-2</v>
      </c>
      <c r="AD295" s="1">
        <f>(Table2[[#This Row],[Day High]]/Table2[[#This Row],[Close Price]])-1</f>
        <v>4.9825354427779356E-3</v>
      </c>
      <c r="AE295" s="1">
        <f>(Table2[[#This Row],[Close Price]]/Table2[[#This Row],[Current Week Low]])-1</f>
        <v>3.0052910052910109E-2</v>
      </c>
      <c r="AF295" s="1">
        <f>(Table2[[#This Row],[Current Week High]]/Table2[[#This Row],[Close Price]])-1</f>
        <v>1.1916991986850256E-2</v>
      </c>
      <c r="AG295" s="1">
        <f>(Table2[[#This Row],[Close Price]]/Table2[[#This Row],[Current Month Low]])-1</f>
        <v>3.0052910052910109E-2</v>
      </c>
      <c r="AH295" s="1">
        <f>(Table2[[#This Row],[Current Month High]]/Table2[[#This Row],[Close Price]])-1</f>
        <v>8.0491062256009771E-2</v>
      </c>
      <c r="AI295">
        <v>48.577152249845803</v>
      </c>
      <c r="AJ295">
        <v>127.962529274004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-0.12</v>
      </c>
      <c r="AM295" t="s">
        <v>3221</v>
      </c>
      <c r="AN295">
        <v>-8.92</v>
      </c>
      <c r="AO295" t="s">
        <v>3221</v>
      </c>
      <c r="AP295">
        <v>0.127344913357575</v>
      </c>
      <c r="AQ295">
        <f>(Table2[[#This Row],[Sharpe Ratio]]-AVERAGE(Table2[Sharpe Ratio]))/_xlfn.STDEV.P(Table2[Sharpe Ratio])</f>
        <v>0.73278603692508459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100</v>
      </c>
      <c r="AT295">
        <f>_xlfn.RANK.AVG(Table2[[#This Row],[6M Return vs Nifty Z-Score]],Table2[6M Return vs Nifty Z-Score])</f>
        <v>691</v>
      </c>
      <c r="AU295">
        <f>_xlfn.RANK.AVG(Table2[[#This Row],[Sharpe Ratio Z-Score]],Table2[Sharpe Ratio Z-Score])</f>
        <v>162</v>
      </c>
      <c r="AV295">
        <f>(Table2[[#This Row],[Rank 1Y]]+Table2[[#This Row],[Rank 6M]]+Table2[[#This Row],[Rank Sharpe]])/3</f>
        <v>317.66666666666669</v>
      </c>
    </row>
    <row r="296" spans="1:48" x14ac:dyDescent="0.3">
      <c r="A296" t="s">
        <v>112</v>
      </c>
      <c r="B296" t="s">
        <v>113</v>
      </c>
      <c r="C296" t="s">
        <v>3159</v>
      </c>
      <c r="D296" t="s">
        <v>18</v>
      </c>
      <c r="E296">
        <v>247898.33981356499</v>
      </c>
      <c r="F296">
        <v>175.55</v>
      </c>
      <c r="G296">
        <v>58.0583585291714</v>
      </c>
      <c r="H296">
        <f>(Table2[[#This Row],[1Y Return vs Nifty]]-AVERAGE(Table2[1Y Return vs Nifty]))/_xlfn.STDEV.P(Table2[1Y Return vs Nifty])</f>
        <v>0.61725021953255388</v>
      </c>
      <c r="I296">
        <v>1.5240105569620801</v>
      </c>
      <c r="J296">
        <f>(Table2[[#This Row],[1M Return vs Nifty]]-AVERAGE(Table2[1M Return vs Nifty]))/_xlfn.STDEV.P(Table2[1M Return vs Nifty])</f>
        <v>9.3438695575004518E-2</v>
      </c>
      <c r="K296">
        <v>-10.5796366232032</v>
      </c>
      <c r="L296">
        <f>(Table2[[#This Row],[6M Return vs Nifty]]-AVERAGE(Table2[6M Return vs Nifty]))/_xlfn.STDEV.P(Table2[6M Return vs Nifty])</f>
        <v>-0.79851720324760156</v>
      </c>
      <c r="M296">
        <v>-0.93581815055939499</v>
      </c>
      <c r="N296">
        <f>(Table2[[#This Row],[1W Return vs Nifty]]-AVERAGE(Table2[1W Return vs Nifty]))/_xlfn.STDEV.P(Table2[1W Return vs Nifty])</f>
        <v>-0.19914590983838207</v>
      </c>
      <c r="O296">
        <v>174.93</v>
      </c>
      <c r="P296">
        <v>172.559960649564</v>
      </c>
      <c r="Q296">
        <v>155.983874322232</v>
      </c>
      <c r="R296">
        <v>49.677817931237698</v>
      </c>
      <c r="S296" s="1">
        <f>(Table2[[#This Row],[Close Price]]-Table2[[#This Row],[20D EMA]])/Table2[[#This Row],[20D EMA]]</f>
        <v>3.5442748527982882E-3</v>
      </c>
      <c r="T296" s="1">
        <f>(Table2[[#This Row],[Close Price]]-Table2[[#This Row],[50D EMA]])/Table2[[#This Row],[50D EMA]]</f>
        <v>1.7327538434644175E-2</v>
      </c>
      <c r="U296" s="1">
        <f>(Table2[[#This Row],[Close Price]]-Table2[[#This Row],[200D EMA]])/Table2[[#This Row],[200D EMA]]</f>
        <v>0.12543684892291013</v>
      </c>
      <c r="V296">
        <v>0.91792249868292097</v>
      </c>
      <c r="W296">
        <v>174.55</v>
      </c>
      <c r="X296">
        <v>176.74</v>
      </c>
      <c r="Y296">
        <v>173.65</v>
      </c>
      <c r="Z296">
        <v>177.21</v>
      </c>
      <c r="AA296">
        <v>173.65</v>
      </c>
      <c r="AB296">
        <v>184</v>
      </c>
      <c r="AC296" s="1">
        <f>(Table2[[#This Row],[Close Price]]/Table2[[#This Row],[Day Low]])-1</f>
        <v>5.729017473503184E-3</v>
      </c>
      <c r="AD296" s="1">
        <f>(Table2[[#This Row],[Day High]]/Table2[[#This Row],[Close Price]])-1</f>
        <v>6.77869552833954E-3</v>
      </c>
      <c r="AE296" s="1">
        <f>(Table2[[#This Row],[Close Price]]/Table2[[#This Row],[Current Week Low]])-1</f>
        <v>1.0941549093003156E-2</v>
      </c>
      <c r="AF296" s="1">
        <f>(Table2[[#This Row],[Current Week High]]/Table2[[#This Row],[Close Price]])-1</f>
        <v>9.455995442893661E-3</v>
      </c>
      <c r="AG296" s="1">
        <f>(Table2[[#This Row],[Close Price]]/Table2[[#This Row],[Current Month Low]])-1</f>
        <v>1.0941549093003156E-2</v>
      </c>
      <c r="AH296" s="1">
        <f>(Table2[[#This Row],[Current Month High]]/Table2[[#This Row],[Close Price]])-1</f>
        <v>4.813443463400735E-2</v>
      </c>
      <c r="AI296">
        <v>12.1048134434633</v>
      </c>
      <c r="AJ296">
        <v>105.3216374269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0.01</v>
      </c>
      <c r="AM296" t="s">
        <v>3220</v>
      </c>
      <c r="AN296">
        <v>1.4</v>
      </c>
      <c r="AO296" t="s">
        <v>3220</v>
      </c>
      <c r="AP296">
        <v>0.105336295637687</v>
      </c>
      <c r="AQ296">
        <f>(Table2[[#This Row],[Sharpe Ratio]]-AVERAGE(Table2[Sharpe Ratio]))/_xlfn.STDEV.P(Table2[Sharpe Ratio])</f>
        <v>0.47547576837380767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0.18850157039538254</v>
      </c>
      <c r="AS296">
        <f>_xlfn.RANK.AVG(Table2[[#This Row],[1Y Return vs Nifty Z-Score]],Table2[1Y Return vs Nifty Z-Score])</f>
        <v>151</v>
      </c>
      <c r="AT296">
        <f>_xlfn.RANK.AVG(Table2[[#This Row],[6M Return vs Nifty Z-Score]],Table2[6M Return vs Nifty Z-Score])</f>
        <v>586</v>
      </c>
      <c r="AU296">
        <f>_xlfn.RANK.AVG(Table2[[#This Row],[Sharpe Ratio Z-Score]],Table2[Sharpe Ratio Z-Score])</f>
        <v>218</v>
      </c>
      <c r="AV296">
        <f>(Table2[[#This Row],[Rank 1Y]]+Table2[[#This Row],[Rank 6M]]+Table2[[#This Row],[Rank Sharpe]])/3</f>
        <v>318.33333333333331</v>
      </c>
    </row>
    <row r="297" spans="1:48" x14ac:dyDescent="0.3">
      <c r="A297" t="s">
        <v>1298</v>
      </c>
      <c r="B297" t="s">
        <v>1299</v>
      </c>
      <c r="C297" t="s">
        <v>3166</v>
      </c>
      <c r="D297" t="s">
        <v>204</v>
      </c>
      <c r="E297">
        <v>8902.9598160000005</v>
      </c>
      <c r="F297">
        <v>451.6</v>
      </c>
      <c r="G297">
        <v>19.287539817939798</v>
      </c>
      <c r="H297">
        <f>(Table2[[#This Row],[1Y Return vs Nifty]]-AVERAGE(Table2[1Y Return vs Nifty]))/_xlfn.STDEV.P(Table2[1Y Return vs Nifty])</f>
        <v>-6.5736327031070851E-2</v>
      </c>
      <c r="I297">
        <v>7.9837919308633198</v>
      </c>
      <c r="J297">
        <f>(Table2[[#This Row],[1M Return vs Nifty]]-AVERAGE(Table2[1M Return vs Nifty]))/_xlfn.STDEV.P(Table2[1M Return vs Nifty])</f>
        <v>0.73927747792688259</v>
      </c>
      <c r="K297">
        <v>54.642702830232103</v>
      </c>
      <c r="L297">
        <f>(Table2[[#This Row],[6M Return vs Nifty]]-AVERAGE(Table2[6M Return vs Nifty]))/_xlfn.STDEV.P(Table2[6M Return vs Nifty])</f>
        <v>1.2704609951645298</v>
      </c>
      <c r="M297">
        <v>-2.5015986698769299</v>
      </c>
      <c r="N297">
        <f>(Table2[[#This Row],[1W Return vs Nifty]]-AVERAGE(Table2[1W Return vs Nifty]))/_xlfn.STDEV.P(Table2[1W Return vs Nifty])</f>
        <v>-0.5002106262355982</v>
      </c>
      <c r="O297">
        <v>439.88</v>
      </c>
      <c r="P297">
        <v>411.12322857802798</v>
      </c>
      <c r="Q297">
        <v>329.41011063969398</v>
      </c>
      <c r="R297">
        <v>55.917320135845003</v>
      </c>
      <c r="S297" s="1">
        <f>(Table2[[#This Row],[Close Price]]-Table2[[#This Row],[20D EMA]])/Table2[[#This Row],[20D EMA]]</f>
        <v>2.6643630080931225E-2</v>
      </c>
      <c r="T297" s="1">
        <f>(Table2[[#This Row],[Close Price]]-Table2[[#This Row],[50D EMA]])/Table2[[#This Row],[50D EMA]]</f>
        <v>9.8454109640000245E-2</v>
      </c>
      <c r="U297" s="1">
        <f>(Table2[[#This Row],[Close Price]]-Table2[[#This Row],[200D EMA]])/Table2[[#This Row],[200D EMA]]</f>
        <v>0.370935455268877</v>
      </c>
      <c r="V297">
        <v>0.70261411385773398</v>
      </c>
      <c r="W297">
        <v>446.85</v>
      </c>
      <c r="X297">
        <v>457.8</v>
      </c>
      <c r="Y297">
        <v>441</v>
      </c>
      <c r="Z297">
        <v>457.8</v>
      </c>
      <c r="AA297">
        <v>441</v>
      </c>
      <c r="AB297">
        <v>467.35</v>
      </c>
      <c r="AC297" s="1">
        <f>(Table2[[#This Row],[Close Price]]/Table2[[#This Row],[Day Low]])-1</f>
        <v>1.0629965312744849E-2</v>
      </c>
      <c r="AD297" s="1">
        <f>(Table2[[#This Row],[Day High]]/Table2[[#This Row],[Close Price]])-1</f>
        <v>1.3728963684676687E-2</v>
      </c>
      <c r="AE297" s="1">
        <f>(Table2[[#This Row],[Close Price]]/Table2[[#This Row],[Current Week Low]])-1</f>
        <v>2.4036281179138363E-2</v>
      </c>
      <c r="AF297" s="1">
        <f>(Table2[[#This Row],[Current Week High]]/Table2[[#This Row],[Close Price]])-1</f>
        <v>1.3728963684676687E-2</v>
      </c>
      <c r="AG297" s="1">
        <f>(Table2[[#This Row],[Close Price]]/Table2[[#This Row],[Current Month Low]])-1</f>
        <v>2.4036281179138363E-2</v>
      </c>
      <c r="AH297" s="1">
        <f>(Table2[[#This Row],[Current Month High]]/Table2[[#This Row],[Close Price]])-1</f>
        <v>3.4875996457041536E-2</v>
      </c>
      <c r="AI297">
        <v>5.1372896368467602</v>
      </c>
      <c r="AJ297">
        <v>88.088296543107006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0.24</v>
      </c>
      <c r="AM297" t="s">
        <v>3220</v>
      </c>
      <c r="AN297">
        <v>2.29</v>
      </c>
      <c r="AO297" t="s">
        <v>3220</v>
      </c>
      <c r="AQ297">
        <f>(Table2[[#This Row],[Sharpe Ratio]]-AVERAGE(Table2[Sharpe Ratio]))/_xlfn.STDEV.P(Table2[Sharpe Ratio])</f>
        <v>-0.75604684988846571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0.68774466993627781</v>
      </c>
      <c r="AS297">
        <f>_xlfn.RANK.AVG(Table2[[#This Row],[1Y Return vs Nifty Z-Score]],Table2[1Y Return vs Nifty Z-Score])</f>
        <v>320</v>
      </c>
      <c r="AT297">
        <f>_xlfn.RANK.AVG(Table2[[#This Row],[6M Return vs Nifty Z-Score]],Table2[6M Return vs Nifty Z-Score])</f>
        <v>76</v>
      </c>
      <c r="AU297">
        <f>_xlfn.RANK.AVG(Table2[[#This Row],[Sharpe Ratio Z-Score]],Table2[Sharpe Ratio Z-Score])</f>
        <v>559.5</v>
      </c>
      <c r="AV297">
        <f>(Table2[[#This Row],[Rank 1Y]]+Table2[[#This Row],[Rank 6M]]+Table2[[#This Row],[Rank Sharpe]])/3</f>
        <v>318.5</v>
      </c>
    </row>
    <row r="298" spans="1:48" x14ac:dyDescent="0.3">
      <c r="A298" t="s">
        <v>325</v>
      </c>
      <c r="B298" t="s">
        <v>326</v>
      </c>
      <c r="C298" t="s">
        <v>3174</v>
      </c>
      <c r="D298" t="s">
        <v>141</v>
      </c>
      <c r="E298">
        <v>80321.021672319999</v>
      </c>
      <c r="F298">
        <v>2888.6</v>
      </c>
      <c r="G298">
        <v>44.990767469496603</v>
      </c>
      <c r="H298">
        <f>(Table2[[#This Row],[1Y Return vs Nifty]]-AVERAGE(Table2[1Y Return vs Nifty]))/_xlfn.STDEV.P(Table2[1Y Return vs Nifty])</f>
        <v>0.38705160143714884</v>
      </c>
      <c r="I298">
        <v>-3.9450887575097999</v>
      </c>
      <c r="J298">
        <f>(Table2[[#This Row],[1M Return vs Nifty]]-AVERAGE(Table2[1M Return vs Nifty]))/_xlfn.STDEV.P(Table2[1M Return vs Nifty])</f>
        <v>-0.45335325253806968</v>
      </c>
      <c r="K298">
        <v>7.9812497739346302</v>
      </c>
      <c r="L298">
        <f>(Table2[[#This Row],[6M Return vs Nifty]]-AVERAGE(Table2[6M Return vs Nifty]))/_xlfn.STDEV.P(Table2[6M Return vs Nifty])</f>
        <v>-0.20973014622553399</v>
      </c>
      <c r="M298">
        <v>0.24254661597178501</v>
      </c>
      <c r="N298">
        <f>(Table2[[#This Row],[1W Return vs Nifty]]-AVERAGE(Table2[1W Return vs Nifty]))/_xlfn.STDEV.P(Table2[1W Return vs Nifty])</f>
        <v>2.7427386911286166E-2</v>
      </c>
      <c r="O298">
        <v>2912.19</v>
      </c>
      <c r="P298">
        <v>2956.3222201184399</v>
      </c>
      <c r="Q298">
        <v>2607.6480535189498</v>
      </c>
      <c r="R298">
        <v>47.846929573046097</v>
      </c>
      <c r="S298" s="1">
        <f>(Table2[[#This Row],[Close Price]]-Table2[[#This Row],[20D EMA]])/Table2[[#This Row],[20D EMA]]</f>
        <v>-8.1004330074617888E-3</v>
      </c>
      <c r="T298" s="1">
        <f>(Table2[[#This Row],[Close Price]]-Table2[[#This Row],[50D EMA]])/Table2[[#This Row],[50D EMA]]</f>
        <v>-2.2907590944442717E-2</v>
      </c>
      <c r="U298" s="1">
        <f>(Table2[[#This Row],[Close Price]]-Table2[[#This Row],[200D EMA]])/Table2[[#This Row],[200D EMA]]</f>
        <v>0.10774151293228129</v>
      </c>
      <c r="V298">
        <v>0.54633341362145305</v>
      </c>
      <c r="W298">
        <v>2864.05</v>
      </c>
      <c r="X298">
        <v>2905</v>
      </c>
      <c r="Y298">
        <v>2845</v>
      </c>
      <c r="Z298">
        <v>2911.35</v>
      </c>
      <c r="AA298">
        <v>2840.6</v>
      </c>
      <c r="AB298">
        <v>2947.7</v>
      </c>
      <c r="AC298" s="1">
        <f>(Table2[[#This Row],[Close Price]]/Table2[[#This Row],[Day Low]])-1</f>
        <v>8.5717777273439655E-3</v>
      </c>
      <c r="AD298" s="1">
        <f>(Table2[[#This Row],[Day High]]/Table2[[#This Row],[Close Price]])-1</f>
        <v>5.677490826005771E-3</v>
      </c>
      <c r="AE298" s="1">
        <f>(Table2[[#This Row],[Close Price]]/Table2[[#This Row],[Current Week Low]])-1</f>
        <v>1.5325131810193238E-2</v>
      </c>
      <c r="AF298" s="1">
        <f>(Table2[[#This Row],[Current Week High]]/Table2[[#This Row],[Close Price]])-1</f>
        <v>7.8757875787578424E-3</v>
      </c>
      <c r="AG298" s="1">
        <f>(Table2[[#This Row],[Close Price]]/Table2[[#This Row],[Current Month Low]])-1</f>
        <v>1.6897838484827066E-2</v>
      </c>
      <c r="AH298" s="1">
        <f>(Table2[[#This Row],[Current Month High]]/Table2[[#This Row],[Close Price]])-1</f>
        <v>2.0459738281520368E-2</v>
      </c>
      <c r="AI298">
        <v>17.797548985667699</v>
      </c>
      <c r="AJ298">
        <v>88.550913838120096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0.05</v>
      </c>
      <c r="AM298" t="s">
        <v>3220</v>
      </c>
      <c r="AN298">
        <v>0.17</v>
      </c>
      <c r="AO298" t="s">
        <v>3220</v>
      </c>
      <c r="AP298">
        <v>5.9934290447642001E-2</v>
      </c>
      <c r="AQ298">
        <f>(Table2[[#This Row],[Sharpe Ratio]]-AVERAGE(Table2[Sharpe Ratio]))/_xlfn.STDEV.P(Table2[Sharpe Ratio])</f>
        <v>-5.5334584957023605E-2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194</v>
      </c>
      <c r="AT298">
        <f>_xlfn.RANK.AVG(Table2[[#This Row],[6M Return vs Nifty Z-Score]],Table2[6M Return vs Nifty Z-Score])</f>
        <v>398</v>
      </c>
      <c r="AU298">
        <f>_xlfn.RANK.AVG(Table2[[#This Row],[Sharpe Ratio Z-Score]],Table2[Sharpe Ratio Z-Score])</f>
        <v>366</v>
      </c>
      <c r="AV298">
        <f>(Table2[[#This Row],[Rank 1Y]]+Table2[[#This Row],[Rank 6M]]+Table2[[#This Row],[Rank Sharpe]])/3</f>
        <v>319.33333333333331</v>
      </c>
    </row>
    <row r="299" spans="1:48" x14ac:dyDescent="0.3">
      <c r="A299" t="s">
        <v>522</v>
      </c>
      <c r="B299" t="s">
        <v>523</v>
      </c>
      <c r="C299" t="s">
        <v>3173</v>
      </c>
      <c r="D299" t="s">
        <v>524</v>
      </c>
      <c r="E299">
        <v>40639.731982004902</v>
      </c>
      <c r="F299">
        <v>3742.45</v>
      </c>
      <c r="G299">
        <v>-9.1239337036611303</v>
      </c>
      <c r="H299">
        <f>(Table2[[#This Row],[1Y Return vs Nifty]]-AVERAGE(Table2[1Y Return vs Nifty]))/_xlfn.STDEV.P(Table2[1Y Return vs Nifty])</f>
        <v>-0.56623270106509938</v>
      </c>
      <c r="I299">
        <v>-2.60258483271509</v>
      </c>
      <c r="J299">
        <f>(Table2[[#This Row],[1M Return vs Nifty]]-AVERAGE(Table2[1M Return vs Nifty]))/_xlfn.STDEV.P(Table2[1M Return vs Nifty])</f>
        <v>-0.31913182151641845</v>
      </c>
      <c r="K299">
        <v>20.538936601341199</v>
      </c>
      <c r="L299">
        <f>(Table2[[#This Row],[6M Return vs Nifty]]-AVERAGE(Table2[6M Return vs Nifty]))/_xlfn.STDEV.P(Table2[6M Return vs Nifty])</f>
        <v>0.18862386079288382</v>
      </c>
      <c r="M299">
        <v>-1.89312467045579</v>
      </c>
      <c r="N299">
        <f>(Table2[[#This Row],[1W Return vs Nifty]]-AVERAGE(Table2[1W Return vs Nifty]))/_xlfn.STDEV.P(Table2[1W Return vs Nifty])</f>
        <v>-0.38321462979118531</v>
      </c>
      <c r="O299">
        <v>3789.67</v>
      </c>
      <c r="P299">
        <v>3840.1881365826098</v>
      </c>
      <c r="Q299">
        <v>3483.2368500952198</v>
      </c>
      <c r="R299">
        <v>43.782660365286503</v>
      </c>
      <c r="S299" s="1">
        <f>(Table2[[#This Row],[Close Price]]-Table2[[#This Row],[20D EMA]])/Table2[[#This Row],[20D EMA]]</f>
        <v>-1.2460187826380729E-2</v>
      </c>
      <c r="T299" s="1">
        <f>(Table2[[#This Row],[Close Price]]-Table2[[#This Row],[50D EMA]])/Table2[[#This Row],[50D EMA]]</f>
        <v>-2.5451392772018536E-2</v>
      </c>
      <c r="U299" s="1">
        <f>(Table2[[#This Row],[Close Price]]-Table2[[#This Row],[200D EMA]])/Table2[[#This Row],[200D EMA]]</f>
        <v>7.4417319596769324E-2</v>
      </c>
      <c r="V299">
        <v>0.42863430894321602</v>
      </c>
      <c r="W299">
        <v>3690.05</v>
      </c>
      <c r="X299">
        <v>3754.45</v>
      </c>
      <c r="Y299">
        <v>3621</v>
      </c>
      <c r="Z299">
        <v>3754.45</v>
      </c>
      <c r="AA299">
        <v>3621</v>
      </c>
      <c r="AB299">
        <v>3860</v>
      </c>
      <c r="AC299" s="1">
        <f>(Table2[[#This Row],[Close Price]]/Table2[[#This Row],[Day Low]])-1</f>
        <v>1.420034958875882E-2</v>
      </c>
      <c r="AD299" s="1">
        <f>(Table2[[#This Row],[Day High]]/Table2[[#This Row],[Close Price]])-1</f>
        <v>3.2064556640702957E-3</v>
      </c>
      <c r="AE299" s="1">
        <f>(Table2[[#This Row],[Close Price]]/Table2[[#This Row],[Current Week Low]])-1</f>
        <v>3.3540458436895904E-2</v>
      </c>
      <c r="AF299" s="1">
        <f>(Table2[[#This Row],[Current Week High]]/Table2[[#This Row],[Close Price]])-1</f>
        <v>3.2064556640702957E-3</v>
      </c>
      <c r="AG299" s="1">
        <f>(Table2[[#This Row],[Close Price]]/Table2[[#This Row],[Current Month Low]])-1</f>
        <v>3.3540458436895904E-2</v>
      </c>
      <c r="AH299" s="1">
        <f>(Table2[[#This Row],[Current Month High]]/Table2[[#This Row],[Close Price]])-1</f>
        <v>3.1409905275955552E-2</v>
      </c>
      <c r="AI299">
        <v>17.825221445844299</v>
      </c>
      <c r="AJ299">
        <v>41.309847455067199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-0.15</v>
      </c>
      <c r="AM299" t="s">
        <v>3221</v>
      </c>
      <c r="AN299">
        <v>-3.44</v>
      </c>
      <c r="AO299" t="s">
        <v>3221</v>
      </c>
      <c r="AP299">
        <v>0.113943193670221</v>
      </c>
      <c r="AQ299">
        <f>(Table2[[#This Row],[Sharpe Ratio]]-AVERAGE(Table2[Sharpe Ratio]))/_xlfn.STDEV.P(Table2[Sharpe Ratio])</f>
        <v>0.57610195364047834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505</v>
      </c>
      <c r="AT299">
        <f>_xlfn.RANK.AVG(Table2[[#This Row],[6M Return vs Nifty Z-Score]],Table2[6M Return vs Nifty Z-Score])</f>
        <v>261</v>
      </c>
      <c r="AU299">
        <f>_xlfn.RANK.AVG(Table2[[#This Row],[Sharpe Ratio Z-Score]],Table2[Sharpe Ratio Z-Score])</f>
        <v>195</v>
      </c>
      <c r="AV299">
        <f>(Table2[[#This Row],[Rank 1Y]]+Table2[[#This Row],[Rank 6M]]+Table2[[#This Row],[Rank Sharpe]])/3</f>
        <v>320.33333333333331</v>
      </c>
    </row>
    <row r="300" spans="1:48" x14ac:dyDescent="0.3">
      <c r="A300" t="s">
        <v>1585</v>
      </c>
      <c r="B300" t="s">
        <v>1586</v>
      </c>
      <c r="C300" t="s">
        <v>3173</v>
      </c>
      <c r="D300" t="s">
        <v>1405</v>
      </c>
      <c r="E300">
        <v>6141.0754045200001</v>
      </c>
      <c r="F300">
        <v>949.2</v>
      </c>
      <c r="G300">
        <v>8.6592314341576806</v>
      </c>
      <c r="H300">
        <f>(Table2[[#This Row],[1Y Return vs Nifty]]-AVERAGE(Table2[1Y Return vs Nifty]))/_xlfn.STDEV.P(Table2[1Y Return vs Nifty])</f>
        <v>-0.25296455383015298</v>
      </c>
      <c r="I300">
        <v>23.700375970099401</v>
      </c>
      <c r="J300">
        <f>(Table2[[#This Row],[1M Return vs Nifty]]-AVERAGE(Table2[1M Return vs Nifty]))/_xlfn.STDEV.P(Table2[1M Return vs Nifty])</f>
        <v>2.3105968324240296</v>
      </c>
      <c r="K300">
        <v>5.7005694911353304</v>
      </c>
      <c r="L300">
        <f>(Table2[[#This Row],[6M Return vs Nifty]]-AVERAGE(Table2[6M Return vs Nifty]))/_xlfn.STDEV.P(Table2[6M Return vs Nifty])</f>
        <v>-0.28207771643234952</v>
      </c>
      <c r="M300">
        <v>4.4706979653366004</v>
      </c>
      <c r="N300">
        <f>(Table2[[#This Row],[1W Return vs Nifty]]-AVERAGE(Table2[1W Return vs Nifty]))/_xlfn.STDEV.P(Table2[1W Return vs Nifty])</f>
        <v>0.84040671011544432</v>
      </c>
      <c r="O300">
        <v>901.41</v>
      </c>
      <c r="P300">
        <v>851.05122449057399</v>
      </c>
      <c r="Q300">
        <v>787.86012089075302</v>
      </c>
      <c r="R300">
        <v>66.714584369730602</v>
      </c>
      <c r="S300" s="1">
        <f>(Table2[[#This Row],[Close Price]]-Table2[[#This Row],[20D EMA]])/Table2[[#This Row],[20D EMA]]</f>
        <v>5.3016940127134246E-2</v>
      </c>
      <c r="T300" s="1">
        <f>(Table2[[#This Row],[Close Price]]-Table2[[#This Row],[50D EMA]])/Table2[[#This Row],[50D EMA]]</f>
        <v>0.11532651935043792</v>
      </c>
      <c r="U300" s="1">
        <f>(Table2[[#This Row],[Close Price]]-Table2[[#This Row],[200D EMA]])/Table2[[#This Row],[200D EMA]]</f>
        <v>0.20478239072036861</v>
      </c>
      <c r="V300">
        <v>0.78462257241460698</v>
      </c>
      <c r="W300">
        <v>932.9</v>
      </c>
      <c r="X300">
        <v>969.3</v>
      </c>
      <c r="Y300">
        <v>896.5</v>
      </c>
      <c r="Z300">
        <v>969.3</v>
      </c>
      <c r="AA300">
        <v>890.1</v>
      </c>
      <c r="AB300">
        <v>969.3</v>
      </c>
      <c r="AC300" s="1">
        <f>(Table2[[#This Row],[Close Price]]/Table2[[#This Row],[Day Low]])-1</f>
        <v>1.747239789902455E-2</v>
      </c>
      <c r="AD300" s="1">
        <f>(Table2[[#This Row],[Day High]]/Table2[[#This Row],[Close Price]])-1</f>
        <v>2.117572692793912E-2</v>
      </c>
      <c r="AE300" s="1">
        <f>(Table2[[#This Row],[Close Price]]/Table2[[#This Row],[Current Week Low]])-1</f>
        <v>5.8784160624651527E-2</v>
      </c>
      <c r="AF300" s="1">
        <f>(Table2[[#This Row],[Current Week High]]/Table2[[#This Row],[Close Price]])-1</f>
        <v>2.117572692793912E-2</v>
      </c>
      <c r="AG300" s="1">
        <f>(Table2[[#This Row],[Close Price]]/Table2[[#This Row],[Current Month Low]])-1</f>
        <v>6.6397034041119074E-2</v>
      </c>
      <c r="AH300" s="1">
        <f>(Table2[[#This Row],[Current Month High]]/Table2[[#This Row],[Close Price]])-1</f>
        <v>2.117572692793912E-2</v>
      </c>
      <c r="AI300">
        <v>14.728192161820401</v>
      </c>
      <c r="AJ300">
        <v>55.5045871559633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0.17</v>
      </c>
      <c r="AM300" t="s">
        <v>3220</v>
      </c>
      <c r="AN300">
        <v>4.07</v>
      </c>
      <c r="AO300" t="s">
        <v>3220</v>
      </c>
      <c r="AP300">
        <v>0.12651951799227801</v>
      </c>
      <c r="AQ300">
        <f>(Table2[[#This Row],[Sharpe Ratio]]-AVERAGE(Table2[Sharpe Ratio]))/_xlfn.STDEV.P(Table2[Sharpe Ratio])</f>
        <v>0.72313605773017908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3.3390973300071507</v>
      </c>
      <c r="AS300">
        <f>_xlfn.RANK.AVG(Table2[[#This Row],[1Y Return vs Nifty Z-Score]],Table2[1Y Return vs Nifty Z-Score])</f>
        <v>382</v>
      </c>
      <c r="AT300">
        <f>_xlfn.RANK.AVG(Table2[[#This Row],[6M Return vs Nifty Z-Score]],Table2[6M Return vs Nifty Z-Score])</f>
        <v>415</v>
      </c>
      <c r="AU300">
        <f>_xlfn.RANK.AVG(Table2[[#This Row],[Sharpe Ratio Z-Score]],Table2[Sharpe Ratio Z-Score])</f>
        <v>164</v>
      </c>
      <c r="AV300">
        <f>(Table2[[#This Row],[Rank 1Y]]+Table2[[#This Row],[Rank 6M]]+Table2[[#This Row],[Rank Sharpe]])/3</f>
        <v>320.33333333333331</v>
      </c>
    </row>
    <row r="301" spans="1:48" x14ac:dyDescent="0.3">
      <c r="A301" t="s">
        <v>1257</v>
      </c>
      <c r="B301" t="s">
        <v>1258</v>
      </c>
      <c r="C301" t="s">
        <v>3165</v>
      </c>
      <c r="D301" t="s">
        <v>54</v>
      </c>
      <c r="E301">
        <v>9446.2410736799993</v>
      </c>
      <c r="F301">
        <v>580.20000000000005</v>
      </c>
      <c r="G301">
        <v>21.686183367487999</v>
      </c>
      <c r="H301">
        <f>(Table2[[#This Row],[1Y Return vs Nifty]]-AVERAGE(Table2[1Y Return vs Nifty]))/_xlfn.STDEV.P(Table2[1Y Return vs Nifty])</f>
        <v>-2.3481834379140993E-2</v>
      </c>
      <c r="I301">
        <v>13.132569471547599</v>
      </c>
      <c r="J301">
        <f>(Table2[[#This Row],[1M Return vs Nifty]]-AVERAGE(Table2[1M Return vs Nifty]))/_xlfn.STDEV.P(Table2[1M Return vs Nifty])</f>
        <v>1.2540441588723097</v>
      </c>
      <c r="K301">
        <v>22.283980705441799</v>
      </c>
      <c r="L301">
        <f>(Table2[[#This Row],[6M Return vs Nifty]]-AVERAGE(Table2[6M Return vs Nifty]))/_xlfn.STDEV.P(Table2[6M Return vs Nifty])</f>
        <v>0.24398002000010474</v>
      </c>
      <c r="M301">
        <v>3.7143339136448299</v>
      </c>
      <c r="N301">
        <f>(Table2[[#This Row],[1W Return vs Nifty]]-AVERAGE(Table2[1W Return vs Nifty]))/_xlfn.STDEV.P(Table2[1W Return vs Nifty])</f>
        <v>0.69497475084257987</v>
      </c>
      <c r="O301">
        <v>540.09</v>
      </c>
      <c r="P301">
        <v>514.55966112748104</v>
      </c>
      <c r="Q301">
        <v>457.09715123958102</v>
      </c>
      <c r="R301">
        <v>71.221281481456302</v>
      </c>
      <c r="S301" s="1">
        <f>(Table2[[#This Row],[Close Price]]-Table2[[#This Row],[20D EMA]])/Table2[[#This Row],[20D EMA]]</f>
        <v>7.4265400211075958E-2</v>
      </c>
      <c r="T301" s="1">
        <f>(Table2[[#This Row],[Close Price]]-Table2[[#This Row],[50D EMA]])/Table2[[#This Row],[50D EMA]]</f>
        <v>0.12756604108586886</v>
      </c>
      <c r="U301" s="1">
        <f>(Table2[[#This Row],[Close Price]]-Table2[[#This Row],[200D EMA]])/Table2[[#This Row],[200D EMA]]</f>
        <v>0.26931440816592706</v>
      </c>
      <c r="V301">
        <v>1.77342790871971</v>
      </c>
      <c r="W301">
        <v>562</v>
      </c>
      <c r="X301">
        <v>603.79999999999995</v>
      </c>
      <c r="Y301">
        <v>553.5</v>
      </c>
      <c r="Z301">
        <v>603.79999999999995</v>
      </c>
      <c r="AA301">
        <v>535.20000000000005</v>
      </c>
      <c r="AB301">
        <v>603.79999999999995</v>
      </c>
      <c r="AC301" s="1">
        <f>(Table2[[#This Row],[Close Price]]/Table2[[#This Row],[Day Low]])-1</f>
        <v>3.238434163701065E-2</v>
      </c>
      <c r="AD301" s="1">
        <f>(Table2[[#This Row],[Day High]]/Table2[[#This Row],[Close Price]])-1</f>
        <v>4.0675629093415822E-2</v>
      </c>
      <c r="AE301" s="1">
        <f>(Table2[[#This Row],[Close Price]]/Table2[[#This Row],[Current Week Low]])-1</f>
        <v>4.8238482384823866E-2</v>
      </c>
      <c r="AF301" s="1">
        <f>(Table2[[#This Row],[Current Week High]]/Table2[[#This Row],[Close Price]])-1</f>
        <v>4.0675629093415822E-2</v>
      </c>
      <c r="AG301" s="1">
        <f>(Table2[[#This Row],[Close Price]]/Table2[[#This Row],[Current Month Low]])-1</f>
        <v>8.4080717488789203E-2</v>
      </c>
      <c r="AH301" s="1">
        <f>(Table2[[#This Row],[Current Month High]]/Table2[[#This Row],[Close Price]])-1</f>
        <v>4.0675629093415822E-2</v>
      </c>
      <c r="AI301">
        <v>4.0675629093415804</v>
      </c>
      <c r="AJ301">
        <v>69.006699679580507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0.06</v>
      </c>
      <c r="AM301" t="s">
        <v>3220</v>
      </c>
      <c r="AN301">
        <v>8.1300000000000008</v>
      </c>
      <c r="AO301" t="s">
        <v>3220</v>
      </c>
      <c r="AP301">
        <v>4.0052217605715E-2</v>
      </c>
      <c r="AQ301">
        <f>(Table2[[#This Row],[Sharpe Ratio]]-AVERAGE(Table2[Sharpe Ratio]))/_xlfn.STDEV.P(Table2[Sharpe Ratio])</f>
        <v>-0.28778269085007824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1.8817344044857751</v>
      </c>
      <c r="AS301">
        <f>_xlfn.RANK.AVG(Table2[[#This Row],[1Y Return vs Nifty Z-Score]],Table2[1Y Return vs Nifty Z-Score])</f>
        <v>304</v>
      </c>
      <c r="AT301">
        <f>_xlfn.RANK.AVG(Table2[[#This Row],[6M Return vs Nifty Z-Score]],Table2[6M Return vs Nifty Z-Score])</f>
        <v>243</v>
      </c>
      <c r="AU301">
        <f>_xlfn.RANK.AVG(Table2[[#This Row],[Sharpe Ratio Z-Score]],Table2[Sharpe Ratio Z-Score])</f>
        <v>418</v>
      </c>
      <c r="AV301">
        <f>(Table2[[#This Row],[Rank 1Y]]+Table2[[#This Row],[Rank 6M]]+Table2[[#This Row],[Rank Sharpe]])/3</f>
        <v>321.66666666666669</v>
      </c>
    </row>
    <row r="302" spans="1:48" x14ac:dyDescent="0.3">
      <c r="A302" t="s">
        <v>827</v>
      </c>
      <c r="B302" t="s">
        <v>828</v>
      </c>
      <c r="C302" t="s">
        <v>3165</v>
      </c>
      <c r="D302" t="s">
        <v>54</v>
      </c>
      <c r="E302">
        <v>19852.493952059998</v>
      </c>
      <c r="F302">
        <v>1897.65</v>
      </c>
      <c r="G302">
        <v>63.327262942510998</v>
      </c>
      <c r="H302">
        <f>(Table2[[#This Row],[1Y Return vs Nifty]]-AVERAGE(Table2[1Y Return vs Nifty]))/_xlfn.STDEV.P(Table2[1Y Return vs Nifty])</f>
        <v>0.71006721306171472</v>
      </c>
      <c r="I302">
        <v>16.960581348903901</v>
      </c>
      <c r="J302">
        <f>(Table2[[#This Row],[1M Return vs Nifty]]-AVERAGE(Table2[1M Return vs Nifty]))/_xlfn.STDEV.P(Table2[1M Return vs Nifty])</f>
        <v>1.6367627659893864</v>
      </c>
      <c r="K302">
        <v>19.895136572395302</v>
      </c>
      <c r="L302">
        <f>(Table2[[#This Row],[6M Return vs Nifty]]-AVERAGE(Table2[6M Return vs Nifty]))/_xlfn.STDEV.P(Table2[6M Return vs Nifty])</f>
        <v>0.16820128418510771</v>
      </c>
      <c r="M302">
        <v>7.2488446119148398</v>
      </c>
      <c r="N302">
        <f>(Table2[[#This Row],[1W Return vs Nifty]]-AVERAGE(Table2[1W Return vs Nifty]))/_xlfn.STDEV.P(Table2[1W Return vs Nifty])</f>
        <v>1.3745824275566798</v>
      </c>
      <c r="O302">
        <v>1727.15</v>
      </c>
      <c r="P302">
        <v>1659.34979516102</v>
      </c>
      <c r="Q302">
        <v>1483.81726624304</v>
      </c>
      <c r="R302">
        <v>79.6979806706521</v>
      </c>
      <c r="S302" s="1">
        <f>(Table2[[#This Row],[Close Price]]-Table2[[#This Row],[20D EMA]])/Table2[[#This Row],[20D EMA]]</f>
        <v>9.871754045682192E-2</v>
      </c>
      <c r="T302" s="1">
        <f>(Table2[[#This Row],[Close Price]]-Table2[[#This Row],[50D EMA]])/Table2[[#This Row],[50D EMA]]</f>
        <v>0.14361059104831839</v>
      </c>
      <c r="U302" s="1">
        <f>(Table2[[#This Row],[Close Price]]-Table2[[#This Row],[200D EMA]])/Table2[[#This Row],[200D EMA]]</f>
        <v>0.2788973704321196</v>
      </c>
      <c r="V302">
        <v>3.35678602087272</v>
      </c>
      <c r="W302">
        <v>1843.35</v>
      </c>
      <c r="X302">
        <v>1920</v>
      </c>
      <c r="Y302">
        <v>1821.65</v>
      </c>
      <c r="Z302">
        <v>1920</v>
      </c>
      <c r="AA302">
        <v>1694.75</v>
      </c>
      <c r="AB302">
        <v>1920</v>
      </c>
      <c r="AC302" s="1">
        <f>(Table2[[#This Row],[Close Price]]/Table2[[#This Row],[Day Low]])-1</f>
        <v>2.9457238180486733E-2</v>
      </c>
      <c r="AD302" s="1">
        <f>(Table2[[#This Row],[Day High]]/Table2[[#This Row],[Close Price]])-1</f>
        <v>1.1777725081021151E-2</v>
      </c>
      <c r="AE302" s="1">
        <f>(Table2[[#This Row],[Close Price]]/Table2[[#This Row],[Current Week Low]])-1</f>
        <v>4.1720418302088724E-2</v>
      </c>
      <c r="AF302" s="1">
        <f>(Table2[[#This Row],[Current Week High]]/Table2[[#This Row],[Close Price]])-1</f>
        <v>1.1777725081021151E-2</v>
      </c>
      <c r="AG302" s="1">
        <f>(Table2[[#This Row],[Close Price]]/Table2[[#This Row],[Current Month Low]])-1</f>
        <v>0.11972267296061379</v>
      </c>
      <c r="AH302" s="1">
        <f>(Table2[[#This Row],[Current Month High]]/Table2[[#This Row],[Close Price]])-1</f>
        <v>1.1777725081021151E-2</v>
      </c>
      <c r="AI302">
        <v>1.17777250810211</v>
      </c>
      <c r="AJ302">
        <v>97.939918639824697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0.02</v>
      </c>
      <c r="AM302" t="s">
        <v>3220</v>
      </c>
      <c r="AN302">
        <v>15.45</v>
      </c>
      <c r="AO302" t="s">
        <v>3220</v>
      </c>
      <c r="AQ302">
        <f>(Table2[[#This Row],[Sharpe Ratio]]-AVERAGE(Table2[Sharpe Ratio]))/_xlfn.STDEV.P(Table2[Sharpe Ratio])</f>
        <v>-0.75604684988846571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3.1335668409044226</v>
      </c>
      <c r="AS302">
        <f>_xlfn.RANK.AVG(Table2[[#This Row],[1Y Return vs Nifty Z-Score]],Table2[1Y Return vs Nifty Z-Score])</f>
        <v>139</v>
      </c>
      <c r="AT302">
        <f>_xlfn.RANK.AVG(Table2[[#This Row],[6M Return vs Nifty Z-Score]],Table2[6M Return vs Nifty Z-Score])</f>
        <v>269</v>
      </c>
      <c r="AU302">
        <f>_xlfn.RANK.AVG(Table2[[#This Row],[Sharpe Ratio Z-Score]],Table2[Sharpe Ratio Z-Score])</f>
        <v>559.5</v>
      </c>
      <c r="AV302">
        <f>(Table2[[#This Row],[Rank 1Y]]+Table2[[#This Row],[Rank 6M]]+Table2[[#This Row],[Rank Sharpe]])/3</f>
        <v>322.5</v>
      </c>
    </row>
    <row r="303" spans="1:48" x14ac:dyDescent="0.3">
      <c r="A303" t="s">
        <v>745</v>
      </c>
      <c r="B303" t="s">
        <v>746</v>
      </c>
      <c r="C303" t="s">
        <v>3166</v>
      </c>
      <c r="D303" t="s">
        <v>204</v>
      </c>
      <c r="E303">
        <v>22826.426361279999</v>
      </c>
      <c r="F303">
        <v>1930.4</v>
      </c>
      <c r="G303">
        <v>2.2775464375360199</v>
      </c>
      <c r="H303">
        <f>(Table2[[#This Row],[1Y Return vs Nifty]]-AVERAGE(Table2[1Y Return vs Nifty]))/_xlfn.STDEV.P(Table2[1Y Return vs Nifty])</f>
        <v>-0.36538428449312377</v>
      </c>
      <c r="I303">
        <v>2.3852698643814798</v>
      </c>
      <c r="J303">
        <f>(Table2[[#This Row],[1M Return vs Nifty]]-AVERAGE(Table2[1M Return vs Nifty]))/_xlfn.STDEV.P(Table2[1M Return vs Nifty])</f>
        <v>0.17954604661327062</v>
      </c>
      <c r="K303">
        <v>-4.2953074654816996</v>
      </c>
      <c r="L303">
        <f>(Table2[[#This Row],[6M Return vs Nifty]]-AVERAGE(Table2[6M Return vs Nifty]))/_xlfn.STDEV.P(Table2[6M Return vs Nifty])</f>
        <v>-0.59916618137488609</v>
      </c>
      <c r="M303">
        <v>0.78381299540729799</v>
      </c>
      <c r="N303">
        <f>(Table2[[#This Row],[1W Return vs Nifty]]-AVERAGE(Table2[1W Return vs Nifty]))/_xlfn.STDEV.P(Table2[1W Return vs Nifty])</f>
        <v>0.13150085506959944</v>
      </c>
      <c r="O303">
        <v>1921.59</v>
      </c>
      <c r="P303">
        <v>1952.6766220730799</v>
      </c>
      <c r="Q303">
        <v>1815.71429262623</v>
      </c>
      <c r="R303">
        <v>54.749269140454899</v>
      </c>
      <c r="S303" s="1">
        <f>(Table2[[#This Row],[Close Price]]-Table2[[#This Row],[20D EMA]])/Table2[[#This Row],[20D EMA]]</f>
        <v>4.5847449247759268E-3</v>
      </c>
      <c r="T303" s="1">
        <f>(Table2[[#This Row],[Close Price]]-Table2[[#This Row],[50D EMA]])/Table2[[#This Row],[50D EMA]]</f>
        <v>-1.1408249487531424E-2</v>
      </c>
      <c r="U303" s="1">
        <f>(Table2[[#This Row],[Close Price]]-Table2[[#This Row],[200D EMA]])/Table2[[#This Row],[200D EMA]]</f>
        <v>6.3162859839523508E-2</v>
      </c>
      <c r="V303">
        <v>0.54860072364409496</v>
      </c>
      <c r="W303">
        <v>1901.05</v>
      </c>
      <c r="X303">
        <v>1938.5</v>
      </c>
      <c r="Y303">
        <v>1878.05</v>
      </c>
      <c r="Z303">
        <v>1938.5</v>
      </c>
      <c r="AA303">
        <v>1878.05</v>
      </c>
      <c r="AB303">
        <v>1988</v>
      </c>
      <c r="AC303" s="1">
        <f>(Table2[[#This Row],[Close Price]]/Table2[[#This Row],[Day Low]])-1</f>
        <v>1.5438836432497993E-2</v>
      </c>
      <c r="AD303" s="1">
        <f>(Table2[[#This Row],[Day High]]/Table2[[#This Row],[Close Price]])-1</f>
        <v>4.1960215499377007E-3</v>
      </c>
      <c r="AE303" s="1">
        <f>(Table2[[#This Row],[Close Price]]/Table2[[#This Row],[Current Week Low]])-1</f>
        <v>2.7874657224248534E-2</v>
      </c>
      <c r="AF303" s="1">
        <f>(Table2[[#This Row],[Current Week High]]/Table2[[#This Row],[Close Price]])-1</f>
        <v>4.1960215499377007E-3</v>
      </c>
      <c r="AG303" s="1">
        <f>(Table2[[#This Row],[Close Price]]/Table2[[#This Row],[Current Month Low]])-1</f>
        <v>2.7874657224248534E-2</v>
      </c>
      <c r="AH303" s="1">
        <f>(Table2[[#This Row],[Current Month High]]/Table2[[#This Row],[Close Price]])-1</f>
        <v>2.9838375466224587E-2</v>
      </c>
      <c r="AI303">
        <v>25.795171985080799</v>
      </c>
      <c r="AJ303">
        <v>73.386625948713302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-7.0000000000000007E-2</v>
      </c>
      <c r="AM303" t="s">
        <v>3221</v>
      </c>
      <c r="AN303">
        <v>1.1599999999999999</v>
      </c>
      <c r="AO303" t="s">
        <v>3220</v>
      </c>
      <c r="AP303">
        <v>0.22476311973637</v>
      </c>
      <c r="AQ303">
        <f>(Table2[[#This Row],[Sharpe Ratio]]-AVERAGE(Table2[Sharpe Ratio]))/_xlfn.STDEV.P(Table2[Sharpe Ratio])</f>
        <v>1.8717355686105763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423</v>
      </c>
      <c r="AT303">
        <f>_xlfn.RANK.AVG(Table2[[#This Row],[6M Return vs Nifty Z-Score]],Table2[6M Return vs Nifty Z-Score])</f>
        <v>527</v>
      </c>
      <c r="AU303">
        <f>_xlfn.RANK.AVG(Table2[[#This Row],[Sharpe Ratio Z-Score]],Table2[Sharpe Ratio Z-Score])</f>
        <v>21</v>
      </c>
      <c r="AV303">
        <f>(Table2[[#This Row],[Rank 1Y]]+Table2[[#This Row],[Rank 6M]]+Table2[[#This Row],[Rank Sharpe]])/3</f>
        <v>323.66666666666669</v>
      </c>
    </row>
    <row r="304" spans="1:48" x14ac:dyDescent="0.3">
      <c r="A304" t="s">
        <v>726</v>
      </c>
      <c r="B304" t="s">
        <v>727</v>
      </c>
      <c r="C304" t="s">
        <v>3165</v>
      </c>
      <c r="D304" t="s">
        <v>54</v>
      </c>
      <c r="E304">
        <v>24446.555731879998</v>
      </c>
      <c r="F304">
        <v>1243.7</v>
      </c>
      <c r="G304">
        <v>36.274775849237599</v>
      </c>
      <c r="H304">
        <f>(Table2[[#This Row],[1Y Return vs Nifty]]-AVERAGE(Table2[1Y Return vs Nifty]))/_xlfn.STDEV.P(Table2[1Y Return vs Nifty])</f>
        <v>0.23351073708409151</v>
      </c>
      <c r="I304">
        <v>3.3090899072190698</v>
      </c>
      <c r="J304">
        <f>(Table2[[#This Row],[1M Return vs Nifty]]-AVERAGE(Table2[1M Return vs Nifty]))/_xlfn.STDEV.P(Table2[1M Return vs Nifty])</f>
        <v>0.27190812158828831</v>
      </c>
      <c r="K304">
        <v>15.809499248432299</v>
      </c>
      <c r="L304">
        <f>(Table2[[#This Row],[6M Return vs Nifty]]-AVERAGE(Table2[6M Return vs Nifty]))/_xlfn.STDEV.P(Table2[6M Return vs Nifty])</f>
        <v>3.8597001040169047E-2</v>
      </c>
      <c r="M304">
        <v>13.8184548989119</v>
      </c>
      <c r="N304">
        <f>(Table2[[#This Row],[1W Return vs Nifty]]-AVERAGE(Table2[1W Return vs Nifty]))/_xlfn.STDEV.P(Table2[1W Return vs Nifty])</f>
        <v>2.6377721489086139</v>
      </c>
      <c r="O304">
        <v>1121.47</v>
      </c>
      <c r="P304">
        <v>1087.36989072748</v>
      </c>
      <c r="Q304">
        <v>965.66494415796603</v>
      </c>
      <c r="R304">
        <v>75.607988767441597</v>
      </c>
      <c r="S304" s="1">
        <f>(Table2[[#This Row],[Close Price]]-Table2[[#This Row],[20D EMA]])/Table2[[#This Row],[20D EMA]]</f>
        <v>0.10899087804399583</v>
      </c>
      <c r="T304" s="1">
        <f>(Table2[[#This Row],[Close Price]]-Table2[[#This Row],[50D EMA]])/Table2[[#This Row],[50D EMA]]</f>
        <v>0.143769025246718</v>
      </c>
      <c r="U304" s="1">
        <f>(Table2[[#This Row],[Close Price]]-Table2[[#This Row],[200D EMA]])/Table2[[#This Row],[200D EMA]]</f>
        <v>0.28792083374681593</v>
      </c>
      <c r="V304">
        <v>1.2591710316246301</v>
      </c>
      <c r="W304">
        <v>1168.3499999999999</v>
      </c>
      <c r="X304">
        <v>1251.4000000000001</v>
      </c>
      <c r="Y304">
        <v>1106.8499999999999</v>
      </c>
      <c r="Z304">
        <v>1251.4000000000001</v>
      </c>
      <c r="AA304">
        <v>1040</v>
      </c>
      <c r="AB304">
        <v>1251.4000000000001</v>
      </c>
      <c r="AC304" s="1">
        <f>(Table2[[#This Row],[Close Price]]/Table2[[#This Row],[Day Low]])-1</f>
        <v>6.4492660589720696E-2</v>
      </c>
      <c r="AD304" s="1">
        <f>(Table2[[#This Row],[Day High]]/Table2[[#This Row],[Close Price]])-1</f>
        <v>6.1912036664790726E-3</v>
      </c>
      <c r="AE304" s="1">
        <f>(Table2[[#This Row],[Close Price]]/Table2[[#This Row],[Current Week Low]])-1</f>
        <v>0.12363915616388854</v>
      </c>
      <c r="AF304" s="1">
        <f>(Table2[[#This Row],[Current Week High]]/Table2[[#This Row],[Close Price]])-1</f>
        <v>6.1912036664790726E-3</v>
      </c>
      <c r="AG304" s="1">
        <f>(Table2[[#This Row],[Close Price]]/Table2[[#This Row],[Current Month Low]])-1</f>
        <v>0.19586538461538461</v>
      </c>
      <c r="AH304" s="1">
        <f>(Table2[[#This Row],[Current Month High]]/Table2[[#This Row],[Close Price]])-1</f>
        <v>6.1912036664790726E-3</v>
      </c>
      <c r="AI304">
        <v>3.3167162498994802</v>
      </c>
      <c r="AJ304">
        <v>75.874991161705395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0.2</v>
      </c>
      <c r="AM304" t="s">
        <v>3220</v>
      </c>
      <c r="AN304">
        <v>12.94</v>
      </c>
      <c r="AO304" t="s">
        <v>3220</v>
      </c>
      <c r="AP304">
        <v>3.8511036910560001E-2</v>
      </c>
      <c r="AQ304">
        <f>(Table2[[#This Row],[Sharpe Ratio]]-AVERAGE(Table2[Sharpe Ratio]))/_xlfn.STDEV.P(Table2[Sharpe Ratio])</f>
        <v>-0.30580116086957543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2.8759868477515873</v>
      </c>
      <c r="AS304">
        <f>_xlfn.RANK.AVG(Table2[[#This Row],[1Y Return vs Nifty Z-Score]],Table2[1Y Return vs Nifty Z-Score])</f>
        <v>236</v>
      </c>
      <c r="AT304">
        <f>_xlfn.RANK.AVG(Table2[[#This Row],[6M Return vs Nifty Z-Score]],Table2[6M Return vs Nifty Z-Score])</f>
        <v>312</v>
      </c>
      <c r="AU304">
        <f>_xlfn.RANK.AVG(Table2[[#This Row],[Sharpe Ratio Z-Score]],Table2[Sharpe Ratio Z-Score])</f>
        <v>424</v>
      </c>
      <c r="AV304">
        <f>(Table2[[#This Row],[Rank 1Y]]+Table2[[#This Row],[Rank 6M]]+Table2[[#This Row],[Rank Sharpe]])/3</f>
        <v>324</v>
      </c>
    </row>
    <row r="305" spans="1:48" x14ac:dyDescent="0.3">
      <c r="A305" t="s">
        <v>591</v>
      </c>
      <c r="B305" t="s">
        <v>592</v>
      </c>
      <c r="C305" t="s">
        <v>3168</v>
      </c>
      <c r="D305" t="s">
        <v>111</v>
      </c>
      <c r="E305">
        <v>33804.864824930002</v>
      </c>
      <c r="F305">
        <v>317.05</v>
      </c>
      <c r="G305">
        <v>9.5550834514592999</v>
      </c>
      <c r="H305">
        <f>(Table2[[#This Row],[1Y Return vs Nifty]]-AVERAGE(Table2[1Y Return vs Nifty]))/_xlfn.STDEV.P(Table2[1Y Return vs Nifty])</f>
        <v>-0.23718322921882515</v>
      </c>
      <c r="I305">
        <v>-6.0220187701131298</v>
      </c>
      <c r="J305">
        <f>(Table2[[#This Row],[1M Return vs Nifty]]-AVERAGE(Table2[1M Return vs Nifty]))/_xlfn.STDEV.P(Table2[1M Return vs Nifty])</f>
        <v>-0.6610014487741166</v>
      </c>
      <c r="K305">
        <v>32.559037697908998</v>
      </c>
      <c r="L305">
        <f>(Table2[[#This Row],[6M Return vs Nifty]]-AVERAGE(Table2[6M Return vs Nifty]))/_xlfn.STDEV.P(Table2[6M Return vs Nifty])</f>
        <v>0.56992461326380195</v>
      </c>
      <c r="M305">
        <v>-1.48472172541061</v>
      </c>
      <c r="N305">
        <f>(Table2[[#This Row],[1W Return vs Nifty]]-AVERAGE(Table2[1W Return vs Nifty]))/_xlfn.STDEV.P(Table2[1W Return vs Nifty])</f>
        <v>-0.30468784055803866</v>
      </c>
      <c r="O305">
        <v>316.67</v>
      </c>
      <c r="P305">
        <v>315.50893525222898</v>
      </c>
      <c r="Q305">
        <v>279.30504561311301</v>
      </c>
      <c r="R305">
        <v>52.488197544436503</v>
      </c>
      <c r="S305" s="1">
        <f>(Table2[[#This Row],[Close Price]]-Table2[[#This Row],[20D EMA]])/Table2[[#This Row],[20D EMA]]</f>
        <v>1.1999873685540007E-3</v>
      </c>
      <c r="T305" s="1">
        <f>(Table2[[#This Row],[Close Price]]-Table2[[#This Row],[50D EMA]])/Table2[[#This Row],[50D EMA]]</f>
        <v>4.8843775107004486E-3</v>
      </c>
      <c r="U305" s="1">
        <f>(Table2[[#This Row],[Close Price]]-Table2[[#This Row],[200D EMA]])/Table2[[#This Row],[200D EMA]]</f>
        <v>0.13513882036764369</v>
      </c>
      <c r="V305">
        <v>1.1676633279648101</v>
      </c>
      <c r="W305">
        <v>312.25</v>
      </c>
      <c r="X305">
        <v>318.5</v>
      </c>
      <c r="Y305">
        <v>303</v>
      </c>
      <c r="Z305">
        <v>318.5</v>
      </c>
      <c r="AA305">
        <v>303</v>
      </c>
      <c r="AB305">
        <v>324.10000000000002</v>
      </c>
      <c r="AC305" s="1">
        <f>(Table2[[#This Row],[Close Price]]/Table2[[#This Row],[Day Low]])-1</f>
        <v>1.5372297838270654E-2</v>
      </c>
      <c r="AD305" s="1">
        <f>(Table2[[#This Row],[Day High]]/Table2[[#This Row],[Close Price]])-1</f>
        <v>4.573411133890426E-3</v>
      </c>
      <c r="AE305" s="1">
        <f>(Table2[[#This Row],[Close Price]]/Table2[[#This Row],[Current Week Low]])-1</f>
        <v>4.6369636963696337E-2</v>
      </c>
      <c r="AF305" s="1">
        <f>(Table2[[#This Row],[Current Week High]]/Table2[[#This Row],[Close Price]])-1</f>
        <v>4.573411133890426E-3</v>
      </c>
      <c r="AG305" s="1">
        <f>(Table2[[#This Row],[Close Price]]/Table2[[#This Row],[Current Month Low]])-1</f>
        <v>4.6369636963696337E-2</v>
      </c>
      <c r="AH305" s="1">
        <f>(Table2[[#This Row],[Current Month High]]/Table2[[#This Row],[Close Price]])-1</f>
        <v>2.2236240340640423E-2</v>
      </c>
      <c r="AI305">
        <v>10.045734111338801</v>
      </c>
      <c r="AJ305">
        <v>59.522012578616298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-0.09</v>
      </c>
      <c r="AM305" t="s">
        <v>3221</v>
      </c>
      <c r="AN305">
        <v>-0.77</v>
      </c>
      <c r="AO305" t="s">
        <v>3221</v>
      </c>
      <c r="AP305">
        <v>3.3801509811386E-2</v>
      </c>
      <c r="AQ305">
        <f>(Table2[[#This Row],[Sharpe Ratio]]-AVERAGE(Table2[Sharpe Ratio]))/_xlfn.STDEV.P(Table2[Sharpe Ratio])</f>
        <v>-0.36086185109833663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-0.99380975638551516</v>
      </c>
      <c r="AS305">
        <f>_xlfn.RANK.AVG(Table2[[#This Row],[1Y Return vs Nifty Z-Score]],Table2[1Y Return vs Nifty Z-Score])</f>
        <v>375</v>
      </c>
      <c r="AT305">
        <f>_xlfn.RANK.AVG(Table2[[#This Row],[6M Return vs Nifty Z-Score]],Table2[6M Return vs Nifty Z-Score])</f>
        <v>162</v>
      </c>
      <c r="AU305">
        <f>_xlfn.RANK.AVG(Table2[[#This Row],[Sharpe Ratio Z-Score]],Table2[Sharpe Ratio Z-Score])</f>
        <v>436</v>
      </c>
      <c r="AV305">
        <f>(Table2[[#This Row],[Rank 1Y]]+Table2[[#This Row],[Rank 6M]]+Table2[[#This Row],[Rank Sharpe]])/3</f>
        <v>324.33333333333331</v>
      </c>
    </row>
    <row r="306" spans="1:48" x14ac:dyDescent="0.3">
      <c r="A306" t="s">
        <v>289</v>
      </c>
      <c r="B306" t="s">
        <v>290</v>
      </c>
      <c r="C306" t="s">
        <v>3168</v>
      </c>
      <c r="D306" t="s">
        <v>124</v>
      </c>
      <c r="E306">
        <v>96578.975790219905</v>
      </c>
      <c r="F306">
        <v>7476.7</v>
      </c>
      <c r="G306">
        <v>39.457805428311602</v>
      </c>
      <c r="H306">
        <f>(Table2[[#This Row],[1Y Return vs Nifty]]-AVERAGE(Table2[1Y Return vs Nifty]))/_xlfn.STDEV.P(Table2[1Y Return vs Nifty])</f>
        <v>0.28958297006976846</v>
      </c>
      <c r="I306">
        <v>-0.460152198099054</v>
      </c>
      <c r="J306">
        <f>(Table2[[#This Row],[1M Return vs Nifty]]-AVERAGE(Table2[1M Return vs Nifty]))/_xlfn.STDEV.P(Table2[1M Return vs Nifty])</f>
        <v>-0.10493477614865662</v>
      </c>
      <c r="K306">
        <v>33.542116764733599</v>
      </c>
      <c r="L306">
        <f>(Table2[[#This Row],[6M Return vs Nifty]]-AVERAGE(Table2[6M Return vs Nifty]))/_xlfn.STDEV.P(Table2[6M Return vs Nifty])</f>
        <v>0.60110977426262757</v>
      </c>
      <c r="M306">
        <v>-1.3174437945748401</v>
      </c>
      <c r="N306">
        <f>(Table2[[#This Row],[1W Return vs Nifty]]-AVERAGE(Table2[1W Return vs Nifty]))/_xlfn.STDEV.P(Table2[1W Return vs Nifty])</f>
        <v>-0.27252402054287145</v>
      </c>
      <c r="O306">
        <v>7407.07</v>
      </c>
      <c r="P306">
        <v>7124.9909627145498</v>
      </c>
      <c r="Q306">
        <v>6084.8173224010698</v>
      </c>
      <c r="R306">
        <v>53.395802630399203</v>
      </c>
      <c r="S306" s="1">
        <f>(Table2[[#This Row],[Close Price]]-Table2[[#This Row],[20D EMA]])/Table2[[#This Row],[20D EMA]]</f>
        <v>9.4004781917816499E-3</v>
      </c>
      <c r="T306" s="1">
        <f>(Table2[[#This Row],[Close Price]]-Table2[[#This Row],[50D EMA]])/Table2[[#This Row],[50D EMA]]</f>
        <v>4.9362734510957525E-2</v>
      </c>
      <c r="U306" s="1">
        <f>(Table2[[#This Row],[Close Price]]-Table2[[#This Row],[200D EMA]])/Table2[[#This Row],[200D EMA]]</f>
        <v>0.22874683065254175</v>
      </c>
      <c r="V306">
        <v>0.64572813750179603</v>
      </c>
      <c r="W306">
        <v>7430</v>
      </c>
      <c r="X306">
        <v>7544.3</v>
      </c>
      <c r="Y306">
        <v>7296.45</v>
      </c>
      <c r="Z306">
        <v>7544.3</v>
      </c>
      <c r="AA306">
        <v>7264.05</v>
      </c>
      <c r="AB306">
        <v>7746.5</v>
      </c>
      <c r="AC306" s="1">
        <f>(Table2[[#This Row],[Close Price]]/Table2[[#This Row],[Day Low]])-1</f>
        <v>6.2853297442799771E-3</v>
      </c>
      <c r="AD306" s="1">
        <f>(Table2[[#This Row],[Day High]]/Table2[[#This Row],[Close Price]])-1</f>
        <v>9.0414220177350568E-3</v>
      </c>
      <c r="AE306" s="1">
        <f>(Table2[[#This Row],[Close Price]]/Table2[[#This Row],[Current Week Low]])-1</f>
        <v>2.4703794310932059E-2</v>
      </c>
      <c r="AF306" s="1">
        <f>(Table2[[#This Row],[Current Week High]]/Table2[[#This Row],[Close Price]])-1</f>
        <v>9.0414220177350568E-3</v>
      </c>
      <c r="AG306" s="1">
        <f>(Table2[[#This Row],[Close Price]]/Table2[[#This Row],[Current Month Low]])-1</f>
        <v>2.9274302902650762E-2</v>
      </c>
      <c r="AH306" s="1">
        <f>(Table2[[#This Row],[Current Month High]]/Table2[[#This Row],[Close Price]])-1</f>
        <v>3.6085438763090671E-2</v>
      </c>
      <c r="AI306">
        <v>3.60854387630906</v>
      </c>
      <c r="AJ306">
        <v>88.232776525975197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-0.03</v>
      </c>
      <c r="AM306" t="s">
        <v>3221</v>
      </c>
      <c r="AN306">
        <v>1.1399999999999999</v>
      </c>
      <c r="AO306" t="s">
        <v>3220</v>
      </c>
      <c r="AP306">
        <v>-1.0106646535123999E-2</v>
      </c>
      <c r="AQ306">
        <f>(Table2[[#This Row],[Sharpe Ratio]]-AVERAGE(Table2[Sharpe Ratio]))/_xlfn.STDEV.P(Table2[Sharpe Ratio])</f>
        <v>-0.8742071072569062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-0.36097315961603821</v>
      </c>
      <c r="AS306">
        <f>_xlfn.RANK.AVG(Table2[[#This Row],[1Y Return vs Nifty Z-Score]],Table2[1Y Return vs Nifty Z-Score])</f>
        <v>219</v>
      </c>
      <c r="AT306">
        <f>_xlfn.RANK.AVG(Table2[[#This Row],[6M Return vs Nifty Z-Score]],Table2[6M Return vs Nifty Z-Score])</f>
        <v>157</v>
      </c>
      <c r="AU306">
        <f>_xlfn.RANK.AVG(Table2[[#This Row],[Sharpe Ratio Z-Score]],Table2[Sharpe Ratio Z-Score])</f>
        <v>602</v>
      </c>
      <c r="AV306">
        <f>(Table2[[#This Row],[Rank 1Y]]+Table2[[#This Row],[Rank 6M]]+Table2[[#This Row],[Rank Sharpe]])/3</f>
        <v>326</v>
      </c>
    </row>
    <row r="307" spans="1:48" x14ac:dyDescent="0.3">
      <c r="A307" t="s">
        <v>1583</v>
      </c>
      <c r="B307" t="s">
        <v>1584</v>
      </c>
      <c r="C307" t="s">
        <v>3165</v>
      </c>
      <c r="D307" t="s">
        <v>188</v>
      </c>
      <c r="E307">
        <v>6148.5215127599904</v>
      </c>
      <c r="F307">
        <v>678.45</v>
      </c>
      <c r="G307">
        <v>27.5180799957148</v>
      </c>
      <c r="H307">
        <f>(Table2[[#This Row],[1Y Return vs Nifty]]-AVERAGE(Table2[1Y Return vs Nifty]))/_xlfn.STDEV.P(Table2[1Y Return vs Nifty])</f>
        <v>7.9252827163479339E-2</v>
      </c>
      <c r="I307">
        <v>10.2544987277983</v>
      </c>
      <c r="J307">
        <f>(Table2[[#This Row],[1M Return vs Nifty]]-AVERAGE(Table2[1M Return vs Nifty]))/_xlfn.STDEV.P(Table2[1M Return vs Nifty])</f>
        <v>0.96629917230428142</v>
      </c>
      <c r="K307">
        <v>35.7637397517369</v>
      </c>
      <c r="L307">
        <f>(Table2[[#This Row],[6M Return vs Nifty]]-AVERAGE(Table2[6M Return vs Nifty]))/_xlfn.STDEV.P(Table2[6M Return vs Nifty])</f>
        <v>0.67158393332714073</v>
      </c>
      <c r="M307">
        <v>0.27781024196465498</v>
      </c>
      <c r="N307">
        <f>(Table2[[#This Row],[1W Return vs Nifty]]-AVERAGE(Table2[1W Return vs Nifty]))/_xlfn.STDEV.P(Table2[1W Return vs Nifty])</f>
        <v>3.420779669905661E-2</v>
      </c>
      <c r="O307">
        <v>661.39</v>
      </c>
      <c r="P307">
        <v>632.81070839582901</v>
      </c>
      <c r="Q307">
        <v>547.14905938863399</v>
      </c>
      <c r="R307">
        <v>56.099292952619699</v>
      </c>
      <c r="S307" s="1">
        <f>(Table2[[#This Row],[Close Price]]-Table2[[#This Row],[20D EMA]])/Table2[[#This Row],[20D EMA]]</f>
        <v>2.5794160782594323E-2</v>
      </c>
      <c r="T307" s="1">
        <f>(Table2[[#This Row],[Close Price]]-Table2[[#This Row],[50D EMA]])/Table2[[#This Row],[50D EMA]]</f>
        <v>7.212155388436195E-2</v>
      </c>
      <c r="U307" s="1">
        <f>(Table2[[#This Row],[Close Price]]-Table2[[#This Row],[200D EMA]])/Table2[[#This Row],[200D EMA]]</f>
        <v>0.23997288921245213</v>
      </c>
      <c r="V307">
        <v>1.81082712203897</v>
      </c>
      <c r="W307">
        <v>671.7</v>
      </c>
      <c r="X307">
        <v>684.6</v>
      </c>
      <c r="Y307">
        <v>671.7</v>
      </c>
      <c r="Z307">
        <v>700.95</v>
      </c>
      <c r="AA307">
        <v>663.1</v>
      </c>
      <c r="AB307">
        <v>715.5</v>
      </c>
      <c r="AC307" s="1">
        <f>(Table2[[#This Row],[Close Price]]/Table2[[#This Row],[Day Low]])-1</f>
        <v>1.0049129075480057E-2</v>
      </c>
      <c r="AD307" s="1">
        <f>(Table2[[#This Row],[Day High]]/Table2[[#This Row],[Close Price]])-1</f>
        <v>9.0647800132654943E-3</v>
      </c>
      <c r="AE307" s="1">
        <f>(Table2[[#This Row],[Close Price]]/Table2[[#This Row],[Current Week Low]])-1</f>
        <v>1.0049129075480057E-2</v>
      </c>
      <c r="AF307" s="1">
        <f>(Table2[[#This Row],[Current Week High]]/Table2[[#This Row],[Close Price]])-1</f>
        <v>3.3163829316825044E-2</v>
      </c>
      <c r="AG307" s="1">
        <f>(Table2[[#This Row],[Close Price]]/Table2[[#This Row],[Current Month Low]])-1</f>
        <v>2.3148846327853967E-2</v>
      </c>
      <c r="AH307" s="1">
        <f>(Table2[[#This Row],[Current Month High]]/Table2[[#This Row],[Close Price]])-1</f>
        <v>5.4609772275038715E-2</v>
      </c>
      <c r="AI307">
        <v>6.3748249686785998</v>
      </c>
      <c r="AJ307">
        <v>82.821341956346004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3221</v>
      </c>
      <c r="AN307">
        <v>1.58</v>
      </c>
      <c r="AO307" t="s">
        <v>3220</v>
      </c>
      <c r="AQ307">
        <f>(Table2[[#This Row],[Sharpe Ratio]]-AVERAGE(Table2[Sharpe Ratio]))/_xlfn.STDEV.P(Table2[Sharpe Ratio])</f>
        <v>-0.75604684988846571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0.9952968796054924</v>
      </c>
      <c r="AS307">
        <f>_xlfn.RANK.AVG(Table2[[#This Row],[1Y Return vs Nifty Z-Score]],Table2[1Y Return vs Nifty Z-Score])</f>
        <v>273</v>
      </c>
      <c r="AT307">
        <f>_xlfn.RANK.AVG(Table2[[#This Row],[6M Return vs Nifty Z-Score]],Table2[6M Return vs Nifty Z-Score])</f>
        <v>147</v>
      </c>
      <c r="AU307">
        <f>_xlfn.RANK.AVG(Table2[[#This Row],[Sharpe Ratio Z-Score]],Table2[Sharpe Ratio Z-Score])</f>
        <v>559.5</v>
      </c>
      <c r="AV307">
        <f>(Table2[[#This Row],[Rank 1Y]]+Table2[[#This Row],[Rank 6M]]+Table2[[#This Row],[Rank Sharpe]])/3</f>
        <v>326.5</v>
      </c>
    </row>
    <row r="308" spans="1:48" x14ac:dyDescent="0.3">
      <c r="A308" t="s">
        <v>656</v>
      </c>
      <c r="B308" t="s">
        <v>657</v>
      </c>
      <c r="C308" t="s">
        <v>3173</v>
      </c>
      <c r="D308" t="s">
        <v>258</v>
      </c>
      <c r="E308">
        <v>29060.0572536</v>
      </c>
      <c r="F308">
        <v>1527</v>
      </c>
      <c r="G308">
        <v>0.26876420796387601</v>
      </c>
      <c r="H308">
        <f>(Table2[[#This Row],[1Y Return vs Nifty]]-AVERAGE(Table2[1Y Return vs Nifty]))/_xlfn.STDEV.P(Table2[1Y Return vs Nifty])</f>
        <v>-0.40077098210176643</v>
      </c>
      <c r="I308">
        <v>-3.9518604865038398</v>
      </c>
      <c r="J308">
        <f>(Table2[[#This Row],[1M Return vs Nifty]]-AVERAGE(Table2[1M Return vs Nifty]))/_xlfn.STDEV.P(Table2[1M Return vs Nifty])</f>
        <v>-0.45403027935287754</v>
      </c>
      <c r="K308">
        <v>31.424612680929901</v>
      </c>
      <c r="L308">
        <f>(Table2[[#This Row],[6M Return vs Nifty]]-AVERAGE(Table2[6M Return vs Nifty]))/_xlfn.STDEV.P(Table2[6M Return vs Nifty])</f>
        <v>0.53393846729706995</v>
      </c>
      <c r="M308">
        <v>-0.46811318196517998</v>
      </c>
      <c r="N308">
        <f>(Table2[[#This Row],[1W Return vs Nifty]]-AVERAGE(Table2[1W Return vs Nifty]))/_xlfn.STDEV.P(Table2[1W Return vs Nifty])</f>
        <v>-0.10921666241821379</v>
      </c>
      <c r="O308">
        <v>1543.32</v>
      </c>
      <c r="P308">
        <v>1580.7532004490299</v>
      </c>
      <c r="Q308">
        <v>1430.7656882537001</v>
      </c>
      <c r="R308">
        <v>48.784022350440402</v>
      </c>
      <c r="S308" s="1">
        <f>(Table2[[#This Row],[Close Price]]-Table2[[#This Row],[20D EMA]])/Table2[[#This Row],[20D EMA]]</f>
        <v>-1.0574605396158889E-2</v>
      </c>
      <c r="T308" s="1">
        <f>(Table2[[#This Row],[Close Price]]-Table2[[#This Row],[50D EMA]])/Table2[[#This Row],[50D EMA]]</f>
        <v>-3.4004802542079778E-2</v>
      </c>
      <c r="U308" s="1">
        <f>(Table2[[#This Row],[Close Price]]-Table2[[#This Row],[200D EMA]])/Table2[[#This Row],[200D EMA]]</f>
        <v>6.7260707002106873E-2</v>
      </c>
      <c r="V308">
        <v>0.61900950944823296</v>
      </c>
      <c r="W308">
        <v>1495.15</v>
      </c>
      <c r="X308">
        <v>1537.95</v>
      </c>
      <c r="Y308">
        <v>1467.8</v>
      </c>
      <c r="Z308">
        <v>1537.95</v>
      </c>
      <c r="AA308">
        <v>1467.8</v>
      </c>
      <c r="AB308">
        <v>1576.8</v>
      </c>
      <c r="AC308" s="1">
        <f>(Table2[[#This Row],[Close Price]]/Table2[[#This Row],[Day Low]])-1</f>
        <v>2.1302210480553807E-2</v>
      </c>
      <c r="AD308" s="1">
        <f>(Table2[[#This Row],[Day High]]/Table2[[#This Row],[Close Price]])-1</f>
        <v>7.1709233791747984E-3</v>
      </c>
      <c r="AE308" s="1">
        <f>(Table2[[#This Row],[Close Price]]/Table2[[#This Row],[Current Week Low]])-1</f>
        <v>4.0332470363809714E-2</v>
      </c>
      <c r="AF308" s="1">
        <f>(Table2[[#This Row],[Current Week High]]/Table2[[#This Row],[Close Price]])-1</f>
        <v>7.1709233791747984E-3</v>
      </c>
      <c r="AG308" s="1">
        <f>(Table2[[#This Row],[Close Price]]/Table2[[#This Row],[Current Month Low]])-1</f>
        <v>4.0332470363809714E-2</v>
      </c>
      <c r="AH308" s="1">
        <f>(Table2[[#This Row],[Current Month High]]/Table2[[#This Row],[Close Price]])-1</f>
        <v>3.2612966601178739E-2</v>
      </c>
      <c r="AI308">
        <v>20.573018991486499</v>
      </c>
      <c r="AJ308">
        <v>48.8884555382215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-0.13</v>
      </c>
      <c r="AM308" t="s">
        <v>3221</v>
      </c>
      <c r="AN308">
        <v>-2.62</v>
      </c>
      <c r="AO308" t="s">
        <v>3221</v>
      </c>
      <c r="AP308">
        <v>5.7462772943049002E-2</v>
      </c>
      <c r="AQ308">
        <f>(Table2[[#This Row],[Sharpe Ratio]]-AVERAGE(Table2[Sharpe Ratio]))/_xlfn.STDEV.P(Table2[Sharpe Ratio])</f>
        <v>-8.4229940445948073E-2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440</v>
      </c>
      <c r="AT308">
        <f>_xlfn.RANK.AVG(Table2[[#This Row],[6M Return vs Nifty Z-Score]],Table2[6M Return vs Nifty Z-Score])</f>
        <v>170</v>
      </c>
      <c r="AU308">
        <f>_xlfn.RANK.AVG(Table2[[#This Row],[Sharpe Ratio Z-Score]],Table2[Sharpe Ratio Z-Score])</f>
        <v>371</v>
      </c>
      <c r="AV308">
        <f>(Table2[[#This Row],[Rank 1Y]]+Table2[[#This Row],[Rank 6M]]+Table2[[#This Row],[Rank Sharpe]])/3</f>
        <v>327</v>
      </c>
    </row>
    <row r="309" spans="1:48" x14ac:dyDescent="0.3">
      <c r="A309" t="s">
        <v>669</v>
      </c>
      <c r="B309" t="s">
        <v>670</v>
      </c>
      <c r="C309" t="s">
        <v>3173</v>
      </c>
      <c r="D309" t="s">
        <v>258</v>
      </c>
      <c r="E309">
        <v>27838.82954707</v>
      </c>
      <c r="F309">
        <v>3701.05</v>
      </c>
      <c r="G309">
        <v>-11.885107909684001</v>
      </c>
      <c r="H309">
        <f>(Table2[[#This Row],[1Y Return vs Nifty]]-AVERAGE(Table2[1Y Return vs Nifty]))/_xlfn.STDEV.P(Table2[1Y Return vs Nifty])</f>
        <v>-0.61487353193013872</v>
      </c>
      <c r="I309">
        <v>-8.5779960338529708</v>
      </c>
      <c r="J309">
        <f>(Table2[[#This Row],[1M Return vs Nifty]]-AVERAGE(Table2[1M Return vs Nifty]))/_xlfn.STDEV.P(Table2[1M Return vs Nifty])</f>
        <v>-0.91654403577282972</v>
      </c>
      <c r="K309">
        <v>32.933824360926202</v>
      </c>
      <c r="L309">
        <f>(Table2[[#This Row],[6M Return vs Nifty]]-AVERAGE(Table2[6M Return vs Nifty]))/_xlfn.STDEV.P(Table2[6M Return vs Nifty])</f>
        <v>0.58181356789708116</v>
      </c>
      <c r="M309">
        <v>-1.5753438608910699</v>
      </c>
      <c r="N309">
        <f>(Table2[[#This Row],[1W Return vs Nifty]]-AVERAGE(Table2[1W Return vs Nifty]))/_xlfn.STDEV.P(Table2[1W Return vs Nifty])</f>
        <v>-0.32211245861985133</v>
      </c>
      <c r="O309">
        <v>3799.2</v>
      </c>
      <c r="P309">
        <v>3887.0703265236598</v>
      </c>
      <c r="Q309">
        <v>3601.7381540074002</v>
      </c>
      <c r="R309">
        <v>38.485771904737199</v>
      </c>
      <c r="S309" s="1">
        <f>(Table2[[#This Row],[Close Price]]-Table2[[#This Row],[20D EMA]])/Table2[[#This Row],[20D EMA]]</f>
        <v>-2.5834386186565497E-2</v>
      </c>
      <c r="T309" s="1">
        <f>(Table2[[#This Row],[Close Price]]-Table2[[#This Row],[50D EMA]])/Table2[[#This Row],[50D EMA]]</f>
        <v>-4.7856177248540792E-2</v>
      </c>
      <c r="U309" s="1">
        <f>(Table2[[#This Row],[Close Price]]-Table2[[#This Row],[200D EMA]])/Table2[[#This Row],[200D EMA]]</f>
        <v>2.7573310925477094E-2</v>
      </c>
      <c r="V309">
        <v>0.72264498171879299</v>
      </c>
      <c r="W309">
        <v>3687</v>
      </c>
      <c r="X309">
        <v>3772.8</v>
      </c>
      <c r="Y309">
        <v>3650.1</v>
      </c>
      <c r="Z309">
        <v>3772.8</v>
      </c>
      <c r="AA309">
        <v>3650.1</v>
      </c>
      <c r="AB309">
        <v>3935.4</v>
      </c>
      <c r="AC309" s="1">
        <f>(Table2[[#This Row],[Close Price]]/Table2[[#This Row],[Day Low]])-1</f>
        <v>3.8106861947382331E-3</v>
      </c>
      <c r="AD309" s="1">
        <f>(Table2[[#This Row],[Day High]]/Table2[[#This Row],[Close Price]])-1</f>
        <v>1.9386390348684834E-2</v>
      </c>
      <c r="AE309" s="1">
        <f>(Table2[[#This Row],[Close Price]]/Table2[[#This Row],[Current Week Low]])-1</f>
        <v>1.3958521684337422E-2</v>
      </c>
      <c r="AF309" s="1">
        <f>(Table2[[#This Row],[Current Week High]]/Table2[[#This Row],[Close Price]])-1</f>
        <v>1.9386390348684834E-2</v>
      </c>
      <c r="AG309" s="1">
        <f>(Table2[[#This Row],[Close Price]]/Table2[[#This Row],[Current Month Low]])-1</f>
        <v>1.3958521684337422E-2</v>
      </c>
      <c r="AH309" s="1">
        <f>(Table2[[#This Row],[Current Month High]]/Table2[[#This Row],[Close Price]])-1</f>
        <v>6.3319868685913328E-2</v>
      </c>
      <c r="AI309">
        <v>30.176571513489399</v>
      </c>
      <c r="AJ309">
        <v>46.605268369974198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-0.18</v>
      </c>
      <c r="AM309" t="s">
        <v>3221</v>
      </c>
      <c r="AN309">
        <v>-1.97</v>
      </c>
      <c r="AO309" t="s">
        <v>3221</v>
      </c>
      <c r="AP309">
        <v>8.3322806246954997E-2</v>
      </c>
      <c r="AQ309">
        <f>(Table2[[#This Row],[Sharpe Ratio]]-AVERAGE(Table2[Sharpe Ratio]))/_xlfn.STDEV.P(Table2[Sharpe Ratio])</f>
        <v>0.21810854345438827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535</v>
      </c>
      <c r="AT309">
        <f>_xlfn.RANK.AVG(Table2[[#This Row],[6M Return vs Nifty Z-Score]],Table2[6M Return vs Nifty Z-Score])</f>
        <v>160</v>
      </c>
      <c r="AU309">
        <f>_xlfn.RANK.AVG(Table2[[#This Row],[Sharpe Ratio Z-Score]],Table2[Sharpe Ratio Z-Score])</f>
        <v>288</v>
      </c>
      <c r="AV309">
        <f>(Table2[[#This Row],[Rank 1Y]]+Table2[[#This Row],[Rank 6M]]+Table2[[#This Row],[Rank Sharpe]])/3</f>
        <v>327.66666666666669</v>
      </c>
    </row>
    <row r="310" spans="1:48" x14ac:dyDescent="0.3">
      <c r="A310" t="s">
        <v>63</v>
      </c>
      <c r="B310" t="s">
        <v>64</v>
      </c>
      <c r="C310" t="s">
        <v>3159</v>
      </c>
      <c r="D310" t="s">
        <v>65</v>
      </c>
      <c r="E310">
        <v>371873.05332935997</v>
      </c>
      <c r="F310">
        <v>295.60000000000002</v>
      </c>
      <c r="G310">
        <v>34.834851569135502</v>
      </c>
      <c r="H310">
        <f>(Table2[[#This Row],[1Y Return vs Nifty]]-AVERAGE(Table2[1Y Return vs Nifty]))/_xlfn.STDEV.P(Table2[1Y Return vs Nifty])</f>
        <v>0.20814503823968852</v>
      </c>
      <c r="I310">
        <v>-12.2982360500319</v>
      </c>
      <c r="J310">
        <f>(Table2[[#This Row],[1M Return vs Nifty]]-AVERAGE(Table2[1M Return vs Nifty]))/_xlfn.STDEV.P(Table2[1M Return vs Nifty])</f>
        <v>-1.2884877817040776</v>
      </c>
      <c r="K310">
        <v>-3.4424794637398501</v>
      </c>
      <c r="L310">
        <f>(Table2[[#This Row],[6M Return vs Nifty]]-AVERAGE(Table2[6M Return vs Nifty]))/_xlfn.STDEV.P(Table2[6M Return vs Nifty])</f>
        <v>-0.57211283496956433</v>
      </c>
      <c r="M310">
        <v>-7.5789078115428996</v>
      </c>
      <c r="N310">
        <f>(Table2[[#This Row],[1W Return vs Nifty]]-AVERAGE(Table2[1W Return vs Nifty]))/_xlfn.STDEV.P(Table2[1W Return vs Nifty])</f>
        <v>-1.4764640780686284</v>
      </c>
      <c r="O310">
        <v>317.77999999999997</v>
      </c>
      <c r="P310">
        <v>313.28954546108002</v>
      </c>
      <c r="Q310">
        <v>271.39396280079899</v>
      </c>
      <c r="R310">
        <v>17.6747094779357</v>
      </c>
      <c r="S310" s="1">
        <f>(Table2[[#This Row],[Close Price]]-Table2[[#This Row],[20D EMA]])/Table2[[#This Row],[20D EMA]]</f>
        <v>-6.9796714708288604E-2</v>
      </c>
      <c r="T310" s="1">
        <f>(Table2[[#This Row],[Close Price]]-Table2[[#This Row],[50D EMA]])/Table2[[#This Row],[50D EMA]]</f>
        <v>-5.6463886897488491E-2</v>
      </c>
      <c r="U310" s="1">
        <f>(Table2[[#This Row],[Close Price]]-Table2[[#This Row],[200D EMA]])/Table2[[#This Row],[200D EMA]]</f>
        <v>8.9191509455087151E-2</v>
      </c>
      <c r="V310">
        <v>0.76340937256338504</v>
      </c>
      <c r="W310">
        <v>295</v>
      </c>
      <c r="X310">
        <v>301.5</v>
      </c>
      <c r="Y310">
        <v>294.64999999999998</v>
      </c>
      <c r="Z310">
        <v>308.7</v>
      </c>
      <c r="AA310">
        <v>294.64999999999998</v>
      </c>
      <c r="AB310">
        <v>331.95</v>
      </c>
      <c r="AC310" s="1">
        <f>(Table2[[#This Row],[Close Price]]/Table2[[#This Row],[Day Low]])-1</f>
        <v>2.0338983050847137E-3</v>
      </c>
      <c r="AD310" s="1">
        <f>(Table2[[#This Row],[Day High]]/Table2[[#This Row],[Close Price]])-1</f>
        <v>1.9959404600811803E-2</v>
      </c>
      <c r="AE310" s="1">
        <f>(Table2[[#This Row],[Close Price]]/Table2[[#This Row],[Current Week Low]])-1</f>
        <v>3.2241642626846811E-3</v>
      </c>
      <c r="AF310" s="1">
        <f>(Table2[[#This Row],[Current Week High]]/Table2[[#This Row],[Close Price]])-1</f>
        <v>4.4316644113667092E-2</v>
      </c>
      <c r="AG310" s="1">
        <f>(Table2[[#This Row],[Close Price]]/Table2[[#This Row],[Current Month Low]])-1</f>
        <v>3.2241642626846811E-3</v>
      </c>
      <c r="AH310" s="1">
        <f>(Table2[[#This Row],[Current Month High]]/Table2[[#This Row],[Close Price]])-1</f>
        <v>0.12297023004059526</v>
      </c>
      <c r="AI310">
        <v>16.711772665764499</v>
      </c>
      <c r="AJ310">
        <v>64.313507504168996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0.05</v>
      </c>
      <c r="AM310" t="s">
        <v>3220</v>
      </c>
      <c r="AN310">
        <v>-7.31</v>
      </c>
      <c r="AO310" t="s">
        <v>3221</v>
      </c>
      <c r="AP310">
        <v>0.104076343315469</v>
      </c>
      <c r="AQ310">
        <f>(Table2[[#This Row],[Sharpe Ratio]]-AVERAGE(Table2[Sharpe Ratio]))/_xlfn.STDEV.P(Table2[Sharpe Ratio])</f>
        <v>0.46074523533816153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-2.6681744211644203</v>
      </c>
      <c r="AS310">
        <f>_xlfn.RANK.AVG(Table2[[#This Row],[1Y Return vs Nifty Z-Score]],Table2[1Y Return vs Nifty Z-Score])</f>
        <v>244</v>
      </c>
      <c r="AT310">
        <f>_xlfn.RANK.AVG(Table2[[#This Row],[6M Return vs Nifty Z-Score]],Table2[6M Return vs Nifty Z-Score])</f>
        <v>516</v>
      </c>
      <c r="AU310">
        <f>_xlfn.RANK.AVG(Table2[[#This Row],[Sharpe Ratio Z-Score]],Table2[Sharpe Ratio Z-Score])</f>
        <v>224</v>
      </c>
      <c r="AV310">
        <f>(Table2[[#This Row],[Rank 1Y]]+Table2[[#This Row],[Rank 6M]]+Table2[[#This Row],[Rank Sharpe]])/3</f>
        <v>328</v>
      </c>
    </row>
    <row r="311" spans="1:48" x14ac:dyDescent="0.3">
      <c r="A311" t="s">
        <v>898</v>
      </c>
      <c r="B311" t="s">
        <v>899</v>
      </c>
      <c r="C311" t="s">
        <v>3163</v>
      </c>
      <c r="D311" t="s">
        <v>173</v>
      </c>
      <c r="E311">
        <v>17597.34052505</v>
      </c>
      <c r="F311">
        <v>541.75</v>
      </c>
      <c r="G311">
        <v>34.366086455702501</v>
      </c>
      <c r="H311">
        <f>(Table2[[#This Row],[1Y Return vs Nifty]]-AVERAGE(Table2[1Y Return vs Nifty]))/_xlfn.STDEV.P(Table2[1Y Return vs Nifty])</f>
        <v>0.19988727436945167</v>
      </c>
      <c r="I311">
        <v>3.9707751913978</v>
      </c>
      <c r="J311">
        <f>(Table2[[#This Row],[1M Return vs Nifty]]-AVERAGE(Table2[1M Return vs Nifty]))/_xlfn.STDEV.P(Table2[1M Return vs Nifty])</f>
        <v>0.33806237565649738</v>
      </c>
      <c r="K311">
        <v>29.902150358992099</v>
      </c>
      <c r="L311">
        <f>(Table2[[#This Row],[6M Return vs Nifty]]-AVERAGE(Table2[6M Return vs Nifty]))/_xlfn.STDEV.P(Table2[6M Return vs Nifty])</f>
        <v>0.48564303081947952</v>
      </c>
      <c r="M311">
        <v>3.18675694706188</v>
      </c>
      <c r="N311">
        <f>(Table2[[#This Row],[1W Return vs Nifty]]-AVERAGE(Table2[1W Return vs Nifty]))/_xlfn.STDEV.P(Table2[1W Return vs Nifty])</f>
        <v>0.59353345184670947</v>
      </c>
      <c r="O311">
        <v>502.55</v>
      </c>
      <c r="P311">
        <v>480.45171209089</v>
      </c>
      <c r="Q311">
        <v>437.77417125581201</v>
      </c>
      <c r="R311">
        <v>73.744703802571394</v>
      </c>
      <c r="S311" s="1">
        <f>(Table2[[#This Row],[Close Price]]-Table2[[#This Row],[20D EMA]])/Table2[[#This Row],[20D EMA]]</f>
        <v>7.8002188836931621E-2</v>
      </c>
      <c r="T311" s="1">
        <f>(Table2[[#This Row],[Close Price]]-Table2[[#This Row],[50D EMA]])/Table2[[#This Row],[50D EMA]]</f>
        <v>0.12758470074410688</v>
      </c>
      <c r="U311" s="1">
        <f>(Table2[[#This Row],[Close Price]]-Table2[[#This Row],[200D EMA]])/Table2[[#This Row],[200D EMA]]</f>
        <v>0.2375101949160679</v>
      </c>
      <c r="V311">
        <v>1.25561614211008</v>
      </c>
      <c r="W311">
        <v>519.79999999999995</v>
      </c>
      <c r="X311">
        <v>547</v>
      </c>
      <c r="Y311">
        <v>508</v>
      </c>
      <c r="Z311">
        <v>547</v>
      </c>
      <c r="AA311">
        <v>495.5</v>
      </c>
      <c r="AB311">
        <v>547</v>
      </c>
      <c r="AC311" s="1">
        <f>(Table2[[#This Row],[Close Price]]/Table2[[#This Row],[Day Low]])-1</f>
        <v>4.2227779915352093E-2</v>
      </c>
      <c r="AD311" s="1">
        <f>(Table2[[#This Row],[Day High]]/Table2[[#This Row],[Close Price]])-1</f>
        <v>9.69081679741568E-3</v>
      </c>
      <c r="AE311" s="1">
        <f>(Table2[[#This Row],[Close Price]]/Table2[[#This Row],[Current Week Low]])-1</f>
        <v>6.6437007874015741E-2</v>
      </c>
      <c r="AF311" s="1">
        <f>(Table2[[#This Row],[Current Week High]]/Table2[[#This Row],[Close Price]])-1</f>
        <v>9.69081679741568E-3</v>
      </c>
      <c r="AG311" s="1">
        <f>(Table2[[#This Row],[Close Price]]/Table2[[#This Row],[Current Month Low]])-1</f>
        <v>9.334006054490418E-2</v>
      </c>
      <c r="AH311" s="1">
        <f>(Table2[[#This Row],[Current Month High]]/Table2[[#This Row],[Close Price]])-1</f>
        <v>9.69081679741568E-3</v>
      </c>
      <c r="AI311">
        <v>0.969081679741568</v>
      </c>
      <c r="AJ311">
        <v>111.373390557939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0.12</v>
      </c>
      <c r="AM311" t="s">
        <v>3220</v>
      </c>
      <c r="AN311">
        <v>15.61</v>
      </c>
      <c r="AO311" t="s">
        <v>3220</v>
      </c>
      <c r="AQ311">
        <f>(Table2[[#This Row],[Sharpe Ratio]]-AVERAGE(Table2[Sharpe Ratio]))/_xlfn.STDEV.P(Table2[Sharpe Ratio])</f>
        <v>-0.75604684988846571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0.8610792828036723</v>
      </c>
      <c r="AS311">
        <f>_xlfn.RANK.AVG(Table2[[#This Row],[1Y Return vs Nifty Z-Score]],Table2[1Y Return vs Nifty Z-Score])</f>
        <v>245</v>
      </c>
      <c r="AT311">
        <f>_xlfn.RANK.AVG(Table2[[#This Row],[6M Return vs Nifty Z-Score]],Table2[6M Return vs Nifty Z-Score])</f>
        <v>180</v>
      </c>
      <c r="AU311">
        <f>_xlfn.RANK.AVG(Table2[[#This Row],[Sharpe Ratio Z-Score]],Table2[Sharpe Ratio Z-Score])</f>
        <v>559.5</v>
      </c>
      <c r="AV311">
        <f>(Table2[[#This Row],[Rank 1Y]]+Table2[[#This Row],[Rank 6M]]+Table2[[#This Row],[Rank Sharpe]])/3</f>
        <v>328.16666666666669</v>
      </c>
    </row>
    <row r="312" spans="1:48" x14ac:dyDescent="0.3">
      <c r="A312" t="s">
        <v>365</v>
      </c>
      <c r="B312" t="s">
        <v>366</v>
      </c>
      <c r="C312" t="s">
        <v>3173</v>
      </c>
      <c r="D312" t="s">
        <v>367</v>
      </c>
      <c r="E312">
        <v>68268.685878449993</v>
      </c>
      <c r="F312">
        <v>5374.35</v>
      </c>
      <c r="G312">
        <v>-9.1359275892145</v>
      </c>
      <c r="H312">
        <f>(Table2[[#This Row],[1Y Return vs Nifty]]-AVERAGE(Table2[1Y Return vs Nifty]))/_xlfn.STDEV.P(Table2[1Y Return vs Nifty])</f>
        <v>-0.56644398529241957</v>
      </c>
      <c r="I312">
        <v>3.29370289137352</v>
      </c>
      <c r="J312">
        <f>(Table2[[#This Row],[1M Return vs Nifty]]-AVERAGE(Table2[1M Return vs Nifty]))/_xlfn.STDEV.P(Table2[1M Return vs Nifty])</f>
        <v>0.27036975194347823</v>
      </c>
      <c r="K312">
        <v>22.100741658232401</v>
      </c>
      <c r="L312">
        <f>(Table2[[#This Row],[6M Return vs Nifty]]-AVERAGE(Table2[6M Return vs Nifty]))/_xlfn.STDEV.P(Table2[6M Return vs Nifty])</f>
        <v>0.2381673245808501</v>
      </c>
      <c r="M312">
        <v>2.13442346996808</v>
      </c>
      <c r="N312">
        <f>(Table2[[#This Row],[1W Return vs Nifty]]-AVERAGE(Table2[1W Return vs Nifty]))/_xlfn.STDEV.P(Table2[1W Return vs Nifty])</f>
        <v>0.39119316473250304</v>
      </c>
      <c r="O312">
        <v>5333.21</v>
      </c>
      <c r="P312">
        <v>5386.5764773771998</v>
      </c>
      <c r="Q312">
        <v>4892.6123240330098</v>
      </c>
      <c r="R312">
        <v>57.625071203024703</v>
      </c>
      <c r="S312" s="1">
        <f>(Table2[[#This Row],[Close Price]]-Table2[[#This Row],[20D EMA]])/Table2[[#This Row],[20D EMA]]</f>
        <v>7.7139283845939549E-3</v>
      </c>
      <c r="T312" s="1">
        <f>(Table2[[#This Row],[Close Price]]-Table2[[#This Row],[50D EMA]])/Table2[[#This Row],[50D EMA]]</f>
        <v>-2.2698048433079498E-3</v>
      </c>
      <c r="U312" s="1">
        <f>(Table2[[#This Row],[Close Price]]-Table2[[#This Row],[200D EMA]])/Table2[[#This Row],[200D EMA]]</f>
        <v>9.8462261888326214E-2</v>
      </c>
      <c r="V312">
        <v>0.93745174811479104</v>
      </c>
      <c r="W312">
        <v>5342.2</v>
      </c>
      <c r="X312">
        <v>5491</v>
      </c>
      <c r="Y312">
        <v>5200</v>
      </c>
      <c r="Z312">
        <v>5491</v>
      </c>
      <c r="AA312">
        <v>5154.45</v>
      </c>
      <c r="AB312">
        <v>5491</v>
      </c>
      <c r="AC312" s="1">
        <f>(Table2[[#This Row],[Close Price]]/Table2[[#This Row],[Day Low]])-1</f>
        <v>6.0181198757067733E-3</v>
      </c>
      <c r="AD312" s="1">
        <f>(Table2[[#This Row],[Day High]]/Table2[[#This Row],[Close Price]])-1</f>
        <v>2.1704950366090658E-2</v>
      </c>
      <c r="AE312" s="1">
        <f>(Table2[[#This Row],[Close Price]]/Table2[[#This Row],[Current Week Low]])-1</f>
        <v>3.3528846153846326E-2</v>
      </c>
      <c r="AF312" s="1">
        <f>(Table2[[#This Row],[Current Week High]]/Table2[[#This Row],[Close Price]])-1</f>
        <v>2.1704950366090658E-2</v>
      </c>
      <c r="AG312" s="1">
        <f>(Table2[[#This Row],[Close Price]]/Table2[[#This Row],[Current Month Low]])-1</f>
        <v>4.2662165701481403E-2</v>
      </c>
      <c r="AH312" s="1">
        <f>(Table2[[#This Row],[Current Month High]]/Table2[[#This Row],[Close Price]])-1</f>
        <v>2.1704950366090658E-2</v>
      </c>
      <c r="AI312">
        <v>20.200582396010599</v>
      </c>
      <c r="AJ312">
        <v>49.246042765898302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-0.18</v>
      </c>
      <c r="AM312" t="s">
        <v>3221</v>
      </c>
      <c r="AN312">
        <v>-2.39</v>
      </c>
      <c r="AO312" t="s">
        <v>3221</v>
      </c>
      <c r="AP312">
        <v>9.9674560917848001E-2</v>
      </c>
      <c r="AQ312">
        <f>(Table2[[#This Row],[Sharpe Ratio]]-AVERAGE(Table2[Sharpe Ratio]))/_xlfn.STDEV.P(Table2[Sharpe Ratio])</f>
        <v>0.40928249354985508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506</v>
      </c>
      <c r="AT312">
        <f>_xlfn.RANK.AVG(Table2[[#This Row],[6M Return vs Nifty Z-Score]],Table2[6M Return vs Nifty Z-Score])</f>
        <v>247</v>
      </c>
      <c r="AU312">
        <f>_xlfn.RANK.AVG(Table2[[#This Row],[Sharpe Ratio Z-Score]],Table2[Sharpe Ratio Z-Score])</f>
        <v>232</v>
      </c>
      <c r="AV312">
        <f>(Table2[[#This Row],[Rank 1Y]]+Table2[[#This Row],[Rank 6M]]+Table2[[#This Row],[Rank Sharpe]])/3</f>
        <v>328.33333333333331</v>
      </c>
    </row>
    <row r="313" spans="1:48" x14ac:dyDescent="0.3">
      <c r="A313" t="s">
        <v>883</v>
      </c>
      <c r="B313" t="s">
        <v>884</v>
      </c>
      <c r="C313" t="s">
        <v>3160</v>
      </c>
      <c r="D313" t="s">
        <v>21</v>
      </c>
      <c r="E313">
        <v>17969.66717406</v>
      </c>
      <c r="F313">
        <v>792.6</v>
      </c>
      <c r="G313">
        <v>17.7661889340607</v>
      </c>
      <c r="H313">
        <f>(Table2[[#This Row],[1Y Return vs Nifty]]-AVERAGE(Table2[1Y Return vs Nifty]))/_xlfn.STDEV.P(Table2[1Y Return vs Nifty])</f>
        <v>-9.2536436516277437E-2</v>
      </c>
      <c r="I313">
        <v>-4.0874305550671997</v>
      </c>
      <c r="J313">
        <f>(Table2[[#This Row],[1M Return vs Nifty]]-AVERAGE(Table2[1M Return vs Nifty]))/_xlfn.STDEV.P(Table2[1M Return vs Nifty])</f>
        <v>-0.46758436159443229</v>
      </c>
      <c r="K313">
        <v>26.697817782112399</v>
      </c>
      <c r="L313">
        <f>(Table2[[#This Row],[6M Return vs Nifty]]-AVERAGE(Table2[6M Return vs Nifty]))/_xlfn.STDEV.P(Table2[6M Return vs Nifty])</f>
        <v>0.38399543127639574</v>
      </c>
      <c r="M313">
        <v>-2.46703190636019</v>
      </c>
      <c r="N313">
        <f>(Table2[[#This Row],[1W Return vs Nifty]]-AVERAGE(Table2[1W Return vs Nifty]))/_xlfn.STDEV.P(Table2[1W Return vs Nifty])</f>
        <v>-0.49356420757950653</v>
      </c>
      <c r="O313">
        <v>779.29</v>
      </c>
      <c r="P313">
        <v>758.128508666367</v>
      </c>
      <c r="Q313">
        <v>646.14491542694498</v>
      </c>
      <c r="R313">
        <v>56.344506900082301</v>
      </c>
      <c r="S313" s="1">
        <f>(Table2[[#This Row],[Close Price]]-Table2[[#This Row],[20D EMA]])/Table2[[#This Row],[20D EMA]]</f>
        <v>1.7079649424476203E-2</v>
      </c>
      <c r="T313" s="1">
        <f>(Table2[[#This Row],[Close Price]]-Table2[[#This Row],[50D EMA]])/Table2[[#This Row],[50D EMA]]</f>
        <v>4.5469192807789598E-2</v>
      </c>
      <c r="U313" s="1">
        <f>(Table2[[#This Row],[Close Price]]-Table2[[#This Row],[200D EMA]])/Table2[[#This Row],[200D EMA]]</f>
        <v>0.22665981125346127</v>
      </c>
      <c r="V313">
        <v>0.45811924233742801</v>
      </c>
      <c r="W313">
        <v>766.2</v>
      </c>
      <c r="X313">
        <v>796.1</v>
      </c>
      <c r="Y313">
        <v>755.3</v>
      </c>
      <c r="Z313">
        <v>796.1</v>
      </c>
      <c r="AA313">
        <v>755.3</v>
      </c>
      <c r="AB313">
        <v>814.8</v>
      </c>
      <c r="AC313" s="1">
        <f>(Table2[[#This Row],[Close Price]]/Table2[[#This Row],[Day Low]])-1</f>
        <v>3.4455755677368805E-2</v>
      </c>
      <c r="AD313" s="1">
        <f>(Table2[[#This Row],[Day High]]/Table2[[#This Row],[Close Price]])-1</f>
        <v>4.4158465808730174E-3</v>
      </c>
      <c r="AE313" s="1">
        <f>(Table2[[#This Row],[Close Price]]/Table2[[#This Row],[Current Week Low]])-1</f>
        <v>4.9384350589170012E-2</v>
      </c>
      <c r="AF313" s="1">
        <f>(Table2[[#This Row],[Current Week High]]/Table2[[#This Row],[Close Price]])-1</f>
        <v>4.4158465808730174E-3</v>
      </c>
      <c r="AG313" s="1">
        <f>(Table2[[#This Row],[Close Price]]/Table2[[#This Row],[Current Month Low]])-1</f>
        <v>4.9384350589170012E-2</v>
      </c>
      <c r="AH313" s="1">
        <f>(Table2[[#This Row],[Current Month High]]/Table2[[#This Row],[Close Price]])-1</f>
        <v>2.8009084027251996E-2</v>
      </c>
      <c r="AI313">
        <v>5.9172344183699099</v>
      </c>
      <c r="AJ313">
        <v>73.701512163050594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-0.13</v>
      </c>
      <c r="AM313" t="s">
        <v>3221</v>
      </c>
      <c r="AN313">
        <v>2.17</v>
      </c>
      <c r="AO313" t="s">
        <v>3220</v>
      </c>
      <c r="AP313">
        <v>2.9182329435601999E-2</v>
      </c>
      <c r="AQ313">
        <f>(Table2[[#This Row],[Sharpe Ratio]]-AVERAGE(Table2[Sharpe Ratio]))/_xlfn.STDEV.P(Table2[Sharpe Ratio])</f>
        <v>-0.41486626691885997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-1.0845558413326806</v>
      </c>
      <c r="AS313">
        <f>_xlfn.RANK.AVG(Table2[[#This Row],[1Y Return vs Nifty Z-Score]],Table2[1Y Return vs Nifty Z-Score])</f>
        <v>331</v>
      </c>
      <c r="AT313">
        <f>_xlfn.RANK.AVG(Table2[[#This Row],[6M Return vs Nifty Z-Score]],Table2[6M Return vs Nifty Z-Score])</f>
        <v>204</v>
      </c>
      <c r="AU313">
        <f>_xlfn.RANK.AVG(Table2[[#This Row],[Sharpe Ratio Z-Score]],Table2[Sharpe Ratio Z-Score])</f>
        <v>452</v>
      </c>
      <c r="AV313">
        <f>(Table2[[#This Row],[Rank 1Y]]+Table2[[#This Row],[Rank 6M]]+Table2[[#This Row],[Rank Sharpe]])/3</f>
        <v>329</v>
      </c>
    </row>
    <row r="314" spans="1:48" x14ac:dyDescent="0.3">
      <c r="A314" t="s">
        <v>1396</v>
      </c>
      <c r="B314" t="s">
        <v>1397</v>
      </c>
      <c r="C314" t="s">
        <v>3164</v>
      </c>
      <c r="D314" t="s">
        <v>46</v>
      </c>
      <c r="E314">
        <v>8232.6339421550001</v>
      </c>
      <c r="F314">
        <v>563.04999999999995</v>
      </c>
      <c r="G314">
        <v>45.371035200938003</v>
      </c>
      <c r="H314">
        <f>(Table2[[#This Row],[1Y Return vs Nifty]]-AVERAGE(Table2[1Y Return vs Nifty]))/_xlfn.STDEV.P(Table2[1Y Return vs Nifty])</f>
        <v>0.39375039587327221</v>
      </c>
      <c r="I314">
        <v>-3.3787484692070802</v>
      </c>
      <c r="J314">
        <f>(Table2[[#This Row],[1M Return vs Nifty]]-AVERAGE(Table2[1M Return vs Nifty]))/_xlfn.STDEV.P(Table2[1M Return vs Nifty])</f>
        <v>-0.39673144120680709</v>
      </c>
      <c r="K314">
        <v>19.342677388409601</v>
      </c>
      <c r="L314">
        <f>(Table2[[#This Row],[6M Return vs Nifty]]-AVERAGE(Table2[6M Return vs Nifty]))/_xlfn.STDEV.P(Table2[6M Return vs Nifty])</f>
        <v>0.15067621506373682</v>
      </c>
      <c r="M314">
        <v>-2.0979840611609801</v>
      </c>
      <c r="N314">
        <f>(Table2[[#This Row],[1W Return vs Nifty]]-AVERAGE(Table2[1W Return vs Nifty]))/_xlfn.STDEV.P(Table2[1W Return vs Nifty])</f>
        <v>-0.42260452741926841</v>
      </c>
      <c r="O314">
        <v>543.94000000000005</v>
      </c>
      <c r="P314">
        <v>527.83408720900297</v>
      </c>
      <c r="Q314">
        <v>455.91997953563401</v>
      </c>
      <c r="R314">
        <v>58.515512992490002</v>
      </c>
      <c r="S314" s="1">
        <f>(Table2[[#This Row],[Close Price]]-Table2[[#This Row],[20D EMA]])/Table2[[#This Row],[20D EMA]]</f>
        <v>3.5132551384343673E-2</v>
      </c>
      <c r="T314" s="1">
        <f>(Table2[[#This Row],[Close Price]]-Table2[[#This Row],[50D EMA]])/Table2[[#This Row],[50D EMA]]</f>
        <v>6.6717769171002347E-2</v>
      </c>
      <c r="U314" s="1">
        <f>(Table2[[#This Row],[Close Price]]-Table2[[#This Row],[200D EMA]])/Table2[[#This Row],[200D EMA]]</f>
        <v>0.23497548971966653</v>
      </c>
      <c r="V314">
        <v>0.88211335017081405</v>
      </c>
      <c r="W314">
        <v>538</v>
      </c>
      <c r="X314">
        <v>565</v>
      </c>
      <c r="Y314">
        <v>528.15</v>
      </c>
      <c r="Z314">
        <v>565</v>
      </c>
      <c r="AA314">
        <v>528.15</v>
      </c>
      <c r="AB314">
        <v>581.75</v>
      </c>
      <c r="AC314" s="1">
        <f>(Table2[[#This Row],[Close Price]]/Table2[[#This Row],[Day Low]])-1</f>
        <v>4.6561338289962784E-2</v>
      </c>
      <c r="AD314" s="1">
        <f>(Table2[[#This Row],[Day High]]/Table2[[#This Row],[Close Price]])-1</f>
        <v>3.4632803481040586E-3</v>
      </c>
      <c r="AE314" s="1">
        <f>(Table2[[#This Row],[Close Price]]/Table2[[#This Row],[Current Week Low]])-1</f>
        <v>6.6079712202972596E-2</v>
      </c>
      <c r="AF314" s="1">
        <f>(Table2[[#This Row],[Current Week High]]/Table2[[#This Row],[Close Price]])-1</f>
        <v>3.4632803481040586E-3</v>
      </c>
      <c r="AG314" s="1">
        <f>(Table2[[#This Row],[Close Price]]/Table2[[#This Row],[Current Month Low]])-1</f>
        <v>6.6079712202972596E-2</v>
      </c>
      <c r="AH314" s="1">
        <f>(Table2[[#This Row],[Current Month High]]/Table2[[#This Row],[Close Price]])-1</f>
        <v>3.3211970517716072E-2</v>
      </c>
      <c r="AI314">
        <v>4.43122280436907</v>
      </c>
      <c r="AJ314">
        <v>96.698689956331805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3222</v>
      </c>
      <c r="AN314">
        <v>4.8</v>
      </c>
      <c r="AO314" t="s">
        <v>3220</v>
      </c>
      <c r="AP314">
        <v>3.1578424114760001E-3</v>
      </c>
      <c r="AQ314">
        <f>(Table2[[#This Row],[Sharpe Ratio]]-AVERAGE(Table2[Sharpe Ratio]))/_xlfn.STDEV.P(Table2[Sharpe Ratio])</f>
        <v>-0.7191274354444932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-0.99403679313355964</v>
      </c>
      <c r="AS314">
        <f>_xlfn.RANK.AVG(Table2[[#This Row],[1Y Return vs Nifty Z-Score]],Table2[1Y Return vs Nifty Z-Score])</f>
        <v>192</v>
      </c>
      <c r="AT314">
        <f>_xlfn.RANK.AVG(Table2[[#This Row],[6M Return vs Nifty Z-Score]],Table2[6M Return vs Nifty Z-Score])</f>
        <v>273</v>
      </c>
      <c r="AU314">
        <f>_xlfn.RANK.AVG(Table2[[#This Row],[Sharpe Ratio Z-Score]],Table2[Sharpe Ratio Z-Score])</f>
        <v>524</v>
      </c>
      <c r="AV314">
        <f>(Table2[[#This Row],[Rank 1Y]]+Table2[[#This Row],[Rank 6M]]+Table2[[#This Row],[Rank Sharpe]])/3</f>
        <v>329.66666666666669</v>
      </c>
    </row>
    <row r="315" spans="1:48" x14ac:dyDescent="0.3">
      <c r="A315" t="s">
        <v>2040</v>
      </c>
      <c r="B315" t="s">
        <v>2041</v>
      </c>
      <c r="C315" t="s">
        <v>3159</v>
      </c>
      <c r="D315" t="s">
        <v>65</v>
      </c>
      <c r="E315">
        <v>3262.44193963</v>
      </c>
      <c r="F315">
        <v>246.7</v>
      </c>
      <c r="G315">
        <v>20.984658490780401</v>
      </c>
      <c r="H315">
        <f>(Table2[[#This Row],[1Y Return vs Nifty]]-AVERAGE(Table2[1Y Return vs Nifty]))/_xlfn.STDEV.P(Table2[1Y Return vs Nifty])</f>
        <v>-3.5839893063421349E-2</v>
      </c>
      <c r="I315">
        <v>-17.136662994590498</v>
      </c>
      <c r="J315">
        <f>(Table2[[#This Row],[1M Return vs Nifty]]-AVERAGE(Table2[1M Return vs Nifty]))/_xlfn.STDEV.P(Table2[1M Return vs Nifty])</f>
        <v>-1.7722260981426516</v>
      </c>
      <c r="K315">
        <v>25.5777494789596</v>
      </c>
      <c r="L315">
        <f>(Table2[[#This Row],[6M Return vs Nifty]]-AVERAGE(Table2[6M Return vs Nifty]))/_xlfn.STDEV.P(Table2[6M Return vs Nifty])</f>
        <v>0.3484647079172607</v>
      </c>
      <c r="M315">
        <v>-6.0836454999598004</v>
      </c>
      <c r="N315">
        <f>(Table2[[#This Row],[1W Return vs Nifty]]-AVERAGE(Table2[1W Return vs Nifty]))/_xlfn.STDEV.P(Table2[1W Return vs Nifty])</f>
        <v>-1.1889584422388864</v>
      </c>
      <c r="O315">
        <v>254.83</v>
      </c>
      <c r="P315">
        <v>246.181257893149</v>
      </c>
      <c r="Q315">
        <v>210.581649504664</v>
      </c>
      <c r="R315">
        <v>39.940190057286401</v>
      </c>
      <c r="S315" s="1">
        <f>(Table2[[#This Row],[Close Price]]-Table2[[#This Row],[20D EMA]])/Table2[[#This Row],[20D EMA]]</f>
        <v>-3.1903622022524912E-2</v>
      </c>
      <c r="T315" s="1">
        <f>(Table2[[#This Row],[Close Price]]-Table2[[#This Row],[50D EMA]])/Table2[[#This Row],[50D EMA]]</f>
        <v>2.1071551558817085E-3</v>
      </c>
      <c r="U315" s="1">
        <f>(Table2[[#This Row],[Close Price]]-Table2[[#This Row],[200D EMA]])/Table2[[#This Row],[200D EMA]]</f>
        <v>0.17151708413479796</v>
      </c>
      <c r="V315">
        <v>0.33834971480914899</v>
      </c>
      <c r="W315">
        <v>241.6</v>
      </c>
      <c r="X315">
        <v>247.9</v>
      </c>
      <c r="Y315">
        <v>238.35</v>
      </c>
      <c r="Z315">
        <v>247.9</v>
      </c>
      <c r="AA315">
        <v>238.35</v>
      </c>
      <c r="AB315">
        <v>264.8</v>
      </c>
      <c r="AC315" s="1">
        <f>(Table2[[#This Row],[Close Price]]/Table2[[#This Row],[Day Low]])-1</f>
        <v>2.1109271523178874E-2</v>
      </c>
      <c r="AD315" s="1">
        <f>(Table2[[#This Row],[Day High]]/Table2[[#This Row],[Close Price]])-1</f>
        <v>4.8642075395217699E-3</v>
      </c>
      <c r="AE315" s="1">
        <f>(Table2[[#This Row],[Close Price]]/Table2[[#This Row],[Current Week Low]])-1</f>
        <v>3.5032515208726744E-2</v>
      </c>
      <c r="AF315" s="1">
        <f>(Table2[[#This Row],[Current Week High]]/Table2[[#This Row],[Close Price]])-1</f>
        <v>4.8642075395217699E-3</v>
      </c>
      <c r="AG315" s="1">
        <f>(Table2[[#This Row],[Close Price]]/Table2[[#This Row],[Current Month Low]])-1</f>
        <v>3.5032515208726744E-2</v>
      </c>
      <c r="AH315" s="1">
        <f>(Table2[[#This Row],[Current Month High]]/Table2[[#This Row],[Close Price]])-1</f>
        <v>7.3368463721118937E-2</v>
      </c>
      <c r="AI315">
        <v>18.9906769355492</v>
      </c>
      <c r="AJ315">
        <v>59.469941822883001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0.23</v>
      </c>
      <c r="AM315" t="s">
        <v>3220</v>
      </c>
      <c r="AN315">
        <v>-8.5299999999999994</v>
      </c>
      <c r="AO315" t="s">
        <v>3221</v>
      </c>
      <c r="AP315">
        <v>2.3651165120347001E-2</v>
      </c>
      <c r="AQ315">
        <f>(Table2[[#This Row],[Sharpe Ratio]]-AVERAGE(Table2[Sharpe Ratio]))/_xlfn.STDEV.P(Table2[Sharpe Ratio])</f>
        <v>-0.47953299853614878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-3.1280927240638472</v>
      </c>
      <c r="AS315">
        <f>_xlfn.RANK.AVG(Table2[[#This Row],[1Y Return vs Nifty Z-Score]],Table2[1Y Return vs Nifty Z-Score])</f>
        <v>308</v>
      </c>
      <c r="AT315">
        <f>_xlfn.RANK.AVG(Table2[[#This Row],[6M Return vs Nifty Z-Score]],Table2[6M Return vs Nifty Z-Score])</f>
        <v>216</v>
      </c>
      <c r="AU315">
        <f>_xlfn.RANK.AVG(Table2[[#This Row],[Sharpe Ratio Z-Score]],Table2[Sharpe Ratio Z-Score])</f>
        <v>466</v>
      </c>
      <c r="AV315">
        <f>(Table2[[#This Row],[Rank 1Y]]+Table2[[#This Row],[Rank 6M]]+Table2[[#This Row],[Rank Sharpe]])/3</f>
        <v>330</v>
      </c>
    </row>
    <row r="316" spans="1:48" x14ac:dyDescent="0.3">
      <c r="A316" t="s">
        <v>1728</v>
      </c>
      <c r="B316" t="s">
        <v>1729</v>
      </c>
      <c r="C316" t="s">
        <v>3166</v>
      </c>
      <c r="D316" t="s">
        <v>204</v>
      </c>
      <c r="E316">
        <v>4835.0183332500001</v>
      </c>
      <c r="F316">
        <v>676.05</v>
      </c>
      <c r="G316">
        <v>15.6098539304816</v>
      </c>
      <c r="H316">
        <f>(Table2[[#This Row],[1Y Return vs Nifty]]-AVERAGE(Table2[1Y Return vs Nifty]))/_xlfn.STDEV.P(Table2[1Y Return vs Nifty])</f>
        <v>-0.13052242304645373</v>
      </c>
      <c r="I316">
        <v>-4.8303623019650104</v>
      </c>
      <c r="J316">
        <f>(Table2[[#This Row],[1M Return vs Nifty]]-AVERAGE(Table2[1M Return vs Nifty]))/_xlfn.STDEV.P(Table2[1M Return vs Nifty])</f>
        <v>-0.54186150922756693</v>
      </c>
      <c r="K316">
        <v>-1.0312136158569201</v>
      </c>
      <c r="L316">
        <f>(Table2[[#This Row],[6M Return vs Nifty]]-AVERAGE(Table2[6M Return vs Nifty]))/_xlfn.STDEV.P(Table2[6M Return vs Nifty])</f>
        <v>-0.49562283918510985</v>
      </c>
      <c r="M316">
        <v>-2.14055446567445</v>
      </c>
      <c r="N316">
        <f>(Table2[[#This Row],[1W Return vs Nifty]]-AVERAGE(Table2[1W Return vs Nifty]))/_xlfn.STDEV.P(Table2[1W Return vs Nifty])</f>
        <v>-0.43078986795942842</v>
      </c>
      <c r="O316">
        <v>678.44</v>
      </c>
      <c r="P316">
        <v>675.44286294292999</v>
      </c>
      <c r="Q316">
        <v>615.99695248410501</v>
      </c>
      <c r="R316">
        <v>48.623116580088798</v>
      </c>
      <c r="S316" s="1">
        <f>(Table2[[#This Row],[Close Price]]-Table2[[#This Row],[20D EMA]])/Table2[[#This Row],[20D EMA]]</f>
        <v>-3.5227875714876774E-3</v>
      </c>
      <c r="T316" s="1">
        <f>(Table2[[#This Row],[Close Price]]-Table2[[#This Row],[50D EMA]])/Table2[[#This Row],[50D EMA]]</f>
        <v>8.9887256255050758E-4</v>
      </c>
      <c r="U316" s="1">
        <f>(Table2[[#This Row],[Close Price]]-Table2[[#This Row],[200D EMA]])/Table2[[#This Row],[200D EMA]]</f>
        <v>9.7489195804819406E-2</v>
      </c>
      <c r="V316">
        <v>0.32352249460183402</v>
      </c>
      <c r="W316">
        <v>665</v>
      </c>
      <c r="X316">
        <v>678.6</v>
      </c>
      <c r="Y316">
        <v>663.1</v>
      </c>
      <c r="Z316">
        <v>683.5</v>
      </c>
      <c r="AA316">
        <v>663.1</v>
      </c>
      <c r="AB316">
        <v>702.95</v>
      </c>
      <c r="AC316" s="1">
        <f>(Table2[[#This Row],[Close Price]]/Table2[[#This Row],[Day Low]])-1</f>
        <v>1.6616541353383418E-2</v>
      </c>
      <c r="AD316" s="1">
        <f>(Table2[[#This Row],[Day High]]/Table2[[#This Row],[Close Price]])-1</f>
        <v>3.7719103616598026E-3</v>
      </c>
      <c r="AE316" s="1">
        <f>(Table2[[#This Row],[Close Price]]/Table2[[#This Row],[Current Week Low]])-1</f>
        <v>1.9529482732619341E-2</v>
      </c>
      <c r="AF316" s="1">
        <f>(Table2[[#This Row],[Current Week High]]/Table2[[#This Row],[Close Price]])-1</f>
        <v>1.1019894978182121E-2</v>
      </c>
      <c r="AG316" s="1">
        <f>(Table2[[#This Row],[Close Price]]/Table2[[#This Row],[Current Month Low]])-1</f>
        <v>1.9529482732619341E-2</v>
      </c>
      <c r="AH316" s="1">
        <f>(Table2[[#This Row],[Current Month High]]/Table2[[#This Row],[Close Price]])-1</f>
        <v>3.9789956364174373E-2</v>
      </c>
      <c r="AI316">
        <v>18.208712373345101</v>
      </c>
      <c r="AJ316">
        <v>64.589166159464298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0.06</v>
      </c>
      <c r="AM316" t="s">
        <v>3220</v>
      </c>
      <c r="AN316">
        <v>0.09</v>
      </c>
      <c r="AO316" t="s">
        <v>3220</v>
      </c>
      <c r="AP316">
        <v>0.12846316937697699</v>
      </c>
      <c r="AQ316">
        <f>(Table2[[#This Row],[Sharpe Ratio]]-AVERAGE(Table2[Sharpe Ratio]))/_xlfn.STDEV.P(Table2[Sharpe Ratio])</f>
        <v>0.74585995007690398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-0.85293668934165501</v>
      </c>
      <c r="AS316">
        <f>_xlfn.RANK.AVG(Table2[[#This Row],[1Y Return vs Nifty Z-Score]],Table2[1Y Return vs Nifty Z-Score])</f>
        <v>345</v>
      </c>
      <c r="AT316">
        <f>_xlfn.RANK.AVG(Table2[[#This Row],[6M Return vs Nifty Z-Score]],Table2[6M Return vs Nifty Z-Score])</f>
        <v>489</v>
      </c>
      <c r="AU316">
        <f>_xlfn.RANK.AVG(Table2[[#This Row],[Sharpe Ratio Z-Score]],Table2[Sharpe Ratio Z-Score])</f>
        <v>160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372</v>
      </c>
      <c r="B317" t="s">
        <v>373</v>
      </c>
      <c r="C317" t="s">
        <v>3172</v>
      </c>
      <c r="D317" t="s">
        <v>89</v>
      </c>
      <c r="E317">
        <v>65234.805180399999</v>
      </c>
      <c r="F317">
        <v>316</v>
      </c>
      <c r="G317">
        <v>74.547117096807</v>
      </c>
      <c r="H317">
        <f>(Table2[[#This Row],[1Y Return vs Nifty]]-AVERAGE(Table2[1Y Return vs Nifty]))/_xlfn.STDEV.P(Table2[1Y Return vs Nifty])</f>
        <v>0.90771610716593576</v>
      </c>
      <c r="I317">
        <v>-3.49682182138028</v>
      </c>
      <c r="J317">
        <f>(Table2[[#This Row],[1M Return vs Nifty]]-AVERAGE(Table2[1M Return vs Nifty]))/_xlfn.STDEV.P(Table2[1M Return vs Nifty])</f>
        <v>-0.40853622926106453</v>
      </c>
      <c r="K317">
        <v>13.4768365035575</v>
      </c>
      <c r="L317">
        <f>(Table2[[#This Row],[6M Return vs Nifty]]-AVERAGE(Table2[6M Return vs Nifty]))/_xlfn.STDEV.P(Table2[6M Return vs Nifty])</f>
        <v>-3.5399552960163706E-2</v>
      </c>
      <c r="M317">
        <v>-1.8316168436226701</v>
      </c>
      <c r="N317">
        <f>(Table2[[#This Row],[1W Return vs Nifty]]-AVERAGE(Table2[1W Return vs Nifty]))/_xlfn.STDEV.P(Table2[1W Return vs Nifty])</f>
        <v>-0.37138804476648873</v>
      </c>
      <c r="O317">
        <v>316.83</v>
      </c>
      <c r="P317">
        <v>316.19503638645</v>
      </c>
      <c r="Q317">
        <v>264.19441564790299</v>
      </c>
      <c r="R317">
        <v>50.827704185937897</v>
      </c>
      <c r="S317" s="1">
        <f>(Table2[[#This Row],[Close Price]]-Table2[[#This Row],[20D EMA]])/Table2[[#This Row],[20D EMA]]</f>
        <v>-2.6197014171637284E-3</v>
      </c>
      <c r="T317" s="1">
        <f>(Table2[[#This Row],[Close Price]]-Table2[[#This Row],[50D EMA]])/Table2[[#This Row],[50D EMA]]</f>
        <v>-6.1682304908679156E-4</v>
      </c>
      <c r="U317" s="1">
        <f>(Table2[[#This Row],[Close Price]]-Table2[[#This Row],[200D EMA]])/Table2[[#This Row],[200D EMA]]</f>
        <v>0.19608886972516223</v>
      </c>
      <c r="V317">
        <v>0.85970881365527996</v>
      </c>
      <c r="W317">
        <v>313</v>
      </c>
      <c r="X317">
        <v>318.60000000000002</v>
      </c>
      <c r="Y317">
        <v>303.25</v>
      </c>
      <c r="Z317">
        <v>318.60000000000002</v>
      </c>
      <c r="AA317">
        <v>302.25</v>
      </c>
      <c r="AB317">
        <v>325.95</v>
      </c>
      <c r="AC317" s="1">
        <f>(Table2[[#This Row],[Close Price]]/Table2[[#This Row],[Day Low]])-1</f>
        <v>9.5846645367412275E-3</v>
      </c>
      <c r="AD317" s="1">
        <f>(Table2[[#This Row],[Day High]]/Table2[[#This Row],[Close Price]])-1</f>
        <v>8.2278481012658666E-3</v>
      </c>
      <c r="AE317" s="1">
        <f>(Table2[[#This Row],[Close Price]]/Table2[[#This Row],[Current Week Low]])-1</f>
        <v>4.2044517724649566E-2</v>
      </c>
      <c r="AF317" s="1">
        <f>(Table2[[#This Row],[Current Week High]]/Table2[[#This Row],[Close Price]])-1</f>
        <v>8.2278481012658666E-3</v>
      </c>
      <c r="AG317" s="1">
        <f>(Table2[[#This Row],[Close Price]]/Table2[[#This Row],[Current Month Low]])-1</f>
        <v>4.5492142266335911E-2</v>
      </c>
      <c r="AH317" s="1">
        <f>(Table2[[#This Row],[Current Month High]]/Table2[[#This Row],[Close Price]])-1</f>
        <v>3.1487341772151956E-2</v>
      </c>
      <c r="AI317">
        <v>14.2246835443037</v>
      </c>
      <c r="AJ317">
        <v>122.222222222222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3221</v>
      </c>
      <c r="AN317">
        <v>1.62</v>
      </c>
      <c r="AO317" t="s">
        <v>3220</v>
      </c>
      <c r="AQ317">
        <f>(Table2[[#This Row],[Sharpe Ratio]]-AVERAGE(Table2[Sharpe Ratio]))/_xlfn.STDEV.P(Table2[Sharpe Ratio])</f>
        <v>-0.75604684988846571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-0.66365456971024694</v>
      </c>
      <c r="AS317">
        <f>_xlfn.RANK.AVG(Table2[[#This Row],[1Y Return vs Nifty Z-Score]],Table2[1Y Return vs Nifty Z-Score])</f>
        <v>105</v>
      </c>
      <c r="AT317">
        <f>_xlfn.RANK.AVG(Table2[[#This Row],[6M Return vs Nifty Z-Score]],Table2[6M Return vs Nifty Z-Score])</f>
        <v>331</v>
      </c>
      <c r="AU317">
        <f>_xlfn.RANK.AVG(Table2[[#This Row],[Sharpe Ratio Z-Score]],Table2[Sharpe Ratio Z-Score])</f>
        <v>559.5</v>
      </c>
      <c r="AV317">
        <f>(Table2[[#This Row],[Rank 1Y]]+Table2[[#This Row],[Rank 6M]]+Table2[[#This Row],[Rank Sharpe]])/3</f>
        <v>331.83333333333331</v>
      </c>
    </row>
    <row r="318" spans="1:48" x14ac:dyDescent="0.3">
      <c r="A318" t="s">
        <v>933</v>
      </c>
      <c r="B318" t="s">
        <v>934</v>
      </c>
      <c r="C318" t="s">
        <v>3161</v>
      </c>
      <c r="D318" t="s">
        <v>232</v>
      </c>
      <c r="E318">
        <v>16434.15234963</v>
      </c>
      <c r="F318">
        <v>1289.55</v>
      </c>
      <c r="G318">
        <v>30.8809458669595</v>
      </c>
      <c r="H318">
        <f>(Table2[[#This Row],[1Y Return vs Nifty]]-AVERAGE(Table2[1Y Return vs Nifty]))/_xlfn.STDEV.P(Table2[1Y Return vs Nifty])</f>
        <v>0.13849305536358</v>
      </c>
      <c r="I318">
        <v>25.261978044526501</v>
      </c>
      <c r="J318">
        <f>(Table2[[#This Row],[1M Return vs Nifty]]-AVERAGE(Table2[1M Return vs Nifty]))/_xlfn.STDEV.P(Table2[1M Return vs Nifty])</f>
        <v>2.4667233518664484</v>
      </c>
      <c r="K318">
        <v>36.177883349849999</v>
      </c>
      <c r="L318">
        <f>(Table2[[#This Row],[6M Return vs Nifty]]-AVERAGE(Table2[6M Return vs Nifty]))/_xlfn.STDEV.P(Table2[6M Return vs Nifty])</f>
        <v>0.68472136572665931</v>
      </c>
      <c r="M318">
        <v>7.4174920452242104</v>
      </c>
      <c r="N318">
        <f>(Table2[[#This Row],[1W Return vs Nifty]]-AVERAGE(Table2[1W Return vs Nifty]))/_xlfn.STDEV.P(Table2[1W Return vs Nifty])</f>
        <v>1.4070095723921097</v>
      </c>
      <c r="O318">
        <v>1170.03</v>
      </c>
      <c r="P318">
        <v>1094.3557519749299</v>
      </c>
      <c r="Q318">
        <v>959.19222849218795</v>
      </c>
      <c r="R318">
        <v>75.013628601713506</v>
      </c>
      <c r="S318" s="1">
        <f>(Table2[[#This Row],[Close Price]]-Table2[[#This Row],[20D EMA]])/Table2[[#This Row],[20D EMA]]</f>
        <v>0.10215122689161815</v>
      </c>
      <c r="T318" s="1">
        <f>(Table2[[#This Row],[Close Price]]-Table2[[#This Row],[50D EMA]])/Table2[[#This Row],[50D EMA]]</f>
        <v>0.17836452878582906</v>
      </c>
      <c r="U318" s="1">
        <f>(Table2[[#This Row],[Close Price]]-Table2[[#This Row],[200D EMA]])/Table2[[#This Row],[200D EMA]]</f>
        <v>0.34441247718105605</v>
      </c>
      <c r="V318">
        <v>1.7262218011486601</v>
      </c>
      <c r="W318">
        <v>1266</v>
      </c>
      <c r="X318">
        <v>1298.45</v>
      </c>
      <c r="Y318">
        <v>1252</v>
      </c>
      <c r="Z318">
        <v>1317.6</v>
      </c>
      <c r="AA318">
        <v>1145.3</v>
      </c>
      <c r="AB318">
        <v>1319</v>
      </c>
      <c r="AC318" s="1">
        <f>(Table2[[#This Row],[Close Price]]/Table2[[#This Row],[Day Low]])-1</f>
        <v>1.8601895734597029E-2</v>
      </c>
      <c r="AD318" s="1">
        <f>(Table2[[#This Row],[Day High]]/Table2[[#This Row],[Close Price]])-1</f>
        <v>6.9016323523709566E-3</v>
      </c>
      <c r="AE318" s="1">
        <f>(Table2[[#This Row],[Close Price]]/Table2[[#This Row],[Current Week Low]])-1</f>
        <v>2.9992012779552768E-2</v>
      </c>
      <c r="AF318" s="1">
        <f>(Table2[[#This Row],[Current Week High]]/Table2[[#This Row],[Close Price]])-1</f>
        <v>2.1751773874607361E-2</v>
      </c>
      <c r="AG318" s="1">
        <f>(Table2[[#This Row],[Close Price]]/Table2[[#This Row],[Current Month Low]])-1</f>
        <v>0.12594953287348298</v>
      </c>
      <c r="AH318" s="1">
        <f>(Table2[[#This Row],[Current Month High]]/Table2[[#This Row],[Close Price]])-1</f>
        <v>2.2837423907564602E-2</v>
      </c>
      <c r="AI318">
        <v>2.2837423907564598</v>
      </c>
      <c r="AJ318">
        <v>74.028340080971603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0.24</v>
      </c>
      <c r="AM318" t="s">
        <v>3220</v>
      </c>
      <c r="AN318">
        <v>13.44</v>
      </c>
      <c r="AO318" t="s">
        <v>3220</v>
      </c>
      <c r="AP318">
        <v>-7.3904073338450001E-3</v>
      </c>
      <c r="AQ318">
        <f>(Table2[[#This Row],[Sharpe Ratio]]-AVERAGE(Table2[Sharpe Ratio]))/_xlfn.STDEV.P(Table2[Sharpe Ratio])</f>
        <v>-0.84245062680793048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3.854496718540867</v>
      </c>
      <c r="AS318">
        <f>_xlfn.RANK.AVG(Table2[[#This Row],[1Y Return vs Nifty Z-Score]],Table2[1Y Return vs Nifty Z-Score])</f>
        <v>258</v>
      </c>
      <c r="AT318">
        <f>_xlfn.RANK.AVG(Table2[[#This Row],[6M Return vs Nifty Z-Score]],Table2[6M Return vs Nifty Z-Score])</f>
        <v>145</v>
      </c>
      <c r="AU318">
        <f>_xlfn.RANK.AVG(Table2[[#This Row],[Sharpe Ratio Z-Score]],Table2[Sharpe Ratio Z-Score])</f>
        <v>594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1092</v>
      </c>
      <c r="B319" t="s">
        <v>1093</v>
      </c>
      <c r="C319" t="s">
        <v>3175</v>
      </c>
      <c r="D319" t="s">
        <v>501</v>
      </c>
      <c r="E319">
        <v>11981.395969929999</v>
      </c>
      <c r="F319">
        <v>758.35</v>
      </c>
      <c r="G319">
        <v>21.2390772017723</v>
      </c>
      <c r="H319">
        <f>(Table2[[#This Row],[1Y Return vs Nifty]]-AVERAGE(Table2[1Y Return vs Nifty]))/_xlfn.STDEV.P(Table2[1Y Return vs Nifty])</f>
        <v>-3.1358054335801494E-2</v>
      </c>
      <c r="I319">
        <v>-4.41011125849852</v>
      </c>
      <c r="J319">
        <f>(Table2[[#This Row],[1M Return vs Nifty]]-AVERAGE(Table2[1M Return vs Nifty]))/_xlfn.STDEV.P(Table2[1M Return vs Nifty])</f>
        <v>-0.49984547083792874</v>
      </c>
      <c r="K319">
        <v>54.778788103950802</v>
      </c>
      <c r="L319">
        <f>(Table2[[#This Row],[6M Return vs Nifty]]-AVERAGE(Table2[6M Return vs Nifty]))/_xlfn.STDEV.P(Table2[6M Return vs Nifty])</f>
        <v>1.2747778820902118</v>
      </c>
      <c r="M319">
        <v>5.6020031522705196</v>
      </c>
      <c r="N319">
        <f>(Table2[[#This Row],[1W Return vs Nifty]]-AVERAGE(Table2[1W Return vs Nifty]))/_xlfn.STDEV.P(Table2[1W Return vs Nifty])</f>
        <v>1.057931497951873</v>
      </c>
      <c r="O319">
        <v>682.79</v>
      </c>
      <c r="P319">
        <v>636.19742494438003</v>
      </c>
      <c r="Q319">
        <v>544.85551099712302</v>
      </c>
      <c r="R319">
        <v>71.000397860870905</v>
      </c>
      <c r="S319" s="1">
        <f>(Table2[[#This Row],[Close Price]]-Table2[[#This Row],[20D EMA]])/Table2[[#This Row],[20D EMA]]</f>
        <v>0.1106636008143061</v>
      </c>
      <c r="T319" s="1">
        <f>(Table2[[#This Row],[Close Price]]-Table2[[#This Row],[50D EMA]])/Table2[[#This Row],[50D EMA]]</f>
        <v>0.19200419597155594</v>
      </c>
      <c r="U319" s="1">
        <f>(Table2[[#This Row],[Close Price]]-Table2[[#This Row],[200D EMA]])/Table2[[#This Row],[200D EMA]]</f>
        <v>0.39183689013655643</v>
      </c>
      <c r="V319">
        <v>1.79808350631333</v>
      </c>
      <c r="W319">
        <v>705.2</v>
      </c>
      <c r="X319">
        <v>766</v>
      </c>
      <c r="Y319">
        <v>692.25</v>
      </c>
      <c r="Z319">
        <v>766</v>
      </c>
      <c r="AA319">
        <v>655.1</v>
      </c>
      <c r="AB319">
        <v>768.7</v>
      </c>
      <c r="AC319" s="1">
        <f>(Table2[[#This Row],[Close Price]]/Table2[[#This Row],[Day Low]])-1</f>
        <v>7.5368689733408933E-2</v>
      </c>
      <c r="AD319" s="1">
        <f>(Table2[[#This Row],[Day High]]/Table2[[#This Row],[Close Price]])-1</f>
        <v>1.0087690380431225E-2</v>
      </c>
      <c r="AE319" s="1">
        <f>(Table2[[#This Row],[Close Price]]/Table2[[#This Row],[Current Week Low]])-1</f>
        <v>9.548573492235457E-2</v>
      </c>
      <c r="AF319" s="1">
        <f>(Table2[[#This Row],[Current Week High]]/Table2[[#This Row],[Close Price]])-1</f>
        <v>1.0087690380431225E-2</v>
      </c>
      <c r="AG319" s="1">
        <f>(Table2[[#This Row],[Close Price]]/Table2[[#This Row],[Current Month Low]])-1</f>
        <v>0.15760952526331851</v>
      </c>
      <c r="AH319" s="1">
        <f>(Table2[[#This Row],[Current Month High]]/Table2[[#This Row],[Close Price]])-1</f>
        <v>1.364805169117167E-2</v>
      </c>
      <c r="AI319">
        <v>1.3648051691171601</v>
      </c>
      <c r="AJ319">
        <v>86.716730272066897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0.39</v>
      </c>
      <c r="AM319" t="s">
        <v>3220</v>
      </c>
      <c r="AN319">
        <v>12.22</v>
      </c>
      <c r="AO319" t="s">
        <v>3220</v>
      </c>
      <c r="AP319">
        <v>-1.8203779724757001E-2</v>
      </c>
      <c r="AQ319">
        <f>(Table2[[#This Row],[Sharpe Ratio]]-AVERAGE(Table2[Sharpe Ratio]))/_xlfn.STDEV.P(Table2[Sharpe Ratio])</f>
        <v>-0.96887345759462873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0.83263239727372595</v>
      </c>
      <c r="AS319">
        <f>_xlfn.RANK.AVG(Table2[[#This Row],[1Y Return vs Nifty Z-Score]],Table2[1Y Return vs Nifty Z-Score])</f>
        <v>305</v>
      </c>
      <c r="AT319">
        <f>_xlfn.RANK.AVG(Table2[[#This Row],[6M Return vs Nifty Z-Score]],Table2[6M Return vs Nifty Z-Score])</f>
        <v>75</v>
      </c>
      <c r="AU319">
        <f>_xlfn.RANK.AVG(Table2[[#This Row],[Sharpe Ratio Z-Score]],Table2[Sharpe Ratio Z-Score])</f>
        <v>620</v>
      </c>
      <c r="AV319">
        <f>(Table2[[#This Row],[Rank 1Y]]+Table2[[#This Row],[Rank 6M]]+Table2[[#This Row],[Rank Sharpe]])/3</f>
        <v>333.33333333333331</v>
      </c>
    </row>
    <row r="320" spans="1:48" x14ac:dyDescent="0.3">
      <c r="A320" t="s">
        <v>983</v>
      </c>
      <c r="B320" t="s">
        <v>984</v>
      </c>
      <c r="C320" t="s">
        <v>3163</v>
      </c>
      <c r="D320" t="s">
        <v>985</v>
      </c>
      <c r="E320">
        <v>15181.86522792</v>
      </c>
      <c r="F320">
        <v>789.65</v>
      </c>
      <c r="G320">
        <v>30.2094374381339</v>
      </c>
      <c r="H320">
        <f>(Table2[[#This Row],[1Y Return vs Nifty]]-AVERAGE(Table2[1Y Return vs Nifty]))/_xlfn.STDEV.P(Table2[1Y Return vs Nifty])</f>
        <v>0.1266637662735588</v>
      </c>
      <c r="I320">
        <v>-9.1636551510905004</v>
      </c>
      <c r="J320">
        <f>(Table2[[#This Row],[1M Return vs Nifty]]-AVERAGE(Table2[1M Return vs Nifty]))/_xlfn.STDEV.P(Table2[1M Return vs Nifty])</f>
        <v>-0.97509731323793547</v>
      </c>
      <c r="K320">
        <v>42.7523576379158</v>
      </c>
      <c r="L320">
        <f>(Table2[[#This Row],[6M Return vs Nifty]]-AVERAGE(Table2[6M Return vs Nifty]))/_xlfn.STDEV.P(Table2[6M Return vs Nifty])</f>
        <v>0.89327634983207549</v>
      </c>
      <c r="M320">
        <v>-4.4283384096635396</v>
      </c>
      <c r="N320">
        <f>(Table2[[#This Row],[1W Return vs Nifty]]-AVERAGE(Table2[1W Return vs Nifty]))/_xlfn.STDEV.P(Table2[1W Return vs Nifty])</f>
        <v>-0.87067976043004702</v>
      </c>
      <c r="O320">
        <v>797.55</v>
      </c>
      <c r="P320">
        <v>775.73843879310505</v>
      </c>
      <c r="Q320">
        <v>641.97979716651696</v>
      </c>
      <c r="R320">
        <v>46.967710419597701</v>
      </c>
      <c r="S320" s="1">
        <f>(Table2[[#This Row],[Close Price]]-Table2[[#This Row],[20D EMA]])/Table2[[#This Row],[20D EMA]]</f>
        <v>-9.9053350887091437E-3</v>
      </c>
      <c r="T320" s="1">
        <f>(Table2[[#This Row],[Close Price]]-Table2[[#This Row],[50D EMA]])/Table2[[#This Row],[50D EMA]]</f>
        <v>1.7933314260588345E-2</v>
      </c>
      <c r="U320" s="1">
        <f>(Table2[[#This Row],[Close Price]]-Table2[[#This Row],[200D EMA]])/Table2[[#This Row],[200D EMA]]</f>
        <v>0.23002313076712017</v>
      </c>
      <c r="V320">
        <v>0.53962802771510399</v>
      </c>
      <c r="W320">
        <v>766.65</v>
      </c>
      <c r="X320">
        <v>794</v>
      </c>
      <c r="Y320">
        <v>760</v>
      </c>
      <c r="Z320">
        <v>794</v>
      </c>
      <c r="AA320">
        <v>760</v>
      </c>
      <c r="AB320">
        <v>845</v>
      </c>
      <c r="AC320" s="1">
        <f>(Table2[[#This Row],[Close Price]]/Table2[[#This Row],[Day Low]])-1</f>
        <v>3.0000652188091115E-2</v>
      </c>
      <c r="AD320" s="1">
        <f>(Table2[[#This Row],[Day High]]/Table2[[#This Row],[Close Price]])-1</f>
        <v>5.5087697080986597E-3</v>
      </c>
      <c r="AE320" s="1">
        <f>(Table2[[#This Row],[Close Price]]/Table2[[#This Row],[Current Week Low]])-1</f>
        <v>3.9013157894736805E-2</v>
      </c>
      <c r="AF320" s="1">
        <f>(Table2[[#This Row],[Current Week High]]/Table2[[#This Row],[Close Price]])-1</f>
        <v>5.5087697080986597E-3</v>
      </c>
      <c r="AG320" s="1">
        <f>(Table2[[#This Row],[Close Price]]/Table2[[#This Row],[Current Month Low]])-1</f>
        <v>3.9013157894736805E-2</v>
      </c>
      <c r="AH320" s="1">
        <f>(Table2[[#This Row],[Current Month High]]/Table2[[#This Row],[Close Price]])-1</f>
        <v>7.0094345596150243E-2</v>
      </c>
      <c r="AI320">
        <v>11.023871335401701</v>
      </c>
      <c r="AJ320">
        <v>76.912736641648905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0.11</v>
      </c>
      <c r="AM320" t="s">
        <v>3220</v>
      </c>
      <c r="AN320">
        <v>-0.93</v>
      </c>
      <c r="AO320" t="s">
        <v>3221</v>
      </c>
      <c r="AP320">
        <v>-1.8745640899635999E-2</v>
      </c>
      <c r="AQ320">
        <f>(Table2[[#This Row],[Sharpe Ratio]]-AVERAGE(Table2[Sharpe Ratio]))/_xlfn.STDEV.P(Table2[Sharpe Ratio])</f>
        <v>-0.9752085417057782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-1.8010454992681262</v>
      </c>
      <c r="AS320">
        <f>_xlfn.RANK.AVG(Table2[[#This Row],[1Y Return vs Nifty Z-Score]],Table2[1Y Return vs Nifty Z-Score])</f>
        <v>262</v>
      </c>
      <c r="AT320">
        <f>_xlfn.RANK.AVG(Table2[[#This Row],[6M Return vs Nifty Z-Score]],Table2[6M Return vs Nifty Z-Score])</f>
        <v>117</v>
      </c>
      <c r="AU320">
        <f>_xlfn.RANK.AVG(Table2[[#This Row],[Sharpe Ratio Z-Score]],Table2[Sharpe Ratio Z-Score])</f>
        <v>623</v>
      </c>
      <c r="AV320">
        <f>(Table2[[#This Row],[Rank 1Y]]+Table2[[#This Row],[Rank 6M]]+Table2[[#This Row],[Rank Sharpe]])/3</f>
        <v>334</v>
      </c>
    </row>
    <row r="321" spans="1:48" x14ac:dyDescent="0.3">
      <c r="A321" t="s">
        <v>791</v>
      </c>
      <c r="B321" t="s">
        <v>792</v>
      </c>
      <c r="C321" t="s">
        <v>3161</v>
      </c>
      <c r="D321" t="s">
        <v>419</v>
      </c>
      <c r="E321">
        <v>20929.578429360001</v>
      </c>
      <c r="F321">
        <v>4252.2</v>
      </c>
      <c r="G321">
        <v>36.914412007922998</v>
      </c>
      <c r="H321">
        <f>(Table2[[#This Row],[1Y Return vs Nifty]]-AVERAGE(Table2[1Y Return vs Nifty]))/_xlfn.STDEV.P(Table2[1Y Return vs Nifty])</f>
        <v>0.24477856442432788</v>
      </c>
      <c r="I321">
        <v>-5.7426286536228099</v>
      </c>
      <c r="J321">
        <f>(Table2[[#This Row],[1M Return vs Nifty]]-AVERAGE(Table2[1M Return vs Nifty]))/_xlfn.STDEV.P(Table2[1M Return vs Nifty])</f>
        <v>-0.63306846432912067</v>
      </c>
      <c r="K321">
        <v>30.1102216449348</v>
      </c>
      <c r="L321">
        <f>(Table2[[#This Row],[6M Return vs Nifty]]-AVERAGE(Table2[6M Return vs Nifty]))/_xlfn.STDEV.P(Table2[6M Return vs Nifty])</f>
        <v>0.49224345266786129</v>
      </c>
      <c r="M321">
        <v>-3.3799449500584799</v>
      </c>
      <c r="N321">
        <f>(Table2[[#This Row],[1W Return vs Nifty]]-AVERAGE(Table2[1W Return vs Nifty]))/_xlfn.STDEV.P(Table2[1W Return vs Nifty])</f>
        <v>-0.66909705091577443</v>
      </c>
      <c r="O321">
        <v>4324.47</v>
      </c>
      <c r="P321">
        <v>4159.1159794466703</v>
      </c>
      <c r="Q321">
        <v>3471.6246685604701</v>
      </c>
      <c r="R321">
        <v>40.127072791868102</v>
      </c>
      <c r="S321" s="1">
        <f>(Table2[[#This Row],[Close Price]]-Table2[[#This Row],[20D EMA]])/Table2[[#This Row],[20D EMA]]</f>
        <v>-1.671187451872725E-2</v>
      </c>
      <c r="T321" s="1">
        <f>(Table2[[#This Row],[Close Price]]-Table2[[#This Row],[50D EMA]])/Table2[[#This Row],[50D EMA]]</f>
        <v>2.2380722493272106E-2</v>
      </c>
      <c r="U321" s="1">
        <f>(Table2[[#This Row],[Close Price]]-Table2[[#This Row],[200D EMA]])/Table2[[#This Row],[200D EMA]]</f>
        <v>0.22484439015211857</v>
      </c>
      <c r="V321">
        <v>0.439887022233866</v>
      </c>
      <c r="W321">
        <v>4240</v>
      </c>
      <c r="X321">
        <v>4298</v>
      </c>
      <c r="Y321">
        <v>4234.6000000000004</v>
      </c>
      <c r="Z321">
        <v>4339.8999999999996</v>
      </c>
      <c r="AA321">
        <v>4234.6000000000004</v>
      </c>
      <c r="AB321">
        <v>4509</v>
      </c>
      <c r="AC321" s="1">
        <f>(Table2[[#This Row],[Close Price]]/Table2[[#This Row],[Day Low]])-1</f>
        <v>2.8773584905659177E-3</v>
      </c>
      <c r="AD321" s="1">
        <f>(Table2[[#This Row],[Day High]]/Table2[[#This Row],[Close Price]])-1</f>
        <v>1.0770895066083419E-2</v>
      </c>
      <c r="AE321" s="1">
        <f>(Table2[[#This Row],[Close Price]]/Table2[[#This Row],[Current Week Low]])-1</f>
        <v>4.1562367165728364E-3</v>
      </c>
      <c r="AF321" s="1">
        <f>(Table2[[#This Row],[Current Week High]]/Table2[[#This Row],[Close Price]])-1</f>
        <v>2.0624617844880344E-2</v>
      </c>
      <c r="AG321" s="1">
        <f>(Table2[[#This Row],[Close Price]]/Table2[[#This Row],[Current Month Low]])-1</f>
        <v>4.1562367165728364E-3</v>
      </c>
      <c r="AH321" s="1">
        <f>(Table2[[#This Row],[Current Month High]]/Table2[[#This Row],[Close Price]])-1</f>
        <v>6.039226753210114E-2</v>
      </c>
      <c r="AI321">
        <v>15.469639245567</v>
      </c>
      <c r="AJ321">
        <v>90.6816143497757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0.16</v>
      </c>
      <c r="AM321" t="s">
        <v>3220</v>
      </c>
      <c r="AN321">
        <v>-4.43</v>
      </c>
      <c r="AO321" t="s">
        <v>3221</v>
      </c>
      <c r="AP321">
        <v>-7.6695349811370002E-3</v>
      </c>
      <c r="AQ321">
        <f>(Table2[[#This Row],[Sharpe Ratio]]-AVERAGE(Table2[Sharpe Ratio]))/_xlfn.STDEV.P(Table2[Sharpe Ratio])</f>
        <v>-0.84571400349059633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-1.4108575016433023</v>
      </c>
      <c r="AS321">
        <f>_xlfn.RANK.AVG(Table2[[#This Row],[1Y Return vs Nifty Z-Score]],Table2[1Y Return vs Nifty Z-Score])</f>
        <v>231</v>
      </c>
      <c r="AT321">
        <f>_xlfn.RANK.AVG(Table2[[#This Row],[6M Return vs Nifty Z-Score]],Table2[6M Return vs Nifty Z-Score])</f>
        <v>178</v>
      </c>
      <c r="AU321">
        <f>_xlfn.RANK.AVG(Table2[[#This Row],[Sharpe Ratio Z-Score]],Table2[Sharpe Ratio Z-Score])</f>
        <v>595</v>
      </c>
      <c r="AV321">
        <f>(Table2[[#This Row],[Rank 1Y]]+Table2[[#This Row],[Rank 6M]]+Table2[[#This Row],[Rank Sharpe]])/3</f>
        <v>334.66666666666669</v>
      </c>
    </row>
    <row r="322" spans="1:48" x14ac:dyDescent="0.3">
      <c r="A322" t="s">
        <v>1412</v>
      </c>
      <c r="B322" t="s">
        <v>1413</v>
      </c>
      <c r="C322" t="s">
        <v>3159</v>
      </c>
      <c r="D322" t="s">
        <v>1400</v>
      </c>
      <c r="E322">
        <v>7966.4477267699904</v>
      </c>
      <c r="F322">
        <v>491.65</v>
      </c>
      <c r="G322">
        <v>61.524885567957902</v>
      </c>
      <c r="H322">
        <f>(Table2[[#This Row],[1Y Return vs Nifty]]-AVERAGE(Table2[1Y Return vs Nifty]))/_xlfn.STDEV.P(Table2[1Y Return vs Nifty])</f>
        <v>0.67831654233641958</v>
      </c>
      <c r="I322">
        <v>-15.6552468358562</v>
      </c>
      <c r="J322">
        <f>(Table2[[#This Row],[1M Return vs Nifty]]-AVERAGE(Table2[1M Return vs Nifty]))/_xlfn.STDEV.P(Table2[1M Return vs Nifty])</f>
        <v>-1.6241164404414121</v>
      </c>
      <c r="K322">
        <v>16.925254468488301</v>
      </c>
      <c r="L322">
        <f>(Table2[[#This Row],[6M Return vs Nifty]]-AVERAGE(Table2[6M Return vs Nifty]))/_xlfn.STDEV.P(Table2[6M Return vs Nifty])</f>
        <v>7.399090509827945E-2</v>
      </c>
      <c r="M322">
        <v>-1.2700836127055499</v>
      </c>
      <c r="N322">
        <f>(Table2[[#This Row],[1W Return vs Nifty]]-AVERAGE(Table2[1W Return vs Nifty]))/_xlfn.STDEV.P(Table2[1W Return vs Nifty])</f>
        <v>-0.26341771250857993</v>
      </c>
      <c r="O322">
        <v>499.99</v>
      </c>
      <c r="P322">
        <v>518.18016917885996</v>
      </c>
      <c r="Q322">
        <v>462.40747829723</v>
      </c>
      <c r="R322">
        <v>48.317481499767403</v>
      </c>
      <c r="S322" s="1">
        <f>(Table2[[#This Row],[Close Price]]-Table2[[#This Row],[20D EMA]])/Table2[[#This Row],[20D EMA]]</f>
        <v>-1.6680333606672197E-2</v>
      </c>
      <c r="T322" s="1">
        <f>(Table2[[#This Row],[Close Price]]-Table2[[#This Row],[50D EMA]])/Table2[[#This Row],[50D EMA]]</f>
        <v>-5.1198735028593068E-2</v>
      </c>
      <c r="U322" s="1">
        <f>(Table2[[#This Row],[Close Price]]-Table2[[#This Row],[200D EMA]])/Table2[[#This Row],[200D EMA]]</f>
        <v>6.323972486442625E-2</v>
      </c>
      <c r="V322">
        <v>0.63522481737426895</v>
      </c>
      <c r="W322">
        <v>477.05</v>
      </c>
      <c r="X322">
        <v>495</v>
      </c>
      <c r="Y322">
        <v>474.1</v>
      </c>
      <c r="Z322">
        <v>495</v>
      </c>
      <c r="AA322">
        <v>474.1</v>
      </c>
      <c r="AB322">
        <v>515</v>
      </c>
      <c r="AC322" s="1">
        <f>(Table2[[#This Row],[Close Price]]/Table2[[#This Row],[Day Low]])-1</f>
        <v>3.0604758411068023E-2</v>
      </c>
      <c r="AD322" s="1">
        <f>(Table2[[#This Row],[Day High]]/Table2[[#This Row],[Close Price]])-1</f>
        <v>6.8137902979763521E-3</v>
      </c>
      <c r="AE322" s="1">
        <f>(Table2[[#This Row],[Close Price]]/Table2[[#This Row],[Current Week Low]])-1</f>
        <v>3.7017506855093751E-2</v>
      </c>
      <c r="AF322" s="1">
        <f>(Table2[[#This Row],[Current Week High]]/Table2[[#This Row],[Close Price]])-1</f>
        <v>6.8137902979763521E-3</v>
      </c>
      <c r="AG322" s="1">
        <f>(Table2[[#This Row],[Close Price]]/Table2[[#This Row],[Current Month Low]])-1</f>
        <v>3.7017506855093751E-2</v>
      </c>
      <c r="AH322" s="1">
        <f>(Table2[[#This Row],[Current Month High]]/Table2[[#This Row],[Close Price]])-1</f>
        <v>4.74931353605208E-2</v>
      </c>
      <c r="AI322">
        <v>29.116241228516198</v>
      </c>
      <c r="AJ322">
        <v>106.34443200895301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-0.08</v>
      </c>
      <c r="AM322" t="s">
        <v>3221</v>
      </c>
      <c r="AN322">
        <v>-2.86</v>
      </c>
      <c r="AO322" t="s">
        <v>3221</v>
      </c>
      <c r="AQ322">
        <f>(Table2[[#This Row],[Sharpe Ratio]]-AVERAGE(Table2[Sharpe Ratio]))/_xlfn.STDEV.P(Table2[Sharpe Ratio])</f>
        <v>-0.75604684988846571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144</v>
      </c>
      <c r="AT322">
        <f>_xlfn.RANK.AVG(Table2[[#This Row],[6M Return vs Nifty Z-Score]],Table2[6M Return vs Nifty Z-Score])</f>
        <v>302</v>
      </c>
      <c r="AU322">
        <f>_xlfn.RANK.AVG(Table2[[#This Row],[Sharpe Ratio Z-Score]],Table2[Sharpe Ratio Z-Score])</f>
        <v>559.5</v>
      </c>
      <c r="AV322">
        <f>(Table2[[#This Row],[Rank 1Y]]+Table2[[#This Row],[Rank 6M]]+Table2[[#This Row],[Rank Sharpe]])/3</f>
        <v>335.16666666666669</v>
      </c>
    </row>
    <row r="323" spans="1:48" x14ac:dyDescent="0.3">
      <c r="A323" t="s">
        <v>844</v>
      </c>
      <c r="B323" t="s">
        <v>845</v>
      </c>
      <c r="C323" t="s">
        <v>3173</v>
      </c>
      <c r="D323" t="s">
        <v>436</v>
      </c>
      <c r="E323">
        <v>19269.752849324999</v>
      </c>
      <c r="F323">
        <v>311.64999999999998</v>
      </c>
      <c r="G323">
        <v>2.6780046695568198</v>
      </c>
      <c r="H323">
        <f>(Table2[[#This Row],[1Y Return vs Nifty]]-AVERAGE(Table2[1Y Return vs Nifty]))/_xlfn.STDEV.P(Table2[1Y Return vs Nifty])</f>
        <v>-0.35832981430078742</v>
      </c>
      <c r="I323">
        <v>3.9023289217195001</v>
      </c>
      <c r="J323">
        <f>(Table2[[#This Row],[1M Return vs Nifty]]-AVERAGE(Table2[1M Return vs Nifty]))/_xlfn.STDEV.P(Table2[1M Return vs Nifty])</f>
        <v>0.33121922526070235</v>
      </c>
      <c r="K323">
        <v>27.062408324568299</v>
      </c>
      <c r="L323">
        <f>(Table2[[#This Row],[6M Return vs Nifty]]-AVERAGE(Table2[6M Return vs Nifty]))/_xlfn.STDEV.P(Table2[6M Return vs Nifty])</f>
        <v>0.39556094533200636</v>
      </c>
      <c r="M323">
        <v>4.1202265708621802E-2</v>
      </c>
      <c r="N323">
        <f>(Table2[[#This Row],[1W Return vs Nifty]]-AVERAGE(Table2[1W Return vs Nifty]))/_xlfn.STDEV.P(Table2[1W Return vs Nifty])</f>
        <v>-1.1286646736662114E-2</v>
      </c>
      <c r="O323">
        <v>303.87</v>
      </c>
      <c r="P323">
        <v>304.73250997814398</v>
      </c>
      <c r="Q323">
        <v>273.178820225815</v>
      </c>
      <c r="R323">
        <v>65.453717922003705</v>
      </c>
      <c r="S323" s="1">
        <f>(Table2[[#This Row],[Close Price]]-Table2[[#This Row],[20D EMA]])/Table2[[#This Row],[20D EMA]]</f>
        <v>2.5603053937538988E-2</v>
      </c>
      <c r="T323" s="1">
        <f>(Table2[[#This Row],[Close Price]]-Table2[[#This Row],[50D EMA]])/Table2[[#This Row],[50D EMA]]</f>
        <v>2.2700203605949799E-2</v>
      </c>
      <c r="U323" s="1">
        <f>(Table2[[#This Row],[Close Price]]-Table2[[#This Row],[200D EMA]])/Table2[[#This Row],[200D EMA]]</f>
        <v>0.14082782751014131</v>
      </c>
      <c r="V323">
        <v>1.35334801285238</v>
      </c>
      <c r="W323">
        <v>307.10000000000002</v>
      </c>
      <c r="X323">
        <v>315</v>
      </c>
      <c r="Y323">
        <v>303.5</v>
      </c>
      <c r="Z323">
        <v>315</v>
      </c>
      <c r="AA323">
        <v>303.5</v>
      </c>
      <c r="AB323">
        <v>316.2</v>
      </c>
      <c r="AC323" s="1">
        <f>(Table2[[#This Row],[Close Price]]/Table2[[#This Row],[Day Low]])-1</f>
        <v>1.4816020840117128E-2</v>
      </c>
      <c r="AD323" s="1">
        <f>(Table2[[#This Row],[Day High]]/Table2[[#This Row],[Close Price]])-1</f>
        <v>1.074923792716187E-2</v>
      </c>
      <c r="AE323" s="1">
        <f>(Table2[[#This Row],[Close Price]]/Table2[[#This Row],[Current Week Low]])-1</f>
        <v>2.6853377265238842E-2</v>
      </c>
      <c r="AF323" s="1">
        <f>(Table2[[#This Row],[Current Week High]]/Table2[[#This Row],[Close Price]])-1</f>
        <v>1.074923792716187E-2</v>
      </c>
      <c r="AG323" s="1">
        <f>(Table2[[#This Row],[Close Price]]/Table2[[#This Row],[Current Month Low]])-1</f>
        <v>2.6853377265238842E-2</v>
      </c>
      <c r="AH323" s="1">
        <f>(Table2[[#This Row],[Current Month High]]/Table2[[#This Row],[Close Price]])-1</f>
        <v>1.4599711214503541E-2</v>
      </c>
      <c r="AI323">
        <v>14.198620247072</v>
      </c>
      <c r="AJ323">
        <v>67.7341227125941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-0.16</v>
      </c>
      <c r="AM323" t="s">
        <v>3221</v>
      </c>
      <c r="AN323">
        <v>8.23</v>
      </c>
      <c r="AO323" t="s">
        <v>3220</v>
      </c>
      <c r="AP323">
        <v>5.1638748452074001E-2</v>
      </c>
      <c r="AQ323">
        <f>(Table2[[#This Row],[Sharpe Ratio]]-AVERAGE(Table2[Sharpe Ratio]))/_xlfn.STDEV.P(Table2[Sharpe Ratio])</f>
        <v>-0.15232060042718823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421</v>
      </c>
      <c r="AT323">
        <f>_xlfn.RANK.AVG(Table2[[#This Row],[6M Return vs Nifty Z-Score]],Table2[6M Return vs Nifty Z-Score])</f>
        <v>200</v>
      </c>
      <c r="AU323">
        <f>_xlfn.RANK.AVG(Table2[[#This Row],[Sharpe Ratio Z-Score]],Table2[Sharpe Ratio Z-Score])</f>
        <v>386</v>
      </c>
      <c r="AV323">
        <f>(Table2[[#This Row],[Rank 1Y]]+Table2[[#This Row],[Rank 6M]]+Table2[[#This Row],[Rank Sharpe]])/3</f>
        <v>335.66666666666669</v>
      </c>
    </row>
    <row r="324" spans="1:48" x14ac:dyDescent="0.3">
      <c r="A324" t="s">
        <v>287</v>
      </c>
      <c r="B324" t="s">
        <v>288</v>
      </c>
      <c r="C324" t="s">
        <v>3169</v>
      </c>
      <c r="D324" t="s">
        <v>127</v>
      </c>
      <c r="E324">
        <v>97333.180011599994</v>
      </c>
      <c r="F324">
        <v>962</v>
      </c>
      <c r="G324">
        <v>8.4759614543020199</v>
      </c>
      <c r="H324">
        <f>(Table2[[#This Row],[1Y Return vs Nifty]]-AVERAGE(Table2[1Y Return vs Nifty]))/_xlfn.STDEV.P(Table2[1Y Return vs Nifty])</f>
        <v>-0.25619303686948952</v>
      </c>
      <c r="I324">
        <v>1.30186129056358</v>
      </c>
      <c r="J324">
        <f>(Table2[[#This Row],[1M Return vs Nifty]]-AVERAGE(Table2[1M Return vs Nifty]))/_xlfn.STDEV.P(Table2[1M Return vs Nifty])</f>
        <v>7.1228561298506049E-2</v>
      </c>
      <c r="K324">
        <v>4.8929739133023702</v>
      </c>
      <c r="L324">
        <f>(Table2[[#This Row],[6M Return vs Nifty]]-AVERAGE(Table2[6M Return vs Nifty]))/_xlfn.STDEV.P(Table2[6M Return vs Nifty])</f>
        <v>-0.30769620325254948</v>
      </c>
      <c r="M324">
        <v>-0.48814744948410399</v>
      </c>
      <c r="N324">
        <f>(Table2[[#This Row],[1W Return vs Nifty]]-AVERAGE(Table2[1W Return vs Nifty]))/_xlfn.STDEV.P(Table2[1W Return vs Nifty])</f>
        <v>-0.11306880580254952</v>
      </c>
      <c r="O324">
        <v>956.3</v>
      </c>
      <c r="P324">
        <v>965.52079758806894</v>
      </c>
      <c r="Q324">
        <v>886.33592029863496</v>
      </c>
      <c r="R324">
        <v>55.238772975020503</v>
      </c>
      <c r="S324" s="1">
        <f>(Table2[[#This Row],[Close Price]]-Table2[[#This Row],[20D EMA]])/Table2[[#This Row],[20D EMA]]</f>
        <v>5.9604726550246219E-3</v>
      </c>
      <c r="T324" s="1">
        <f>(Table2[[#This Row],[Close Price]]-Table2[[#This Row],[50D EMA]])/Table2[[#This Row],[50D EMA]]</f>
        <v>-3.6465269281242994E-3</v>
      </c>
      <c r="U324" s="1">
        <f>(Table2[[#This Row],[Close Price]]-Table2[[#This Row],[200D EMA]])/Table2[[#This Row],[200D EMA]]</f>
        <v>8.5367272123949789E-2</v>
      </c>
      <c r="V324">
        <v>0.71933572809145296</v>
      </c>
      <c r="W324">
        <v>949.6</v>
      </c>
      <c r="X324">
        <v>973.45</v>
      </c>
      <c r="Y324">
        <v>933</v>
      </c>
      <c r="Z324">
        <v>973.45</v>
      </c>
      <c r="AA324">
        <v>929.05</v>
      </c>
      <c r="AB324">
        <v>980.85</v>
      </c>
      <c r="AC324" s="1">
        <f>(Table2[[#This Row],[Close Price]]/Table2[[#This Row],[Day Low]])-1</f>
        <v>1.3058129738837465E-2</v>
      </c>
      <c r="AD324" s="1">
        <f>(Table2[[#This Row],[Day High]]/Table2[[#This Row],[Close Price]])-1</f>
        <v>1.1902286902286896E-2</v>
      </c>
      <c r="AE324" s="1">
        <f>(Table2[[#This Row],[Close Price]]/Table2[[#This Row],[Current Week Low]])-1</f>
        <v>3.1082529474812493E-2</v>
      </c>
      <c r="AF324" s="1">
        <f>(Table2[[#This Row],[Current Week High]]/Table2[[#This Row],[Close Price]])-1</f>
        <v>1.1902286902286896E-2</v>
      </c>
      <c r="AG324" s="1">
        <f>(Table2[[#This Row],[Close Price]]/Table2[[#This Row],[Current Month Low]])-1</f>
        <v>3.5466336580377789E-2</v>
      </c>
      <c r="AH324" s="1">
        <f>(Table2[[#This Row],[Current Month High]]/Table2[[#This Row],[Close Price]])-1</f>
        <v>1.9594594594594561E-2</v>
      </c>
      <c r="AI324">
        <v>14.033264033264</v>
      </c>
      <c r="AJ324">
        <v>65.405777166437403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-0.03</v>
      </c>
      <c r="AM324" t="s">
        <v>3221</v>
      </c>
      <c r="AN324">
        <v>0.22</v>
      </c>
      <c r="AO324" t="s">
        <v>3220</v>
      </c>
      <c r="AP324">
        <v>0.108410593848114</v>
      </c>
      <c r="AQ324">
        <f>(Table2[[#This Row],[Sharpe Ratio]]-AVERAGE(Table2[Sharpe Ratio]))/_xlfn.STDEV.P(Table2[Sharpe Ratio])</f>
        <v>0.51141843902217166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385</v>
      </c>
      <c r="AT324">
        <f>_xlfn.RANK.AVG(Table2[[#This Row],[6M Return vs Nifty Z-Score]],Table2[6M Return vs Nifty Z-Score])</f>
        <v>420</v>
      </c>
      <c r="AU324">
        <f>_xlfn.RANK.AVG(Table2[[#This Row],[Sharpe Ratio Z-Score]],Table2[Sharpe Ratio Z-Score])</f>
        <v>207</v>
      </c>
      <c r="AV324">
        <f>(Table2[[#This Row],[Rank 1Y]]+Table2[[#This Row],[Rank 6M]]+Table2[[#This Row],[Rank Sharpe]])/3</f>
        <v>337.33333333333331</v>
      </c>
    </row>
    <row r="325" spans="1:48" x14ac:dyDescent="0.3">
      <c r="A325" t="s">
        <v>846</v>
      </c>
      <c r="B325" t="s">
        <v>847</v>
      </c>
      <c r="C325" t="s">
        <v>3161</v>
      </c>
      <c r="D325" t="s">
        <v>848</v>
      </c>
      <c r="E325">
        <v>19083.709767925</v>
      </c>
      <c r="F325">
        <v>214.61</v>
      </c>
      <c r="G325">
        <v>26.731277768193699</v>
      </c>
      <c r="H325">
        <f>(Table2[[#This Row],[1Y Return vs Nifty]]-AVERAGE(Table2[1Y Return vs Nifty]))/_xlfn.STDEV.P(Table2[1Y Return vs Nifty])</f>
        <v>6.5392523098052671E-2</v>
      </c>
      <c r="I325">
        <v>9.2902411057481906</v>
      </c>
      <c r="J325">
        <f>(Table2[[#This Row],[1M Return vs Nifty]]-AVERAGE(Table2[1M Return vs Nifty]))/_xlfn.STDEV.P(Table2[1M Return vs Nifty])</f>
        <v>0.86989421175648174</v>
      </c>
      <c r="K325">
        <v>38.124169581662002</v>
      </c>
      <c r="L325">
        <f>(Table2[[#This Row],[6M Return vs Nifty]]-AVERAGE(Table2[6M Return vs Nifty]))/_xlfn.STDEV.P(Table2[6M Return vs Nifty])</f>
        <v>0.74646131273306238</v>
      </c>
      <c r="M325">
        <v>5.5905758863143298</v>
      </c>
      <c r="N325">
        <f>(Table2[[#This Row],[1W Return vs Nifty]]-AVERAGE(Table2[1W Return vs Nifty]))/_xlfn.STDEV.P(Table2[1W Return vs Nifty])</f>
        <v>1.0557342892487047</v>
      </c>
      <c r="O325">
        <v>201.89</v>
      </c>
      <c r="P325">
        <v>191.25261527433599</v>
      </c>
      <c r="Q325">
        <v>166.59630460334799</v>
      </c>
      <c r="R325">
        <v>77.909604706842202</v>
      </c>
      <c r="S325" s="1">
        <f>(Table2[[#This Row],[Close Price]]-Table2[[#This Row],[20D EMA]])/Table2[[#This Row],[20D EMA]]</f>
        <v>6.3004606468869323E-2</v>
      </c>
      <c r="T325" s="1">
        <f>(Table2[[#This Row],[Close Price]]-Table2[[#This Row],[50D EMA]])/Table2[[#This Row],[50D EMA]]</f>
        <v>0.12212844615044761</v>
      </c>
      <c r="U325" s="1">
        <f>(Table2[[#This Row],[Close Price]]-Table2[[#This Row],[200D EMA]])/Table2[[#This Row],[200D EMA]]</f>
        <v>0.28820384408266836</v>
      </c>
      <c r="V325">
        <v>1.21446766452209</v>
      </c>
      <c r="W325">
        <v>212.6</v>
      </c>
      <c r="X325">
        <v>217.3</v>
      </c>
      <c r="Y325">
        <v>207.85</v>
      </c>
      <c r="Z325">
        <v>217.3</v>
      </c>
      <c r="AA325">
        <v>201.75</v>
      </c>
      <c r="AB325">
        <v>217.3</v>
      </c>
      <c r="AC325" s="1">
        <f>(Table2[[#This Row],[Close Price]]/Table2[[#This Row],[Day Low]])-1</f>
        <v>9.4543744120414441E-3</v>
      </c>
      <c r="AD325" s="1">
        <f>(Table2[[#This Row],[Day High]]/Table2[[#This Row],[Close Price]])-1</f>
        <v>1.2534364661479058E-2</v>
      </c>
      <c r="AE325" s="1">
        <f>(Table2[[#This Row],[Close Price]]/Table2[[#This Row],[Current Week Low]])-1</f>
        <v>3.2523454414241204E-2</v>
      </c>
      <c r="AF325" s="1">
        <f>(Table2[[#This Row],[Current Week High]]/Table2[[#This Row],[Close Price]])-1</f>
        <v>1.2534364661479058E-2</v>
      </c>
      <c r="AG325" s="1">
        <f>(Table2[[#This Row],[Close Price]]/Table2[[#This Row],[Current Month Low]])-1</f>
        <v>6.3742255266418857E-2</v>
      </c>
      <c r="AH325" s="1">
        <f>(Table2[[#This Row],[Current Month High]]/Table2[[#This Row],[Close Price]])-1</f>
        <v>1.2534364661479058E-2</v>
      </c>
      <c r="AI325">
        <v>1.2534364661479001</v>
      </c>
      <c r="AJ325">
        <v>76.852080758137603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0.13</v>
      </c>
      <c r="AM325" t="s">
        <v>3220</v>
      </c>
      <c r="AN325">
        <v>13.57</v>
      </c>
      <c r="AO325" t="s">
        <v>3220</v>
      </c>
      <c r="AP325">
        <v>-8.1455927964049994E-3</v>
      </c>
      <c r="AQ325">
        <f>(Table2[[#This Row],[Sharpe Ratio]]-AVERAGE(Table2[Sharpe Ratio]))/_xlfn.STDEV.P(Table2[Sharpe Ratio])</f>
        <v>-0.85127975804417988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1.8862025787921217</v>
      </c>
      <c r="AS325">
        <f>_xlfn.RANK.AVG(Table2[[#This Row],[1Y Return vs Nifty Z-Score]],Table2[1Y Return vs Nifty Z-Score])</f>
        <v>279</v>
      </c>
      <c r="AT325">
        <f>_xlfn.RANK.AVG(Table2[[#This Row],[6M Return vs Nifty Z-Score]],Table2[6M Return vs Nifty Z-Score])</f>
        <v>136</v>
      </c>
      <c r="AU325">
        <f>_xlfn.RANK.AVG(Table2[[#This Row],[Sharpe Ratio Z-Score]],Table2[Sharpe Ratio Z-Score])</f>
        <v>598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1534</v>
      </c>
      <c r="B326" t="s">
        <v>1535</v>
      </c>
      <c r="C326" t="s">
        <v>624</v>
      </c>
      <c r="D326" t="s">
        <v>483</v>
      </c>
      <c r="E326">
        <v>6570.97593856</v>
      </c>
      <c r="F326">
        <v>920.2</v>
      </c>
      <c r="G326">
        <v>-8.3836659796449808</v>
      </c>
      <c r="H326">
        <f>(Table2[[#This Row],[1Y Return vs Nifty]]-AVERAGE(Table2[1Y Return vs Nifty]))/_xlfn.STDEV.P(Table2[1Y Return vs Nifty])</f>
        <v>-0.55319214857834376</v>
      </c>
      <c r="I326">
        <v>-4.4994728800822799</v>
      </c>
      <c r="J326">
        <f>(Table2[[#This Row],[1M Return vs Nifty]]-AVERAGE(Table2[1M Return vs Nifty]))/_xlfn.STDEV.P(Table2[1M Return vs Nifty])</f>
        <v>-0.50877970522329308</v>
      </c>
      <c r="K326">
        <v>6.3921034077670198</v>
      </c>
      <c r="L326">
        <f>(Table2[[#This Row],[6M Return vs Nifty]]-AVERAGE(Table2[6M Return vs Nifty]))/_xlfn.STDEV.P(Table2[6M Return vs Nifty])</f>
        <v>-0.26014092899167512</v>
      </c>
      <c r="M326">
        <v>-1.59671812416206</v>
      </c>
      <c r="N326">
        <f>(Table2[[#This Row],[1W Return vs Nifty]]-AVERAGE(Table2[1W Return vs Nifty]))/_xlfn.STDEV.P(Table2[1W Return vs Nifty])</f>
        <v>-0.32622225333915517</v>
      </c>
      <c r="O326">
        <v>930.07</v>
      </c>
      <c r="P326">
        <v>923.54764015557305</v>
      </c>
      <c r="Q326">
        <v>847.90066048079098</v>
      </c>
      <c r="R326">
        <v>45.195113000424797</v>
      </c>
      <c r="S326" s="1">
        <f>(Table2[[#This Row],[Close Price]]-Table2[[#This Row],[20D EMA]])/Table2[[#This Row],[20D EMA]]</f>
        <v>-1.0612104465255307E-2</v>
      </c>
      <c r="T326" s="1">
        <f>(Table2[[#This Row],[Close Price]]-Table2[[#This Row],[50D EMA]])/Table2[[#This Row],[50D EMA]]</f>
        <v>-3.6247617448398094E-3</v>
      </c>
      <c r="U326" s="1">
        <f>(Table2[[#This Row],[Close Price]]-Table2[[#This Row],[200D EMA]])/Table2[[#This Row],[200D EMA]]</f>
        <v>8.5268643944931805E-2</v>
      </c>
      <c r="V326">
        <v>0.31941330712943</v>
      </c>
      <c r="W326">
        <v>914</v>
      </c>
      <c r="X326">
        <v>934</v>
      </c>
      <c r="Y326">
        <v>901.7</v>
      </c>
      <c r="Z326">
        <v>934</v>
      </c>
      <c r="AA326">
        <v>901.7</v>
      </c>
      <c r="AB326">
        <v>959.5</v>
      </c>
      <c r="AC326" s="1">
        <f>(Table2[[#This Row],[Close Price]]/Table2[[#This Row],[Day Low]])-1</f>
        <v>6.7833698030634881E-3</v>
      </c>
      <c r="AD326" s="1">
        <f>(Table2[[#This Row],[Day High]]/Table2[[#This Row],[Close Price]])-1</f>
        <v>1.4996739839165274E-2</v>
      </c>
      <c r="AE326" s="1">
        <f>(Table2[[#This Row],[Close Price]]/Table2[[#This Row],[Current Week Low]])-1</f>
        <v>2.0516801596983436E-2</v>
      </c>
      <c r="AF326" s="1">
        <f>(Table2[[#This Row],[Current Week High]]/Table2[[#This Row],[Close Price]])-1</f>
        <v>1.4996739839165274E-2</v>
      </c>
      <c r="AG326" s="1">
        <f>(Table2[[#This Row],[Close Price]]/Table2[[#This Row],[Current Month Low]])-1</f>
        <v>2.0516801596983436E-2</v>
      </c>
      <c r="AH326" s="1">
        <f>(Table2[[#This Row],[Current Month High]]/Table2[[#This Row],[Close Price]])-1</f>
        <v>4.2708106933275314E-2</v>
      </c>
      <c r="AI326">
        <v>22.582047381004099</v>
      </c>
      <c r="AJ326">
        <v>34.003203727974302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-0.09</v>
      </c>
      <c r="AM326" t="s">
        <v>3221</v>
      </c>
      <c r="AN326">
        <v>-1.49</v>
      </c>
      <c r="AO326" t="s">
        <v>3221</v>
      </c>
      <c r="AP326">
        <v>0.15441197726592701</v>
      </c>
      <c r="AQ326">
        <f>(Table2[[#This Row],[Sharpe Ratio]]-AVERAGE(Table2[Sharpe Ratio]))/_xlfn.STDEV.P(Table2[Sharpe Ratio])</f>
        <v>1.0492363279789869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-0.59909870815348021</v>
      </c>
      <c r="AS326">
        <f>_xlfn.RANK.AVG(Table2[[#This Row],[1Y Return vs Nifty Z-Score]],Table2[1Y Return vs Nifty Z-Score])</f>
        <v>499</v>
      </c>
      <c r="AT326">
        <f>_xlfn.RANK.AVG(Table2[[#This Row],[6M Return vs Nifty Z-Score]],Table2[6M Return vs Nifty Z-Score])</f>
        <v>409</v>
      </c>
      <c r="AU326">
        <f>_xlfn.RANK.AVG(Table2[[#This Row],[Sharpe Ratio Z-Score]],Table2[Sharpe Ratio Z-Score])</f>
        <v>106</v>
      </c>
      <c r="AV326">
        <f>(Table2[[#This Row],[Rank 1Y]]+Table2[[#This Row],[Rank 6M]]+Table2[[#This Row],[Rank Sharpe]])/3</f>
        <v>338</v>
      </c>
    </row>
    <row r="327" spans="1:48" x14ac:dyDescent="0.3">
      <c r="A327" t="s">
        <v>331</v>
      </c>
      <c r="B327" t="s">
        <v>332</v>
      </c>
      <c r="C327" t="s">
        <v>3161</v>
      </c>
      <c r="D327" t="s">
        <v>51</v>
      </c>
      <c r="E327">
        <v>78676.886038725002</v>
      </c>
      <c r="F327">
        <v>1959.75</v>
      </c>
      <c r="G327">
        <v>24.8082298748791</v>
      </c>
      <c r="H327">
        <f>(Table2[[#This Row],[1Y Return vs Nifty]]-AVERAGE(Table2[1Y Return vs Nifty]))/_xlfn.STDEV.P(Table2[1Y Return vs Nifty])</f>
        <v>3.1516121123830086E-2</v>
      </c>
      <c r="I327">
        <v>2.9819943834815001</v>
      </c>
      <c r="J327">
        <f>(Table2[[#This Row],[1M Return vs Nifty]]-AVERAGE(Table2[1M Return vs Nifty]))/_xlfn.STDEV.P(Table2[1M Return vs Nifty])</f>
        <v>0.2392056255538379</v>
      </c>
      <c r="K327">
        <v>28.491666971079699</v>
      </c>
      <c r="L327">
        <f>(Table2[[#This Row],[6M Return vs Nifty]]-AVERAGE(Table2[6M Return vs Nifty]))/_xlfn.STDEV.P(Table2[6M Return vs Nifty])</f>
        <v>0.44089978175377109</v>
      </c>
      <c r="M327">
        <v>1.2469541650357401</v>
      </c>
      <c r="N327">
        <f>(Table2[[#This Row],[1W Return vs Nifty]]-AVERAGE(Table2[1W Return vs Nifty]))/_xlfn.STDEV.P(Table2[1W Return vs Nifty])</f>
        <v>0.22055258560641605</v>
      </c>
      <c r="O327">
        <v>1936.66</v>
      </c>
      <c r="P327">
        <v>1870.7277636557001</v>
      </c>
      <c r="Q327">
        <v>1643.7545594512201</v>
      </c>
      <c r="R327">
        <v>52.360766601491598</v>
      </c>
      <c r="S327" s="1">
        <f>(Table2[[#This Row],[Close Price]]-Table2[[#This Row],[20D EMA]])/Table2[[#This Row],[20D EMA]]</f>
        <v>1.1922588373798147E-2</v>
      </c>
      <c r="T327" s="1">
        <f>(Table2[[#This Row],[Close Price]]-Table2[[#This Row],[50D EMA]])/Table2[[#This Row],[50D EMA]]</f>
        <v>4.7586954165012386E-2</v>
      </c>
      <c r="U327" s="1">
        <f>(Table2[[#This Row],[Close Price]]-Table2[[#This Row],[200D EMA]])/Table2[[#This Row],[200D EMA]]</f>
        <v>0.19224003895951317</v>
      </c>
      <c r="V327">
        <v>0.80801966209588805</v>
      </c>
      <c r="W327">
        <v>1951.1</v>
      </c>
      <c r="X327">
        <v>2001.45</v>
      </c>
      <c r="Y327">
        <v>1951.1</v>
      </c>
      <c r="Z327">
        <v>2001.45</v>
      </c>
      <c r="AA327">
        <v>1942.6</v>
      </c>
      <c r="AB327">
        <v>2012.1</v>
      </c>
      <c r="AC327" s="1">
        <f>(Table2[[#This Row],[Close Price]]/Table2[[#This Row],[Day Low]])-1</f>
        <v>4.4333965455385371E-3</v>
      </c>
      <c r="AD327" s="1">
        <f>(Table2[[#This Row],[Day High]]/Table2[[#This Row],[Close Price]])-1</f>
        <v>2.127822426329895E-2</v>
      </c>
      <c r="AE327" s="1">
        <f>(Table2[[#This Row],[Close Price]]/Table2[[#This Row],[Current Week Low]])-1</f>
        <v>4.4333965455385371E-3</v>
      </c>
      <c r="AF327" s="1">
        <f>(Table2[[#This Row],[Current Week High]]/Table2[[#This Row],[Close Price]])-1</f>
        <v>2.127822426329895E-2</v>
      </c>
      <c r="AG327" s="1">
        <f>(Table2[[#This Row],[Close Price]]/Table2[[#This Row],[Current Month Low]])-1</f>
        <v>8.8283743436632367E-3</v>
      </c>
      <c r="AH327" s="1">
        <f>(Table2[[#This Row],[Current Month High]]/Table2[[#This Row],[Close Price]])-1</f>
        <v>2.671259089169542E-2</v>
      </c>
      <c r="AI327">
        <v>2.6712590891695398</v>
      </c>
      <c r="AJ327">
        <v>65.750412314458501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0.11</v>
      </c>
      <c r="AM327" t="s">
        <v>3220</v>
      </c>
      <c r="AN327">
        <v>3.1</v>
      </c>
      <c r="AO327" t="s">
        <v>3220</v>
      </c>
      <c r="AP327">
        <v>1.2284225944840001E-3</v>
      </c>
      <c r="AQ327">
        <f>(Table2[[#This Row],[Sharpe Ratio]]-AVERAGE(Table2[Sharpe Ratio]))/_xlfn.STDEV.P(Table2[Sharpe Ratio])</f>
        <v>-0.74168494167123566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0.19048917236661944</v>
      </c>
      <c r="AS327">
        <f>_xlfn.RANK.AVG(Table2[[#This Row],[1Y Return vs Nifty Z-Score]],Table2[1Y Return vs Nifty Z-Score])</f>
        <v>292</v>
      </c>
      <c r="AT327">
        <f>_xlfn.RANK.AVG(Table2[[#This Row],[6M Return vs Nifty Z-Score]],Table2[6M Return vs Nifty Z-Score])</f>
        <v>191</v>
      </c>
      <c r="AU327">
        <f>_xlfn.RANK.AVG(Table2[[#This Row],[Sharpe Ratio Z-Score]],Table2[Sharpe Ratio Z-Score])</f>
        <v>532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646</v>
      </c>
      <c r="B328" t="s">
        <v>647</v>
      </c>
      <c r="C328" t="s">
        <v>3165</v>
      </c>
      <c r="D328" t="s">
        <v>54</v>
      </c>
      <c r="E328">
        <v>29694.620225719998</v>
      </c>
      <c r="F328">
        <v>1912.15</v>
      </c>
      <c r="G328">
        <v>8.1474358069676498</v>
      </c>
      <c r="H328">
        <f>(Table2[[#This Row],[1Y Return vs Nifty]]-AVERAGE(Table2[1Y Return vs Nifty]))/_xlfn.STDEV.P(Table2[1Y Return vs Nifty])</f>
        <v>-0.26198034301336215</v>
      </c>
      <c r="I328">
        <v>-2.3301394610641699</v>
      </c>
      <c r="J328">
        <f>(Table2[[#This Row],[1M Return vs Nifty]]-AVERAGE(Table2[1M Return vs Nifty]))/_xlfn.STDEV.P(Table2[1M Return vs Nifty])</f>
        <v>-0.29189316173834445</v>
      </c>
      <c r="K328">
        <v>10.1269257273467</v>
      </c>
      <c r="L328">
        <f>(Table2[[#This Row],[6M Return vs Nifty]]-AVERAGE(Table2[6M Return vs Nifty]))/_xlfn.STDEV.P(Table2[6M Return vs Nifty])</f>
        <v>-0.14166517330875963</v>
      </c>
      <c r="M328">
        <v>-1.1763718875395199</v>
      </c>
      <c r="N328">
        <f>(Table2[[#This Row],[1W Return vs Nifty]]-AVERAGE(Table2[1W Return vs Nifty]))/_xlfn.STDEV.P(Table2[1W Return vs Nifty])</f>
        <v>-0.24539903517026318</v>
      </c>
      <c r="O328">
        <v>1929.26</v>
      </c>
      <c r="P328">
        <v>1891.5443272811499</v>
      </c>
      <c r="Q328">
        <v>1718.3454306927599</v>
      </c>
      <c r="R328">
        <v>40.265324331359302</v>
      </c>
      <c r="S328" s="1">
        <f>(Table2[[#This Row],[Close Price]]-Table2[[#This Row],[20D EMA]])/Table2[[#This Row],[20D EMA]]</f>
        <v>-8.8686854026932081E-3</v>
      </c>
      <c r="T328" s="1">
        <f>(Table2[[#This Row],[Close Price]]-Table2[[#This Row],[50D EMA]])/Table2[[#This Row],[50D EMA]]</f>
        <v>1.0893571153295777E-2</v>
      </c>
      <c r="U328" s="1">
        <f>(Table2[[#This Row],[Close Price]]-Table2[[#This Row],[200D EMA]])/Table2[[#This Row],[200D EMA]]</f>
        <v>0.11278557026168298</v>
      </c>
      <c r="V328">
        <v>0.918553693707021</v>
      </c>
      <c r="W328">
        <v>1910</v>
      </c>
      <c r="X328">
        <v>1980</v>
      </c>
      <c r="Y328">
        <v>1907.1</v>
      </c>
      <c r="Z328">
        <v>1980</v>
      </c>
      <c r="AA328">
        <v>1905</v>
      </c>
      <c r="AB328">
        <v>1991.35</v>
      </c>
      <c r="AC328" s="1">
        <f>(Table2[[#This Row],[Close Price]]/Table2[[#This Row],[Day Low]])-1</f>
        <v>1.1256544502618038E-3</v>
      </c>
      <c r="AD328" s="1">
        <f>(Table2[[#This Row],[Day High]]/Table2[[#This Row],[Close Price]])-1</f>
        <v>3.5483617917004384E-2</v>
      </c>
      <c r="AE328" s="1">
        <f>(Table2[[#This Row],[Close Price]]/Table2[[#This Row],[Current Week Low]])-1</f>
        <v>2.6479995805150924E-3</v>
      </c>
      <c r="AF328" s="1">
        <f>(Table2[[#This Row],[Current Week High]]/Table2[[#This Row],[Close Price]])-1</f>
        <v>3.5483617917004384E-2</v>
      </c>
      <c r="AG328" s="1">
        <f>(Table2[[#This Row],[Close Price]]/Table2[[#This Row],[Current Month Low]])-1</f>
        <v>3.7532808398950124E-3</v>
      </c>
      <c r="AH328" s="1">
        <f>(Table2[[#This Row],[Current Month High]]/Table2[[#This Row],[Close Price]])-1</f>
        <v>4.1419344716680184E-2</v>
      </c>
      <c r="AI328">
        <v>6.1632194127029596</v>
      </c>
      <c r="AJ328">
        <v>53.6542247579251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-0.09</v>
      </c>
      <c r="AM328" t="s">
        <v>3221</v>
      </c>
      <c r="AN328">
        <v>1.4</v>
      </c>
      <c r="AO328" t="s">
        <v>3220</v>
      </c>
      <c r="AP328">
        <v>8.9921305864676004E-2</v>
      </c>
      <c r="AQ328">
        <f>(Table2[[#This Row],[Sharpe Ratio]]-AVERAGE(Table2[Sharpe Ratio]))/_xlfn.STDEV.P(Table2[Sharpe Ratio])</f>
        <v>0.2952538567257903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-0.64568385650493909</v>
      </c>
      <c r="AS328">
        <f>_xlfn.RANK.AVG(Table2[[#This Row],[1Y Return vs Nifty Z-Score]],Table2[1Y Return vs Nifty Z-Score])</f>
        <v>387</v>
      </c>
      <c r="AT328">
        <f>_xlfn.RANK.AVG(Table2[[#This Row],[6M Return vs Nifty Z-Score]],Table2[6M Return vs Nifty Z-Score])</f>
        <v>367</v>
      </c>
      <c r="AU328">
        <f>_xlfn.RANK.AVG(Table2[[#This Row],[Sharpe Ratio Z-Score]],Table2[Sharpe Ratio Z-Score])</f>
        <v>262</v>
      </c>
      <c r="AV328">
        <f>(Table2[[#This Row],[Rank 1Y]]+Table2[[#This Row],[Rank 6M]]+Table2[[#This Row],[Rank Sharpe]])/3</f>
        <v>338.66666666666669</v>
      </c>
    </row>
    <row r="329" spans="1:48" x14ac:dyDescent="0.3">
      <c r="A329" t="s">
        <v>599</v>
      </c>
      <c r="B329" t="s">
        <v>600</v>
      </c>
      <c r="C329" t="s">
        <v>3169</v>
      </c>
      <c r="D329" t="s">
        <v>182</v>
      </c>
      <c r="E329">
        <v>32253.090811507001</v>
      </c>
      <c r="F329">
        <v>175.61</v>
      </c>
      <c r="G329">
        <v>46.501586213946197</v>
      </c>
      <c r="H329">
        <f>(Table2[[#This Row],[1Y Return vs Nifty]]-AVERAGE(Table2[1Y Return vs Nifty]))/_xlfn.STDEV.P(Table2[1Y Return vs Nifty])</f>
        <v>0.41366617680736911</v>
      </c>
      <c r="I329">
        <v>-5.3428896575154603</v>
      </c>
      <c r="J329">
        <f>(Table2[[#This Row],[1M Return vs Nifty]]-AVERAGE(Table2[1M Return vs Nifty]))/_xlfn.STDEV.P(Table2[1M Return vs Nifty])</f>
        <v>-0.5931031881747949</v>
      </c>
      <c r="K329">
        <v>-0.42578586944282198</v>
      </c>
      <c r="L329">
        <f>(Table2[[#This Row],[6M Return vs Nifty]]-AVERAGE(Table2[6M Return vs Nifty]))/_xlfn.STDEV.P(Table2[6M Return vs Nifty])</f>
        <v>-0.47641750526821086</v>
      </c>
      <c r="M329">
        <v>-3.3982949325345801</v>
      </c>
      <c r="N329">
        <f>(Table2[[#This Row],[1W Return vs Nifty]]-AVERAGE(Table2[1W Return vs Nifty]))/_xlfn.STDEV.P(Table2[1W Return vs Nifty])</f>
        <v>-0.6726253438035088</v>
      </c>
      <c r="O329">
        <v>177.19</v>
      </c>
      <c r="P329">
        <v>180.37026520136601</v>
      </c>
      <c r="Q329">
        <v>162.293456625423</v>
      </c>
      <c r="R329">
        <v>47.616252584370898</v>
      </c>
      <c r="S329" s="1">
        <f>(Table2[[#This Row],[Close Price]]-Table2[[#This Row],[20D EMA]])/Table2[[#This Row],[20D EMA]]</f>
        <v>-8.9169817709802146E-3</v>
      </c>
      <c r="T329" s="1">
        <f>(Table2[[#This Row],[Close Price]]-Table2[[#This Row],[50D EMA]])/Table2[[#This Row],[50D EMA]]</f>
        <v>-2.6391629440981411E-2</v>
      </c>
      <c r="U329" s="1">
        <f>(Table2[[#This Row],[Close Price]]-Table2[[#This Row],[200D EMA]])/Table2[[#This Row],[200D EMA]]</f>
        <v>8.2052250604975993E-2</v>
      </c>
      <c r="V329">
        <v>0.69853387610689299</v>
      </c>
      <c r="W329">
        <v>171.75</v>
      </c>
      <c r="X329">
        <v>177.25</v>
      </c>
      <c r="Y329">
        <v>168.02</v>
      </c>
      <c r="Z329">
        <v>177.25</v>
      </c>
      <c r="AA329">
        <v>168.02</v>
      </c>
      <c r="AB329">
        <v>183</v>
      </c>
      <c r="AC329" s="1">
        <f>(Table2[[#This Row],[Close Price]]/Table2[[#This Row],[Day Low]])-1</f>
        <v>2.2474526928675465E-2</v>
      </c>
      <c r="AD329" s="1">
        <f>(Table2[[#This Row],[Day High]]/Table2[[#This Row],[Close Price]])-1</f>
        <v>9.3388759182277958E-3</v>
      </c>
      <c r="AE329" s="1">
        <f>(Table2[[#This Row],[Close Price]]/Table2[[#This Row],[Current Week Low]])-1</f>
        <v>4.5173193667420453E-2</v>
      </c>
      <c r="AF329" s="1">
        <f>(Table2[[#This Row],[Current Week High]]/Table2[[#This Row],[Close Price]])-1</f>
        <v>9.3388759182277958E-3</v>
      </c>
      <c r="AG329" s="1">
        <f>(Table2[[#This Row],[Close Price]]/Table2[[#This Row],[Current Month Low]])-1</f>
        <v>4.5173193667420453E-2</v>
      </c>
      <c r="AH329" s="1">
        <f>(Table2[[#This Row],[Current Month High]]/Table2[[#This Row],[Close Price]])-1</f>
        <v>4.2081885997380386E-2</v>
      </c>
      <c r="AI329">
        <v>19.0137235920505</v>
      </c>
      <c r="AJ329">
        <v>98.205417607223495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-0.01</v>
      </c>
      <c r="AM329" t="s">
        <v>3221</v>
      </c>
      <c r="AN329">
        <v>1.41</v>
      </c>
      <c r="AO329" t="s">
        <v>3220</v>
      </c>
      <c r="AP329">
        <v>6.6280155546294003E-2</v>
      </c>
      <c r="AQ329">
        <f>(Table2[[#This Row],[Sharpe Ratio]]-AVERAGE(Table2[Sharpe Ratio]))/_xlfn.STDEV.P(Table2[Sharpe Ratio])</f>
        <v>1.8857091844595688E-2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188</v>
      </c>
      <c r="AT329">
        <f>_xlfn.RANK.AVG(Table2[[#This Row],[6M Return vs Nifty Z-Score]],Table2[6M Return vs Nifty Z-Score])</f>
        <v>482</v>
      </c>
      <c r="AU329">
        <f>_xlfn.RANK.AVG(Table2[[#This Row],[Sharpe Ratio Z-Score]],Table2[Sharpe Ratio Z-Score])</f>
        <v>348</v>
      </c>
      <c r="AV329">
        <f>(Table2[[#This Row],[Rank 1Y]]+Table2[[#This Row],[Rank 6M]]+Table2[[#This Row],[Rank Sharpe]])/3</f>
        <v>339.33333333333331</v>
      </c>
    </row>
    <row r="330" spans="1:48" x14ac:dyDescent="0.3">
      <c r="A330" t="s">
        <v>1266</v>
      </c>
      <c r="B330" t="s">
        <v>1267</v>
      </c>
      <c r="C330" t="s">
        <v>3163</v>
      </c>
      <c r="D330" t="s">
        <v>358</v>
      </c>
      <c r="E330">
        <v>9403.6733826</v>
      </c>
      <c r="F330">
        <v>690.2</v>
      </c>
      <c r="G330">
        <v>30.4850916627793</v>
      </c>
      <c r="H330">
        <f>(Table2[[#This Row],[1Y Return vs Nifty]]-AVERAGE(Table2[1Y Return vs Nifty]))/_xlfn.STDEV.P(Table2[1Y Return vs Nifty])</f>
        <v>0.13151968970242608</v>
      </c>
      <c r="I330">
        <v>-11.582621647450599</v>
      </c>
      <c r="J330">
        <f>(Table2[[#This Row],[1M Return vs Nifty]]-AVERAGE(Table2[1M Return vs Nifty]))/_xlfn.STDEV.P(Table2[1M Return vs Nifty])</f>
        <v>-1.2169417791932442</v>
      </c>
      <c r="K330">
        <v>21.8661266883813</v>
      </c>
      <c r="L330">
        <f>(Table2[[#This Row],[6M Return vs Nifty]]-AVERAGE(Table2[6M Return vs Nifty]))/_xlfn.STDEV.P(Table2[6M Return vs Nifty])</f>
        <v>0.23072488596685953</v>
      </c>
      <c r="M330">
        <v>3.4849123984119101</v>
      </c>
      <c r="N330">
        <f>(Table2[[#This Row],[1W Return vs Nifty]]-AVERAGE(Table2[1W Return vs Nifty]))/_xlfn.STDEV.P(Table2[1W Return vs Nifty])</f>
        <v>0.6508621037845338</v>
      </c>
      <c r="O330">
        <v>681.01</v>
      </c>
      <c r="P330">
        <v>661.23537703867203</v>
      </c>
      <c r="Q330">
        <v>565.23075754095805</v>
      </c>
      <c r="R330">
        <v>56.722813926217903</v>
      </c>
      <c r="S330" s="1">
        <f>(Table2[[#This Row],[Close Price]]-Table2[[#This Row],[20D EMA]])/Table2[[#This Row],[20D EMA]]</f>
        <v>1.3494662339760143E-2</v>
      </c>
      <c r="T330" s="1">
        <f>(Table2[[#This Row],[Close Price]]-Table2[[#This Row],[50D EMA]])/Table2[[#This Row],[50D EMA]]</f>
        <v>4.3803801138174787E-2</v>
      </c>
      <c r="U330" s="1">
        <f>(Table2[[#This Row],[Close Price]]-Table2[[#This Row],[200D EMA]])/Table2[[#This Row],[200D EMA]]</f>
        <v>0.22109420053983245</v>
      </c>
      <c r="V330">
        <v>0.27289386272768501</v>
      </c>
      <c r="W330">
        <v>680</v>
      </c>
      <c r="X330">
        <v>699.4</v>
      </c>
      <c r="Y330">
        <v>646.79999999999995</v>
      </c>
      <c r="Z330">
        <v>699.4</v>
      </c>
      <c r="AA330">
        <v>646.79999999999995</v>
      </c>
      <c r="AB330">
        <v>699.4</v>
      </c>
      <c r="AC330" s="1">
        <f>(Table2[[#This Row],[Close Price]]/Table2[[#This Row],[Day Low]])-1</f>
        <v>1.5000000000000124E-2</v>
      </c>
      <c r="AD330" s="1">
        <f>(Table2[[#This Row],[Day High]]/Table2[[#This Row],[Close Price]])-1</f>
        <v>1.3329469718921905E-2</v>
      </c>
      <c r="AE330" s="1">
        <f>(Table2[[#This Row],[Close Price]]/Table2[[#This Row],[Current Week Low]])-1</f>
        <v>6.7099567099567325E-2</v>
      </c>
      <c r="AF330" s="1">
        <f>(Table2[[#This Row],[Current Week High]]/Table2[[#This Row],[Close Price]])-1</f>
        <v>1.3329469718921905E-2</v>
      </c>
      <c r="AG330" s="1">
        <f>(Table2[[#This Row],[Close Price]]/Table2[[#This Row],[Current Month Low]])-1</f>
        <v>6.7099567099567325E-2</v>
      </c>
      <c r="AH330" s="1">
        <f>(Table2[[#This Row],[Current Month High]]/Table2[[#This Row],[Close Price]])-1</f>
        <v>1.3329469718921905E-2</v>
      </c>
      <c r="AI330">
        <v>14.8942335554911</v>
      </c>
      <c r="AJ330">
        <v>78.854625550660799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-0.03</v>
      </c>
      <c r="AM330" t="s">
        <v>3221</v>
      </c>
      <c r="AN330">
        <v>-0.68</v>
      </c>
      <c r="AO330" t="s">
        <v>3221</v>
      </c>
      <c r="AP330">
        <v>6.3205050231759999E-3</v>
      </c>
      <c r="AQ330">
        <f>(Table2[[#This Row],[Sharpe Ratio]]-AVERAGE(Table2[Sharpe Ratio]))/_xlfn.STDEV.P(Table2[Sharpe Ratio])</f>
        <v>-0.68215166639298053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-0.88598676613240535</v>
      </c>
      <c r="AS330">
        <f>_xlfn.RANK.AVG(Table2[[#This Row],[1Y Return vs Nifty Z-Score]],Table2[1Y Return vs Nifty Z-Score])</f>
        <v>259</v>
      </c>
      <c r="AT330">
        <f>_xlfn.RANK.AVG(Table2[[#This Row],[6M Return vs Nifty Z-Score]],Table2[6M Return vs Nifty Z-Score])</f>
        <v>249</v>
      </c>
      <c r="AU330">
        <f>_xlfn.RANK.AVG(Table2[[#This Row],[Sharpe Ratio Z-Score]],Table2[Sharpe Ratio Z-Score])</f>
        <v>514</v>
      </c>
      <c r="AV330">
        <f>(Table2[[#This Row],[Rank 1Y]]+Table2[[#This Row],[Rank 6M]]+Table2[[#This Row],[Rank Sharpe]])/3</f>
        <v>340.66666666666669</v>
      </c>
    </row>
    <row r="331" spans="1:48" x14ac:dyDescent="0.3">
      <c r="A331" t="s">
        <v>2010</v>
      </c>
      <c r="B331" t="s">
        <v>2011</v>
      </c>
      <c r="C331" t="s">
        <v>3175</v>
      </c>
      <c r="D331" t="s">
        <v>281</v>
      </c>
      <c r="E331">
        <v>3409.5243959999998</v>
      </c>
      <c r="F331">
        <v>333</v>
      </c>
      <c r="G331">
        <v>18.8183883475504</v>
      </c>
      <c r="H331">
        <f>(Table2[[#This Row],[1Y Return vs Nifty]]-AVERAGE(Table2[1Y Return vs Nifty]))/_xlfn.STDEV.P(Table2[1Y Return vs Nifty])</f>
        <v>-7.4000896963499888E-2</v>
      </c>
      <c r="I331">
        <v>-5.4921554907505197</v>
      </c>
      <c r="J331">
        <f>(Table2[[#This Row],[1M Return vs Nifty]]-AVERAGE(Table2[1M Return vs Nifty]))/_xlfn.STDEV.P(Table2[1M Return vs Nifty])</f>
        <v>-0.60802655142865836</v>
      </c>
      <c r="K331">
        <v>29.6565273163611</v>
      </c>
      <c r="L331">
        <f>(Table2[[#This Row],[6M Return vs Nifty]]-AVERAGE(Table2[6M Return vs Nifty]))/_xlfn.STDEV.P(Table2[6M Return vs Nifty])</f>
        <v>0.47785139493996609</v>
      </c>
      <c r="M331">
        <v>-2.8218827226203</v>
      </c>
      <c r="N331">
        <f>(Table2[[#This Row],[1W Return vs Nifty]]-AVERAGE(Table2[1W Return vs Nifty]))/_xlfn.STDEV.P(Table2[1W Return vs Nifty])</f>
        <v>-0.56179411531091406</v>
      </c>
      <c r="O331">
        <v>332.37</v>
      </c>
      <c r="P331">
        <v>322.14802311499</v>
      </c>
      <c r="Q331">
        <v>276.31411186924799</v>
      </c>
      <c r="R331">
        <v>49.714494037190299</v>
      </c>
      <c r="S331" s="1">
        <f>(Table2[[#This Row],[Close Price]]-Table2[[#This Row],[20D EMA]])/Table2[[#This Row],[20D EMA]]</f>
        <v>1.8954779312212156E-3</v>
      </c>
      <c r="T331" s="1">
        <f>(Table2[[#This Row],[Close Price]]-Table2[[#This Row],[50D EMA]])/Table2[[#This Row],[50D EMA]]</f>
        <v>3.3686306003300893E-2</v>
      </c>
      <c r="U331" s="1">
        <f>(Table2[[#This Row],[Close Price]]-Table2[[#This Row],[200D EMA]])/Table2[[#This Row],[200D EMA]]</f>
        <v>0.20515017400767357</v>
      </c>
      <c r="V331">
        <v>0.52981046003974197</v>
      </c>
      <c r="W331">
        <v>324.89999999999998</v>
      </c>
      <c r="X331">
        <v>336.5</v>
      </c>
      <c r="Y331">
        <v>316.35000000000002</v>
      </c>
      <c r="Z331">
        <v>336.5</v>
      </c>
      <c r="AA331">
        <v>316.35000000000002</v>
      </c>
      <c r="AB331">
        <v>342.9</v>
      </c>
      <c r="AC331" s="1">
        <f>(Table2[[#This Row],[Close Price]]/Table2[[#This Row],[Day Low]])-1</f>
        <v>2.4930747922437657E-2</v>
      </c>
      <c r="AD331" s="1">
        <f>(Table2[[#This Row],[Day High]]/Table2[[#This Row],[Close Price]])-1</f>
        <v>1.0510510510510551E-2</v>
      </c>
      <c r="AE331" s="1">
        <f>(Table2[[#This Row],[Close Price]]/Table2[[#This Row],[Current Week Low]])-1</f>
        <v>5.2631578947368363E-2</v>
      </c>
      <c r="AF331" s="1">
        <f>(Table2[[#This Row],[Current Week High]]/Table2[[#This Row],[Close Price]])-1</f>
        <v>1.0510510510510551E-2</v>
      </c>
      <c r="AG331" s="1">
        <f>(Table2[[#This Row],[Close Price]]/Table2[[#This Row],[Current Month Low]])-1</f>
        <v>5.2631578947368363E-2</v>
      </c>
      <c r="AH331" s="1">
        <f>(Table2[[#This Row],[Current Month High]]/Table2[[#This Row],[Close Price]])-1</f>
        <v>2.9729729729729648E-2</v>
      </c>
      <c r="AI331">
        <v>8.9639639639639697</v>
      </c>
      <c r="AJ331">
        <v>76.517360190829507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0.06</v>
      </c>
      <c r="AM331" t="s">
        <v>3220</v>
      </c>
      <c r="AN331">
        <v>-3.08</v>
      </c>
      <c r="AO331" t="s">
        <v>3221</v>
      </c>
      <c r="AP331">
        <v>4.9884163529290001E-3</v>
      </c>
      <c r="AQ331">
        <f>(Table2[[#This Row],[Sharpe Ratio]]-AVERAGE(Table2[Sharpe Ratio]))/_xlfn.STDEV.P(Table2[Sharpe Ratio])</f>
        <v>-0.69772557011732184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-1.4636957388804281</v>
      </c>
      <c r="AS331">
        <f>_xlfn.RANK.AVG(Table2[[#This Row],[1Y Return vs Nifty Z-Score]],Table2[1Y Return vs Nifty Z-Score])</f>
        <v>325</v>
      </c>
      <c r="AT331">
        <f>_xlfn.RANK.AVG(Table2[[#This Row],[6M Return vs Nifty Z-Score]],Table2[6M Return vs Nifty Z-Score])</f>
        <v>181</v>
      </c>
      <c r="AU331">
        <f>_xlfn.RANK.AVG(Table2[[#This Row],[Sharpe Ratio Z-Score]],Table2[Sharpe Ratio Z-Score])</f>
        <v>517</v>
      </c>
      <c r="AV331">
        <f>(Table2[[#This Row],[Rank 1Y]]+Table2[[#This Row],[Rank 6M]]+Table2[[#This Row],[Rank Sharpe]])/3</f>
        <v>341</v>
      </c>
    </row>
    <row r="332" spans="1:48" x14ac:dyDescent="0.3">
      <c r="A332" t="s">
        <v>1038</v>
      </c>
      <c r="B332" t="s">
        <v>1039</v>
      </c>
      <c r="C332" t="s">
        <v>3165</v>
      </c>
      <c r="D332" t="s">
        <v>269</v>
      </c>
      <c r="E332">
        <v>13333.226906534999</v>
      </c>
      <c r="F332">
        <v>1312.95</v>
      </c>
      <c r="G332">
        <v>1.7310384239358001</v>
      </c>
      <c r="H332">
        <f>(Table2[[#This Row],[1Y Return vs Nifty]]-AVERAGE(Table2[1Y Return vs Nifty]))/_xlfn.STDEV.P(Table2[1Y Return vs Nifty])</f>
        <v>-0.37501156689998283</v>
      </c>
      <c r="I332">
        <v>1.38789729029998</v>
      </c>
      <c r="J332">
        <f>(Table2[[#This Row],[1M Return vs Nifty]]-AVERAGE(Table2[1M Return vs Nifty]))/_xlfn.STDEV.P(Table2[1M Return vs Nifty])</f>
        <v>7.9830305241834834E-2</v>
      </c>
      <c r="K332">
        <v>4.4955862039347299</v>
      </c>
      <c r="L332">
        <f>(Table2[[#This Row],[6M Return vs Nifty]]-AVERAGE(Table2[6M Return vs Nifty]))/_xlfn.STDEV.P(Table2[6M Return vs Nifty])</f>
        <v>-0.32030210659622782</v>
      </c>
      <c r="M332">
        <v>0.86624198928299001</v>
      </c>
      <c r="N332">
        <f>(Table2[[#This Row],[1W Return vs Nifty]]-AVERAGE(Table2[1W Return vs Nifty]))/_xlfn.STDEV.P(Table2[1W Return vs Nifty])</f>
        <v>0.14735011450150862</v>
      </c>
      <c r="O332">
        <v>1252.28</v>
      </c>
      <c r="P332">
        <v>1241.2448037868101</v>
      </c>
      <c r="Q332">
        <v>1210.69368686335</v>
      </c>
      <c r="R332">
        <v>80.865645238889698</v>
      </c>
      <c r="S332" s="1">
        <f>(Table2[[#This Row],[Close Price]]-Table2[[#This Row],[20D EMA]])/Table2[[#This Row],[20D EMA]]</f>
        <v>4.8447631520107386E-2</v>
      </c>
      <c r="T332" s="1">
        <f>(Table2[[#This Row],[Close Price]]-Table2[[#This Row],[50D EMA]])/Table2[[#This Row],[50D EMA]]</f>
        <v>5.7768778563608562E-2</v>
      </c>
      <c r="U332" s="1">
        <f>(Table2[[#This Row],[Close Price]]-Table2[[#This Row],[200D EMA]])/Table2[[#This Row],[200D EMA]]</f>
        <v>8.4460928677652938E-2</v>
      </c>
      <c r="V332">
        <v>0.86146198830409304</v>
      </c>
      <c r="W332">
        <v>1271</v>
      </c>
      <c r="X332">
        <v>1316.25</v>
      </c>
      <c r="Y332">
        <v>1261.05</v>
      </c>
      <c r="Z332">
        <v>1316.25</v>
      </c>
      <c r="AA332">
        <v>1250.05</v>
      </c>
      <c r="AB332">
        <v>1317.6</v>
      </c>
      <c r="AC332" s="1">
        <f>(Table2[[#This Row],[Close Price]]/Table2[[#This Row],[Day Low]])-1</f>
        <v>3.3005507474429541E-2</v>
      </c>
      <c r="AD332" s="1">
        <f>(Table2[[#This Row],[Day High]]/Table2[[#This Row],[Close Price]])-1</f>
        <v>2.5134239689248439E-3</v>
      </c>
      <c r="AE332" s="1">
        <f>(Table2[[#This Row],[Close Price]]/Table2[[#This Row],[Current Week Low]])-1</f>
        <v>4.1156179374330915E-2</v>
      </c>
      <c r="AF332" s="1">
        <f>(Table2[[#This Row],[Current Week High]]/Table2[[#This Row],[Close Price]])-1</f>
        <v>2.5134239689248439E-3</v>
      </c>
      <c r="AG332" s="1">
        <f>(Table2[[#This Row],[Close Price]]/Table2[[#This Row],[Current Month Low]])-1</f>
        <v>5.0317987280508847E-2</v>
      </c>
      <c r="AH332" s="1">
        <f>(Table2[[#This Row],[Current Month High]]/Table2[[#This Row],[Close Price]])-1</f>
        <v>3.5416428653032295E-3</v>
      </c>
      <c r="AI332">
        <v>25.595034083552299</v>
      </c>
      <c r="AJ332">
        <v>32.227201772496002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-0.15</v>
      </c>
      <c r="AM332" t="s">
        <v>3221</v>
      </c>
      <c r="AN332">
        <v>6.26</v>
      </c>
      <c r="AO332" t="s">
        <v>3220</v>
      </c>
      <c r="AP332">
        <v>0.12590694370012301</v>
      </c>
      <c r="AQ332">
        <f>(Table2[[#This Row],[Sharpe Ratio]]-AVERAGE(Table2[Sharpe Ratio]))/_xlfn.STDEV.P(Table2[Sharpe Ratio])</f>
        <v>0.71597424240728502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0.24784098865441781</v>
      </c>
      <c r="AS332">
        <f>_xlfn.RANK.AVG(Table2[[#This Row],[1Y Return vs Nifty Z-Score]],Table2[1Y Return vs Nifty Z-Score])</f>
        <v>427</v>
      </c>
      <c r="AT332">
        <f>_xlfn.RANK.AVG(Table2[[#This Row],[6M Return vs Nifty Z-Score]],Table2[6M Return vs Nifty Z-Score])</f>
        <v>429</v>
      </c>
      <c r="AU332">
        <f>_xlfn.RANK.AVG(Table2[[#This Row],[Sharpe Ratio Z-Score]],Table2[Sharpe Ratio Z-Score])</f>
        <v>168</v>
      </c>
      <c r="AV332">
        <f>(Table2[[#This Row],[Rank 1Y]]+Table2[[#This Row],[Rank 6M]]+Table2[[#This Row],[Rank Sharpe]])/3</f>
        <v>341.33333333333331</v>
      </c>
    </row>
    <row r="333" spans="1:48" x14ac:dyDescent="0.3">
      <c r="A333" t="s">
        <v>785</v>
      </c>
      <c r="B333" t="s">
        <v>786</v>
      </c>
      <c r="C333" t="s">
        <v>3165</v>
      </c>
      <c r="D333" t="s">
        <v>269</v>
      </c>
      <c r="E333">
        <v>21107.328821250001</v>
      </c>
      <c r="F333">
        <v>2637.5</v>
      </c>
      <c r="G333">
        <v>-3.03761913258045</v>
      </c>
      <c r="H333">
        <f>(Table2[[#This Row],[1Y Return vs Nifty]]-AVERAGE(Table2[1Y Return vs Nifty]))/_xlfn.STDEV.P(Table2[1Y Return vs Nifty])</f>
        <v>-0.45901621432637468</v>
      </c>
      <c r="I333">
        <v>14.273028803095499</v>
      </c>
      <c r="J333">
        <f>(Table2[[#This Row],[1M Return vs Nifty]]-AVERAGE(Table2[1M Return vs Nifty]))/_xlfn.STDEV.P(Table2[1M Return vs Nifty])</f>
        <v>1.3680654892201984</v>
      </c>
      <c r="K333">
        <v>17.518255023862601</v>
      </c>
      <c r="L333">
        <f>(Table2[[#This Row],[6M Return vs Nifty]]-AVERAGE(Table2[6M Return vs Nifty]))/_xlfn.STDEV.P(Table2[6M Return vs Nifty])</f>
        <v>9.280202458582322E-2</v>
      </c>
      <c r="M333">
        <v>3.4835476621596499</v>
      </c>
      <c r="N333">
        <f>(Table2[[#This Row],[1W Return vs Nifty]]-AVERAGE(Table2[1W Return vs Nifty]))/_xlfn.STDEV.P(Table2[1W Return vs Nifty])</f>
        <v>0.65059969540246831</v>
      </c>
      <c r="O333">
        <v>2496.2199999999998</v>
      </c>
      <c r="P333">
        <v>2327.8802453231201</v>
      </c>
      <c r="Q333">
        <v>2092.7323624225901</v>
      </c>
      <c r="R333">
        <v>73.229287645871693</v>
      </c>
      <c r="S333" s="1">
        <f>(Table2[[#This Row],[Close Price]]-Table2[[#This Row],[20D EMA]])/Table2[[#This Row],[20D EMA]]</f>
        <v>5.6597575534207807E-2</v>
      </c>
      <c r="T333" s="1">
        <f>(Table2[[#This Row],[Close Price]]-Table2[[#This Row],[50D EMA]])/Table2[[#This Row],[50D EMA]]</f>
        <v>0.13300501832039185</v>
      </c>
      <c r="U333" s="1">
        <f>(Table2[[#This Row],[Close Price]]-Table2[[#This Row],[200D EMA]])/Table2[[#This Row],[200D EMA]]</f>
        <v>0.26031405035796151</v>
      </c>
      <c r="V333">
        <v>0.94325081000239297</v>
      </c>
      <c r="W333">
        <v>2597.35</v>
      </c>
      <c r="X333">
        <v>2694</v>
      </c>
      <c r="Y333">
        <v>2597.35</v>
      </c>
      <c r="Z333">
        <v>2694</v>
      </c>
      <c r="AA333">
        <v>2515</v>
      </c>
      <c r="AB333">
        <v>2694</v>
      </c>
      <c r="AC333" s="1">
        <f>(Table2[[#This Row],[Close Price]]/Table2[[#This Row],[Day Low]])-1</f>
        <v>1.5458063025776347E-2</v>
      </c>
      <c r="AD333" s="1">
        <f>(Table2[[#This Row],[Day High]]/Table2[[#This Row],[Close Price]])-1</f>
        <v>2.1421800947867276E-2</v>
      </c>
      <c r="AE333" s="1">
        <f>(Table2[[#This Row],[Close Price]]/Table2[[#This Row],[Current Week Low]])-1</f>
        <v>1.5458063025776347E-2</v>
      </c>
      <c r="AF333" s="1">
        <f>(Table2[[#This Row],[Current Week High]]/Table2[[#This Row],[Close Price]])-1</f>
        <v>2.1421800947867276E-2</v>
      </c>
      <c r="AG333" s="1">
        <f>(Table2[[#This Row],[Close Price]]/Table2[[#This Row],[Current Month Low]])-1</f>
        <v>4.8707753479125149E-2</v>
      </c>
      <c r="AH333" s="1">
        <f>(Table2[[#This Row],[Current Month High]]/Table2[[#This Row],[Close Price]])-1</f>
        <v>2.1421800947867276E-2</v>
      </c>
      <c r="AI333">
        <v>2.14218009478672</v>
      </c>
      <c r="AJ333">
        <v>50.714285714285701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0.08</v>
      </c>
      <c r="AM333" t="s">
        <v>3220</v>
      </c>
      <c r="AN333">
        <v>6.73</v>
      </c>
      <c r="AO333" t="s">
        <v>3220</v>
      </c>
      <c r="AP333">
        <v>8.9639114078312002E-2</v>
      </c>
      <c r="AQ333">
        <f>(Table2[[#This Row],[Sharpe Ratio]]-AVERAGE(Table2[Sharpe Ratio]))/_xlfn.STDEV.P(Table2[Sharpe Ratio])</f>
        <v>0.29195465614643401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1.9444056510285495</v>
      </c>
      <c r="AS333">
        <f>_xlfn.RANK.AVG(Table2[[#This Row],[1Y Return vs Nifty Z-Score]],Table2[1Y Return vs Nifty Z-Score])</f>
        <v>468</v>
      </c>
      <c r="AT333">
        <f>_xlfn.RANK.AVG(Table2[[#This Row],[6M Return vs Nifty Z-Score]],Table2[6M Return vs Nifty Z-Score])</f>
        <v>295</v>
      </c>
      <c r="AU333">
        <f>_xlfn.RANK.AVG(Table2[[#This Row],[Sharpe Ratio Z-Score]],Table2[Sharpe Ratio Z-Score])</f>
        <v>263</v>
      </c>
      <c r="AV333">
        <f>(Table2[[#This Row],[Rank 1Y]]+Table2[[#This Row],[Rank 6M]]+Table2[[#This Row],[Rank Sharpe]])/3</f>
        <v>342</v>
      </c>
    </row>
    <row r="334" spans="1:48" x14ac:dyDescent="0.3">
      <c r="A334" t="s">
        <v>1212</v>
      </c>
      <c r="B334" t="s">
        <v>1213</v>
      </c>
      <c r="C334" t="s">
        <v>3178</v>
      </c>
      <c r="D334" t="s">
        <v>1214</v>
      </c>
      <c r="E334">
        <v>10082.6869437</v>
      </c>
      <c r="F334">
        <v>524.29999999999995</v>
      </c>
      <c r="G334">
        <v>4.65022731916092</v>
      </c>
      <c r="H334">
        <f>(Table2[[#This Row],[1Y Return vs Nifty]]-AVERAGE(Table2[1Y Return vs Nifty]))/_xlfn.STDEV.P(Table2[1Y Return vs Nifty])</f>
        <v>-0.32358715006817862</v>
      </c>
      <c r="I334">
        <v>1.56178538317264</v>
      </c>
      <c r="J334">
        <f>(Table2[[#This Row],[1M Return vs Nifty]]-AVERAGE(Table2[1M Return vs Nifty]))/_xlfn.STDEV.P(Table2[1M Return vs Nifty])</f>
        <v>9.7215363290408655E-2</v>
      </c>
      <c r="K334">
        <v>29.520514364479698</v>
      </c>
      <c r="L334">
        <f>(Table2[[#This Row],[6M Return vs Nifty]]-AVERAGE(Table2[6M Return vs Nifty]))/_xlfn.STDEV.P(Table2[6M Return vs Nifty])</f>
        <v>0.47353680220222466</v>
      </c>
      <c r="M334">
        <v>6.5068325099673502E-2</v>
      </c>
      <c r="N334">
        <f>(Table2[[#This Row],[1W Return vs Nifty]]-AVERAGE(Table2[1W Return vs Nifty]))/_xlfn.STDEV.P(Table2[1W Return vs Nifty])</f>
        <v>-6.6977351277618651E-3</v>
      </c>
      <c r="O334">
        <v>512.1</v>
      </c>
      <c r="P334">
        <v>513.44777830605403</v>
      </c>
      <c r="Q334">
        <v>456.75088565948403</v>
      </c>
      <c r="R334">
        <v>64.1484520875957</v>
      </c>
      <c r="S334" s="1">
        <f>(Table2[[#This Row],[Close Price]]-Table2[[#This Row],[20D EMA]])/Table2[[#This Row],[20D EMA]]</f>
        <v>2.3823471978129139E-2</v>
      </c>
      <c r="T334" s="1">
        <f>(Table2[[#This Row],[Close Price]]-Table2[[#This Row],[50D EMA]])/Table2[[#This Row],[50D EMA]]</f>
        <v>2.1135979455883767E-2</v>
      </c>
      <c r="U334" s="1">
        <f>(Table2[[#This Row],[Close Price]]-Table2[[#This Row],[200D EMA]])/Table2[[#This Row],[200D EMA]]</f>
        <v>0.14789049449347977</v>
      </c>
      <c r="V334">
        <v>0.47080746713022997</v>
      </c>
      <c r="W334">
        <v>502.35</v>
      </c>
      <c r="X334">
        <v>527.9</v>
      </c>
      <c r="Y334">
        <v>488.3</v>
      </c>
      <c r="Z334">
        <v>527.9</v>
      </c>
      <c r="AA334">
        <v>488.3</v>
      </c>
      <c r="AB334">
        <v>527.9</v>
      </c>
      <c r="AC334" s="1">
        <f>(Table2[[#This Row],[Close Price]]/Table2[[#This Row],[Day Low]])-1</f>
        <v>4.3694635214491795E-2</v>
      </c>
      <c r="AD334" s="1">
        <f>(Table2[[#This Row],[Day High]]/Table2[[#This Row],[Close Price]])-1</f>
        <v>6.8662979210376562E-3</v>
      </c>
      <c r="AE334" s="1">
        <f>(Table2[[#This Row],[Close Price]]/Table2[[#This Row],[Current Week Low]])-1</f>
        <v>7.372516895351211E-2</v>
      </c>
      <c r="AF334" s="1">
        <f>(Table2[[#This Row],[Current Week High]]/Table2[[#This Row],[Close Price]])-1</f>
        <v>6.8662979210376562E-3</v>
      </c>
      <c r="AG334" s="1">
        <f>(Table2[[#This Row],[Close Price]]/Table2[[#This Row],[Current Month Low]])-1</f>
        <v>7.372516895351211E-2</v>
      </c>
      <c r="AH334" s="1">
        <f>(Table2[[#This Row],[Current Month High]]/Table2[[#This Row],[Close Price]])-1</f>
        <v>6.8662979210376562E-3</v>
      </c>
      <c r="AI334">
        <v>10.8907114247568</v>
      </c>
      <c r="AJ334">
        <v>69.347545219638207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-0.09</v>
      </c>
      <c r="AM334" t="s">
        <v>3221</v>
      </c>
      <c r="AN334">
        <v>-0.22</v>
      </c>
      <c r="AO334" t="s">
        <v>3221</v>
      </c>
      <c r="AP334">
        <v>3.2050376446452998E-2</v>
      </c>
      <c r="AQ334">
        <f>(Table2[[#This Row],[Sharpe Ratio]]-AVERAGE(Table2[Sharpe Ratio]))/_xlfn.STDEV.P(Table2[Sharpe Ratio])</f>
        <v>-0.38133494950618635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402</v>
      </c>
      <c r="AT334">
        <f>_xlfn.RANK.AVG(Table2[[#This Row],[6M Return vs Nifty Z-Score]],Table2[6M Return vs Nifty Z-Score])</f>
        <v>182</v>
      </c>
      <c r="AU334">
        <f>_xlfn.RANK.AVG(Table2[[#This Row],[Sharpe Ratio Z-Score]],Table2[Sharpe Ratio Z-Score])</f>
        <v>443</v>
      </c>
      <c r="AV334">
        <f>(Table2[[#This Row],[Rank 1Y]]+Table2[[#This Row],[Rank 6M]]+Table2[[#This Row],[Rank Sharpe]])/3</f>
        <v>342.33333333333331</v>
      </c>
    </row>
    <row r="335" spans="1:48" x14ac:dyDescent="0.3">
      <c r="A335" t="s">
        <v>722</v>
      </c>
      <c r="B335" t="s">
        <v>723</v>
      </c>
      <c r="C335" t="s">
        <v>3168</v>
      </c>
      <c r="D335" t="s">
        <v>274</v>
      </c>
      <c r="E335">
        <v>24564.305068959999</v>
      </c>
      <c r="F335">
        <v>392.8</v>
      </c>
      <c r="G335">
        <v>28.9140150210172</v>
      </c>
      <c r="H335">
        <f>(Table2[[#This Row],[1Y Return vs Nifty]]-AVERAGE(Table2[1Y Return vs Nifty]))/_xlfn.STDEV.P(Table2[1Y Return vs Nifty])</f>
        <v>0.10384361151754556</v>
      </c>
      <c r="I335">
        <v>-5.4570381022723202</v>
      </c>
      <c r="J335">
        <f>(Table2[[#This Row],[1M Return vs Nifty]]-AVERAGE(Table2[1M Return vs Nifty]))/_xlfn.STDEV.P(Table2[1M Return vs Nifty])</f>
        <v>-0.60451557015833701</v>
      </c>
      <c r="K335">
        <v>-16.5609143030062</v>
      </c>
      <c r="L335">
        <f>(Table2[[#This Row],[6M Return vs Nifty]]-AVERAGE(Table2[6M Return vs Nifty]))/_xlfn.STDEV.P(Table2[6M Return vs Nifty])</f>
        <v>-0.98825484869033486</v>
      </c>
      <c r="M335">
        <v>1.339424780521</v>
      </c>
      <c r="N335">
        <f>(Table2[[#This Row],[1W Return vs Nifty]]-AVERAGE(Table2[1W Return vs Nifty]))/_xlfn.STDEV.P(Table2[1W Return vs Nifty])</f>
        <v>0.23833262519860618</v>
      </c>
      <c r="O335">
        <v>385.67</v>
      </c>
      <c r="P335">
        <v>399.11459026491502</v>
      </c>
      <c r="Q335">
        <v>378.40789919666798</v>
      </c>
      <c r="R335">
        <v>59.328216125147001</v>
      </c>
      <c r="S335" s="1">
        <f>(Table2[[#This Row],[Close Price]]-Table2[[#This Row],[20D EMA]])/Table2[[#This Row],[20D EMA]]</f>
        <v>1.8487307802006886E-2</v>
      </c>
      <c r="T335" s="1">
        <f>(Table2[[#This Row],[Close Price]]-Table2[[#This Row],[50D EMA]])/Table2[[#This Row],[50D EMA]]</f>
        <v>-1.5821496930802904E-2</v>
      </c>
      <c r="U335" s="1">
        <f>(Table2[[#This Row],[Close Price]]-Table2[[#This Row],[200D EMA]])/Table2[[#This Row],[200D EMA]]</f>
        <v>3.8033299077226967E-2</v>
      </c>
      <c r="V335">
        <v>0.85721008150115996</v>
      </c>
      <c r="W335">
        <v>380.7</v>
      </c>
      <c r="X335">
        <v>393.8</v>
      </c>
      <c r="Y335">
        <v>379.25</v>
      </c>
      <c r="Z335">
        <v>393.8</v>
      </c>
      <c r="AA335">
        <v>370</v>
      </c>
      <c r="AB335">
        <v>406.4</v>
      </c>
      <c r="AC335" s="1">
        <f>(Table2[[#This Row],[Close Price]]/Table2[[#This Row],[Day Low]])-1</f>
        <v>3.1783556606251651E-2</v>
      </c>
      <c r="AD335" s="1">
        <f>(Table2[[#This Row],[Day High]]/Table2[[#This Row],[Close Price]])-1</f>
        <v>2.5458248472505218E-3</v>
      </c>
      <c r="AE335" s="1">
        <f>(Table2[[#This Row],[Close Price]]/Table2[[#This Row],[Current Week Low]])-1</f>
        <v>3.5728411338167509E-2</v>
      </c>
      <c r="AF335" s="1">
        <f>(Table2[[#This Row],[Current Week High]]/Table2[[#This Row],[Close Price]])-1</f>
        <v>2.5458248472505218E-3</v>
      </c>
      <c r="AG335" s="1">
        <f>(Table2[[#This Row],[Close Price]]/Table2[[#This Row],[Current Month Low]])-1</f>
        <v>6.1621621621621658E-2</v>
      </c>
      <c r="AH335" s="1">
        <f>(Table2[[#This Row],[Current Month High]]/Table2[[#This Row],[Close Price]])-1</f>
        <v>3.4623217922606919E-2</v>
      </c>
      <c r="AI335">
        <v>27.851323828920499</v>
      </c>
      <c r="AJ335">
        <v>91.097056677207405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-0.18</v>
      </c>
      <c r="AM335" t="s">
        <v>3221</v>
      </c>
      <c r="AN335">
        <v>3.3</v>
      </c>
      <c r="AO335" t="s">
        <v>3220</v>
      </c>
      <c r="AP335">
        <v>0.15184875995838701</v>
      </c>
      <c r="AQ335">
        <f>(Table2[[#This Row],[Sharpe Ratio]]-AVERAGE(Table2[Sharpe Ratio]))/_xlfn.STDEV.P(Table2[Sharpe Ratio])</f>
        <v>1.0192688787664721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268</v>
      </c>
      <c r="AT335">
        <f>_xlfn.RANK.AVG(Table2[[#This Row],[6M Return vs Nifty Z-Score]],Table2[6M Return vs Nifty Z-Score])</f>
        <v>648</v>
      </c>
      <c r="AU335">
        <f>_xlfn.RANK.AVG(Table2[[#This Row],[Sharpe Ratio Z-Score]],Table2[Sharpe Ratio Z-Score])</f>
        <v>114</v>
      </c>
      <c r="AV335">
        <f>(Table2[[#This Row],[Rank 1Y]]+Table2[[#This Row],[Rank 6M]]+Table2[[#This Row],[Rank Sharpe]])/3</f>
        <v>343.33333333333331</v>
      </c>
    </row>
    <row r="336" spans="1:48" x14ac:dyDescent="0.3">
      <c r="A336" t="s">
        <v>41</v>
      </c>
      <c r="B336" t="s">
        <v>42</v>
      </c>
      <c r="C336" t="s">
        <v>3163</v>
      </c>
      <c r="D336" t="s">
        <v>43</v>
      </c>
      <c r="E336">
        <v>642281.70811055996</v>
      </c>
      <c r="F336">
        <v>513.6</v>
      </c>
      <c r="G336">
        <v>-11.4949592201106</v>
      </c>
      <c r="H336">
        <f>(Table2[[#This Row],[1Y Return vs Nifty]]-AVERAGE(Table2[1Y Return vs Nifty]))/_xlfn.STDEV.P(Table2[1Y Return vs Nifty])</f>
        <v>-0.60800067458547635</v>
      </c>
      <c r="I336">
        <v>1.01785653613172</v>
      </c>
      <c r="J336">
        <f>(Table2[[#This Row],[1M Return vs Nifty]]-AVERAGE(Table2[1M Return vs Nifty]))/_xlfn.STDEV.P(Table2[1M Return vs Nifty])</f>
        <v>4.2834212609636498E-2</v>
      </c>
      <c r="K336">
        <v>14.126189658600399</v>
      </c>
      <c r="L336">
        <f>(Table2[[#This Row],[6M Return vs Nifty]]-AVERAGE(Table2[6M Return vs Nifty]))/_xlfn.STDEV.P(Table2[6M Return vs Nifty])</f>
        <v>-1.4800820499592214E-2</v>
      </c>
      <c r="M336">
        <v>1.2777287289585799</v>
      </c>
      <c r="N336">
        <f>(Table2[[#This Row],[1W Return vs Nifty]]-AVERAGE(Table2[1W Return vs Nifty]))/_xlfn.STDEV.P(Table2[1W Return vs Nifty])</f>
        <v>0.22646984875113577</v>
      </c>
      <c r="O336">
        <v>503.04</v>
      </c>
      <c r="P336">
        <v>486.29572087178201</v>
      </c>
      <c r="Q336">
        <v>452.32374788478199</v>
      </c>
      <c r="R336">
        <v>62.078677419654497</v>
      </c>
      <c r="S336" s="1">
        <f>(Table2[[#This Row],[Close Price]]-Table2[[#This Row],[20D EMA]])/Table2[[#This Row],[20D EMA]]</f>
        <v>2.0992366412213744E-2</v>
      </c>
      <c r="T336" s="1">
        <f>(Table2[[#This Row],[Close Price]]-Table2[[#This Row],[50D EMA]])/Table2[[#This Row],[50D EMA]]</f>
        <v>5.6147479725442886E-2</v>
      </c>
      <c r="U336" s="1">
        <f>(Table2[[#This Row],[Close Price]]-Table2[[#This Row],[200D EMA]])/Table2[[#This Row],[200D EMA]]</f>
        <v>0.13546989827920022</v>
      </c>
      <c r="V336">
        <v>0.82391600499790796</v>
      </c>
      <c r="W336">
        <v>508.75</v>
      </c>
      <c r="X336">
        <v>515</v>
      </c>
      <c r="Y336">
        <v>500.35</v>
      </c>
      <c r="Z336">
        <v>515</v>
      </c>
      <c r="AA336">
        <v>497.15</v>
      </c>
      <c r="AB336">
        <v>515.95000000000005</v>
      </c>
      <c r="AC336" s="1">
        <f>(Table2[[#This Row],[Close Price]]/Table2[[#This Row],[Day Low]])-1</f>
        <v>9.5331695331695165E-3</v>
      </c>
      <c r="AD336" s="1">
        <f>(Table2[[#This Row],[Day High]]/Table2[[#This Row],[Close Price]])-1</f>
        <v>2.7258566978192178E-3</v>
      </c>
      <c r="AE336" s="1">
        <f>(Table2[[#This Row],[Close Price]]/Table2[[#This Row],[Current Week Low]])-1</f>
        <v>2.6481462975916914E-2</v>
      </c>
      <c r="AF336" s="1">
        <f>(Table2[[#This Row],[Current Week High]]/Table2[[#This Row],[Close Price]])-1</f>
        <v>2.7258566978192178E-3</v>
      </c>
      <c r="AG336" s="1">
        <f>(Table2[[#This Row],[Close Price]]/Table2[[#This Row],[Current Month Low]])-1</f>
        <v>3.3088605048778197E-2</v>
      </c>
      <c r="AH336" s="1">
        <f>(Table2[[#This Row],[Current Month High]]/Table2[[#This Row],[Close Price]])-1</f>
        <v>4.5755451713396234E-3</v>
      </c>
      <c r="AI336">
        <v>0.457554517133962</v>
      </c>
      <c r="AJ336">
        <v>28.608989608113099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0.06</v>
      </c>
      <c r="AM336" t="s">
        <v>3220</v>
      </c>
      <c r="AN336">
        <v>1.54</v>
      </c>
      <c r="AO336" t="s">
        <v>3220</v>
      </c>
      <c r="AP336">
        <v>0.123869801623954</v>
      </c>
      <c r="AQ336">
        <f>(Table2[[#This Row],[Sharpe Ratio]]-AVERAGE(Table2[Sharpe Ratio]))/_xlfn.STDEV.P(Table2[Sharpe Ratio])</f>
        <v>0.69215731844742712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0.3386598847231308</v>
      </c>
      <c r="AS336">
        <f>_xlfn.RANK.AVG(Table2[[#This Row],[1Y Return vs Nifty Z-Score]],Table2[1Y Return vs Nifty Z-Score])</f>
        <v>531</v>
      </c>
      <c r="AT336">
        <f>_xlfn.RANK.AVG(Table2[[#This Row],[6M Return vs Nifty Z-Score]],Table2[6M Return vs Nifty Z-Score])</f>
        <v>326</v>
      </c>
      <c r="AU336">
        <f>_xlfn.RANK.AVG(Table2[[#This Row],[Sharpe Ratio Z-Score]],Table2[Sharpe Ratio Z-Score])</f>
        <v>175</v>
      </c>
      <c r="AV336">
        <f>(Table2[[#This Row],[Rank 1Y]]+Table2[[#This Row],[Rank 6M]]+Table2[[#This Row],[Rank Sharpe]])/3</f>
        <v>344</v>
      </c>
    </row>
    <row r="337" spans="1:48" x14ac:dyDescent="0.3">
      <c r="A337" t="s">
        <v>154</v>
      </c>
      <c r="B337" t="s">
        <v>155</v>
      </c>
      <c r="C337" t="s">
        <v>3170</v>
      </c>
      <c r="D337" t="s">
        <v>78</v>
      </c>
      <c r="E337">
        <v>181363.594573215</v>
      </c>
      <c r="F337">
        <v>2702.55</v>
      </c>
      <c r="G337">
        <v>19.349148890368198</v>
      </c>
      <c r="H337">
        <f>(Table2[[#This Row],[1Y Return vs Nifty]]-AVERAGE(Table2[1Y Return vs Nifty]))/_xlfn.STDEV.P(Table2[1Y Return vs Nifty])</f>
        <v>-6.465102192239458E-2</v>
      </c>
      <c r="I337">
        <v>1.96527449640217</v>
      </c>
      <c r="J337">
        <f>(Table2[[#This Row],[1M Return vs Nifty]]-AVERAGE(Table2[1M Return vs Nifty]))/_xlfn.STDEV.P(Table2[1M Return vs Nifty])</f>
        <v>0.13755557025673543</v>
      </c>
      <c r="K337">
        <v>9.4964655097885302</v>
      </c>
      <c r="L337">
        <f>(Table2[[#This Row],[6M Return vs Nifty]]-AVERAGE(Table2[6M Return vs Nifty]))/_xlfn.STDEV.P(Table2[6M Return vs Nifty])</f>
        <v>-0.16166458541241913</v>
      </c>
      <c r="M337">
        <v>2.0335129797558502</v>
      </c>
      <c r="N337">
        <f>(Table2[[#This Row],[1W Return vs Nifty]]-AVERAGE(Table2[1W Return vs Nifty]))/_xlfn.STDEV.P(Table2[1W Return vs Nifty])</f>
        <v>0.371790325226944</v>
      </c>
      <c r="O337">
        <v>2697.27</v>
      </c>
      <c r="P337">
        <v>2663.0324245034999</v>
      </c>
      <c r="Q337">
        <v>2390.0977421784301</v>
      </c>
      <c r="R337">
        <v>50.063527455637299</v>
      </c>
      <c r="S337" s="1">
        <f>(Table2[[#This Row],[Close Price]]-Table2[[#This Row],[20D EMA]])/Table2[[#This Row],[20D EMA]]</f>
        <v>1.957534840783533E-3</v>
      </c>
      <c r="T337" s="1">
        <f>(Table2[[#This Row],[Close Price]]-Table2[[#This Row],[50D EMA]])/Table2[[#This Row],[50D EMA]]</f>
        <v>1.4839314434509001E-2</v>
      </c>
      <c r="U337" s="1">
        <f>(Table2[[#This Row],[Close Price]]-Table2[[#This Row],[200D EMA]])/Table2[[#This Row],[200D EMA]]</f>
        <v>0.13072781598328642</v>
      </c>
      <c r="V337">
        <v>0.77006160269449497</v>
      </c>
      <c r="W337">
        <v>2677</v>
      </c>
      <c r="X337">
        <v>2715.15</v>
      </c>
      <c r="Y337">
        <v>2673.9</v>
      </c>
      <c r="Z337">
        <v>2715.4</v>
      </c>
      <c r="AA337">
        <v>2673.9</v>
      </c>
      <c r="AB337">
        <v>2774</v>
      </c>
      <c r="AC337" s="1">
        <f>(Table2[[#This Row],[Close Price]]/Table2[[#This Row],[Day Low]])-1</f>
        <v>9.5442659693687482E-3</v>
      </c>
      <c r="AD337" s="1">
        <f>(Table2[[#This Row],[Day High]]/Table2[[#This Row],[Close Price]])-1</f>
        <v>4.6622634178830058E-3</v>
      </c>
      <c r="AE337" s="1">
        <f>(Table2[[#This Row],[Close Price]]/Table2[[#This Row],[Current Week Low]])-1</f>
        <v>1.0714686413104468E-2</v>
      </c>
      <c r="AF337" s="1">
        <f>(Table2[[#This Row],[Current Week High]]/Table2[[#This Row],[Close Price]])-1</f>
        <v>4.7547686444284754E-3</v>
      </c>
      <c r="AG337" s="1">
        <f>(Table2[[#This Row],[Close Price]]/Table2[[#This Row],[Current Month Low]])-1</f>
        <v>1.0714686413104468E-2</v>
      </c>
      <c r="AH337" s="1">
        <f>(Table2[[#This Row],[Current Month High]]/Table2[[#This Row],[Close Price]])-1</f>
        <v>2.6437993746646571E-2</v>
      </c>
      <c r="AI337">
        <v>6.4827662762946003</v>
      </c>
      <c r="AJ337">
        <v>48.425694553855102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0.05</v>
      </c>
      <c r="AM337" t="s">
        <v>3220</v>
      </c>
      <c r="AN337">
        <v>-1.67</v>
      </c>
      <c r="AO337" t="s">
        <v>3221</v>
      </c>
      <c r="AP337">
        <v>7.2801581624338002E-2</v>
      </c>
      <c r="AQ337">
        <f>(Table2[[#This Row],[Sharpe Ratio]]-AVERAGE(Table2[Sharpe Ratio]))/_xlfn.STDEV.P(Table2[Sharpe Ratio])</f>
        <v>9.5101312033056523E-2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0.37813160018192227</v>
      </c>
      <c r="AS337">
        <f>_xlfn.RANK.AVG(Table2[[#This Row],[1Y Return vs Nifty Z-Score]],Table2[1Y Return vs Nifty Z-Score])</f>
        <v>319</v>
      </c>
      <c r="AT337">
        <f>_xlfn.RANK.AVG(Table2[[#This Row],[6M Return vs Nifty Z-Score]],Table2[6M Return vs Nifty Z-Score])</f>
        <v>387</v>
      </c>
      <c r="AU337">
        <f>_xlfn.RANK.AVG(Table2[[#This Row],[Sharpe Ratio Z-Score]],Table2[Sharpe Ratio Z-Score])</f>
        <v>328</v>
      </c>
      <c r="AV337">
        <f>(Table2[[#This Row],[Rank 1Y]]+Table2[[#This Row],[Rank 6M]]+Table2[[#This Row],[Rank Sharpe]])/3</f>
        <v>344.66666666666669</v>
      </c>
    </row>
    <row r="338" spans="1:48" x14ac:dyDescent="0.3">
      <c r="A338" t="s">
        <v>178</v>
      </c>
      <c r="B338" t="s">
        <v>179</v>
      </c>
      <c r="C338" t="s">
        <v>3159</v>
      </c>
      <c r="D338" t="s">
        <v>18</v>
      </c>
      <c r="E338">
        <v>150090.59735736001</v>
      </c>
      <c r="F338">
        <v>345.95</v>
      </c>
      <c r="G338">
        <v>63.870156444213698</v>
      </c>
      <c r="H338">
        <f>(Table2[[#This Row],[1Y Return vs Nifty]]-AVERAGE(Table2[1Y Return vs Nifty]))/_xlfn.STDEV.P(Table2[1Y Return vs Nifty])</f>
        <v>0.7196308222452461</v>
      </c>
      <c r="I338">
        <v>1.21174596207825</v>
      </c>
      <c r="J338">
        <f>(Table2[[#This Row],[1M Return vs Nifty]]-AVERAGE(Table2[1M Return vs Nifty]))/_xlfn.STDEV.P(Table2[1M Return vs Nifty])</f>
        <v>6.2218972482490677E-2</v>
      </c>
      <c r="K338">
        <v>-0.86911387564988496</v>
      </c>
      <c r="L338">
        <f>(Table2[[#This Row],[6M Return vs Nifty]]-AVERAGE(Table2[6M Return vs Nifty]))/_xlfn.STDEV.P(Table2[6M Return vs Nifty])</f>
        <v>-0.49048072328943482</v>
      </c>
      <c r="M338">
        <v>-2.2023277061744899</v>
      </c>
      <c r="N338">
        <f>(Table2[[#This Row],[1W Return vs Nifty]]-AVERAGE(Table2[1W Return vs Nifty]))/_xlfn.STDEV.P(Table2[1W Return vs Nifty])</f>
        <v>-0.44266748612023399</v>
      </c>
      <c r="O338">
        <v>348.37</v>
      </c>
      <c r="P338">
        <v>336.25455504368102</v>
      </c>
      <c r="Q338">
        <v>293.32985007956597</v>
      </c>
      <c r="R338">
        <v>40.104161927608203</v>
      </c>
      <c r="S338" s="1">
        <f>(Table2[[#This Row],[Close Price]]-Table2[[#This Row],[20D EMA]])/Table2[[#This Row],[20D EMA]]</f>
        <v>-6.9466371960846679E-3</v>
      </c>
      <c r="T338" s="1">
        <f>(Table2[[#This Row],[Close Price]]-Table2[[#This Row],[50D EMA]])/Table2[[#This Row],[50D EMA]]</f>
        <v>2.88336464469886E-2</v>
      </c>
      <c r="U338" s="1">
        <f>(Table2[[#This Row],[Close Price]]-Table2[[#This Row],[200D EMA]])/Table2[[#This Row],[200D EMA]]</f>
        <v>0.17938900492452697</v>
      </c>
      <c r="V338">
        <v>0.86225052683483805</v>
      </c>
      <c r="W338">
        <v>344.65</v>
      </c>
      <c r="X338">
        <v>351.5</v>
      </c>
      <c r="Y338">
        <v>344.65</v>
      </c>
      <c r="Z338">
        <v>353.55</v>
      </c>
      <c r="AA338">
        <v>344.65</v>
      </c>
      <c r="AB338">
        <v>367.2</v>
      </c>
      <c r="AC338" s="1">
        <f>(Table2[[#This Row],[Close Price]]/Table2[[#This Row],[Day Low]])-1</f>
        <v>3.7719425504134652E-3</v>
      </c>
      <c r="AD338" s="1">
        <f>(Table2[[#This Row],[Day High]]/Table2[[#This Row],[Close Price]])-1</f>
        <v>1.6042780748663166E-2</v>
      </c>
      <c r="AE338" s="1">
        <f>(Table2[[#This Row],[Close Price]]/Table2[[#This Row],[Current Week Low]])-1</f>
        <v>3.7719425504134652E-3</v>
      </c>
      <c r="AF338" s="1">
        <f>(Table2[[#This Row],[Current Week High]]/Table2[[#This Row],[Close Price]])-1</f>
        <v>2.1968492556727837E-2</v>
      </c>
      <c r="AG338" s="1">
        <f>(Table2[[#This Row],[Close Price]]/Table2[[#This Row],[Current Month Low]])-1</f>
        <v>3.7719425504134652E-3</v>
      </c>
      <c r="AH338" s="1">
        <f>(Table2[[#This Row],[Current Month High]]/Table2[[#This Row],[Close Price]])-1</f>
        <v>6.1425061425061322E-2</v>
      </c>
      <c r="AI338">
        <v>6.1425061425061296</v>
      </c>
      <c r="AJ338">
        <v>108.749434303816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0.08</v>
      </c>
      <c r="AM338" t="s">
        <v>3220</v>
      </c>
      <c r="AN338">
        <v>-1.77</v>
      </c>
      <c r="AO338" t="s">
        <v>3221</v>
      </c>
      <c r="AP338">
        <v>4.1210819812075999E-2</v>
      </c>
      <c r="AQ338">
        <f>(Table2[[#This Row],[Sharpe Ratio]]-AVERAGE(Table2[Sharpe Ratio]))/_xlfn.STDEV.P(Table2[Sharpe Ratio])</f>
        <v>-0.27423707664308261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-0.42553549132501467</v>
      </c>
      <c r="AS338">
        <f>_xlfn.RANK.AVG(Table2[[#This Row],[1Y Return vs Nifty Z-Score]],Table2[1Y Return vs Nifty Z-Score])</f>
        <v>136</v>
      </c>
      <c r="AT338">
        <f>_xlfn.RANK.AVG(Table2[[#This Row],[6M Return vs Nifty Z-Score]],Table2[6M Return vs Nifty Z-Score])</f>
        <v>485</v>
      </c>
      <c r="AU338">
        <f>_xlfn.RANK.AVG(Table2[[#This Row],[Sharpe Ratio Z-Score]],Table2[Sharpe Ratio Z-Score])</f>
        <v>413</v>
      </c>
      <c r="AV338">
        <f>(Table2[[#This Row],[Rank 1Y]]+Table2[[#This Row],[Rank 6M]]+Table2[[#This Row],[Rank Sharpe]])/3</f>
        <v>344.66666666666669</v>
      </c>
    </row>
    <row r="339" spans="1:48" x14ac:dyDescent="0.3">
      <c r="A339" t="s">
        <v>912</v>
      </c>
      <c r="B339" t="s">
        <v>913</v>
      </c>
      <c r="C339" t="s">
        <v>3166</v>
      </c>
      <c r="D339" t="s">
        <v>204</v>
      </c>
      <c r="E339">
        <v>17148.779182394999</v>
      </c>
      <c r="F339">
        <v>705.45</v>
      </c>
      <c r="G339">
        <v>-3.6772786051814701</v>
      </c>
      <c r="H339">
        <f>(Table2[[#This Row],[1Y Return vs Nifty]]-AVERAGE(Table2[1Y Return vs Nifty]))/_xlfn.STDEV.P(Table2[1Y Return vs Nifty])</f>
        <v>-0.47028445236443089</v>
      </c>
      <c r="I339">
        <v>7.9730694870124204</v>
      </c>
      <c r="J339">
        <f>(Table2[[#This Row],[1M Return vs Nifty]]-AVERAGE(Table2[1M Return vs Nifty]))/_xlfn.STDEV.P(Table2[1M Return vs Nifty])</f>
        <v>0.73820546485404404</v>
      </c>
      <c r="K339">
        <v>23.559586104081902</v>
      </c>
      <c r="L339">
        <f>(Table2[[#This Row],[6M Return vs Nifty]]-AVERAGE(Table2[6M Return vs Nifty]))/_xlfn.STDEV.P(Table2[6M Return vs Nifty])</f>
        <v>0.28444467952749586</v>
      </c>
      <c r="M339">
        <v>11.263761090879701</v>
      </c>
      <c r="N339">
        <f>(Table2[[#This Row],[1W Return vs Nifty]]-AVERAGE(Table2[1W Return vs Nifty]))/_xlfn.STDEV.P(Table2[1W Return vs Nifty])</f>
        <v>2.146561434949692</v>
      </c>
      <c r="O339">
        <v>664.32</v>
      </c>
      <c r="P339">
        <v>653.14266592649801</v>
      </c>
      <c r="Q339">
        <v>607.92973148626004</v>
      </c>
      <c r="R339">
        <v>79.264801087316698</v>
      </c>
      <c r="S339" s="1">
        <f>(Table2[[#This Row],[Close Price]]-Table2[[#This Row],[20D EMA]])/Table2[[#This Row],[20D EMA]]</f>
        <v>6.191293352601155E-2</v>
      </c>
      <c r="T339" s="1">
        <f>(Table2[[#This Row],[Close Price]]-Table2[[#This Row],[50D EMA]])/Table2[[#This Row],[50D EMA]]</f>
        <v>8.0085618046867091E-2</v>
      </c>
      <c r="U339" s="1">
        <f>(Table2[[#This Row],[Close Price]]-Table2[[#This Row],[200D EMA]])/Table2[[#This Row],[200D EMA]]</f>
        <v>0.16041371800540749</v>
      </c>
      <c r="V339">
        <v>0.90071193688943196</v>
      </c>
      <c r="W339">
        <v>694.1</v>
      </c>
      <c r="X339">
        <v>721.6</v>
      </c>
      <c r="Y339">
        <v>664.75</v>
      </c>
      <c r="Z339">
        <v>721.6</v>
      </c>
      <c r="AA339">
        <v>625.29999999999995</v>
      </c>
      <c r="AB339">
        <v>721.6</v>
      </c>
      <c r="AC339" s="1">
        <f>(Table2[[#This Row],[Close Price]]/Table2[[#This Row],[Day Low]])-1</f>
        <v>1.6352110646880913E-2</v>
      </c>
      <c r="AD339" s="1">
        <f>(Table2[[#This Row],[Day High]]/Table2[[#This Row],[Close Price]])-1</f>
        <v>2.2893188744772752E-2</v>
      </c>
      <c r="AE339" s="1">
        <f>(Table2[[#This Row],[Close Price]]/Table2[[#This Row],[Current Week Low]])-1</f>
        <v>6.1226024821361413E-2</v>
      </c>
      <c r="AF339" s="1">
        <f>(Table2[[#This Row],[Current Week High]]/Table2[[#This Row],[Close Price]])-1</f>
        <v>2.2893188744772752E-2</v>
      </c>
      <c r="AG339" s="1">
        <f>(Table2[[#This Row],[Close Price]]/Table2[[#This Row],[Current Month Low]])-1</f>
        <v>0.12817847433232066</v>
      </c>
      <c r="AH339" s="1">
        <f>(Table2[[#This Row],[Current Month High]]/Table2[[#This Row],[Close Price]])-1</f>
        <v>2.2893188744772752E-2</v>
      </c>
      <c r="AI339">
        <v>2.3460202707491402</v>
      </c>
      <c r="AJ339">
        <v>40.653972684677498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</v>
      </c>
      <c r="AM339" t="s">
        <v>3222</v>
      </c>
      <c r="AN339">
        <v>8.1</v>
      </c>
      <c r="AO339" t="s">
        <v>3220</v>
      </c>
      <c r="AP339">
        <v>6.7423230930717004E-2</v>
      </c>
      <c r="AQ339">
        <f>(Table2[[#This Row],[Sharpe Ratio]]-AVERAGE(Table2[Sharpe Ratio]))/_xlfn.STDEV.P(Table2[Sharpe Ratio])</f>
        <v>3.2221176671897292E-2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2.7311483036386983</v>
      </c>
      <c r="AS339">
        <f>_xlfn.RANK.AVG(Table2[[#This Row],[1Y Return vs Nifty Z-Score]],Table2[1Y Return vs Nifty Z-Score])</f>
        <v>469</v>
      </c>
      <c r="AT339">
        <f>_xlfn.RANK.AVG(Table2[[#This Row],[6M Return vs Nifty Z-Score]],Table2[6M Return vs Nifty Z-Score])</f>
        <v>230</v>
      </c>
      <c r="AU339">
        <f>_xlfn.RANK.AVG(Table2[[#This Row],[Sharpe Ratio Z-Score]],Table2[Sharpe Ratio Z-Score])</f>
        <v>343</v>
      </c>
      <c r="AV339">
        <f>(Table2[[#This Row],[Rank 1Y]]+Table2[[#This Row],[Rank 6M]]+Table2[[#This Row],[Rank Sharpe]])/3</f>
        <v>347.33333333333331</v>
      </c>
    </row>
    <row r="340" spans="1:48" x14ac:dyDescent="0.3">
      <c r="A340" t="s">
        <v>1175</v>
      </c>
      <c r="B340" t="s">
        <v>1176</v>
      </c>
      <c r="C340" t="s">
        <v>3170</v>
      </c>
      <c r="D340" t="s">
        <v>78</v>
      </c>
      <c r="E340">
        <v>10474.850429800001</v>
      </c>
      <c r="F340">
        <v>208.1</v>
      </c>
      <c r="G340">
        <v>22.087911149078199</v>
      </c>
      <c r="H340">
        <f>(Table2[[#This Row],[1Y Return vs Nifty]]-AVERAGE(Table2[1Y Return vs Nifty]))/_xlfn.STDEV.P(Table2[1Y Return vs Nifty])</f>
        <v>-1.6404999808003282E-2</v>
      </c>
      <c r="I340">
        <v>3.65768060367669</v>
      </c>
      <c r="J340">
        <f>(Table2[[#This Row],[1M Return vs Nifty]]-AVERAGE(Table2[1M Return vs Nifty]))/_xlfn.STDEV.P(Table2[1M Return vs Nifty])</f>
        <v>0.30675967118545655</v>
      </c>
      <c r="K340">
        <v>11.194179331375601</v>
      </c>
      <c r="L340">
        <f>(Table2[[#This Row],[6M Return vs Nifty]]-AVERAGE(Table2[6M Return vs Nifty]))/_xlfn.STDEV.P(Table2[6M Return vs Nifty])</f>
        <v>-0.1078098339048575</v>
      </c>
      <c r="M340">
        <v>5.3862047828445103</v>
      </c>
      <c r="N340">
        <f>(Table2[[#This Row],[1W Return vs Nifty]]-AVERAGE(Table2[1W Return vs Nifty]))/_xlfn.STDEV.P(Table2[1W Return vs Nifty])</f>
        <v>1.0164382783794768</v>
      </c>
      <c r="O340">
        <v>173.04</v>
      </c>
      <c r="P340">
        <v>167.54950022555801</v>
      </c>
      <c r="Q340">
        <v>161.767573113325</v>
      </c>
      <c r="R340">
        <v>82.326566380340097</v>
      </c>
      <c r="S340" s="1">
        <f>(Table2[[#This Row],[Close Price]]-Table2[[#This Row],[20D EMA]])/Table2[[#This Row],[20D EMA]]</f>
        <v>0.20261211280628758</v>
      </c>
      <c r="T340" s="1">
        <f>(Table2[[#This Row],[Close Price]]-Table2[[#This Row],[50D EMA]])/Table2[[#This Row],[50D EMA]]</f>
        <v>0.24202101301318243</v>
      </c>
      <c r="U340" s="1">
        <f>(Table2[[#This Row],[Close Price]]-Table2[[#This Row],[200D EMA]])/Table2[[#This Row],[200D EMA]]</f>
        <v>0.28641356234118182</v>
      </c>
      <c r="V340">
        <v>3.7371529784685502</v>
      </c>
      <c r="W340">
        <v>176.5</v>
      </c>
      <c r="X340">
        <v>208.8</v>
      </c>
      <c r="Y340">
        <v>172</v>
      </c>
      <c r="Z340">
        <v>208.8</v>
      </c>
      <c r="AA340">
        <v>163.15</v>
      </c>
      <c r="AB340">
        <v>208.8</v>
      </c>
      <c r="AC340" s="1">
        <f>(Table2[[#This Row],[Close Price]]/Table2[[#This Row],[Day Low]])-1</f>
        <v>0.17903682719546743</v>
      </c>
      <c r="AD340" s="1">
        <f>(Table2[[#This Row],[Day High]]/Table2[[#This Row],[Close Price]])-1</f>
        <v>3.3637674195099443E-3</v>
      </c>
      <c r="AE340" s="1">
        <f>(Table2[[#This Row],[Close Price]]/Table2[[#This Row],[Current Week Low]])-1</f>
        <v>0.20988372093023244</v>
      </c>
      <c r="AF340" s="1">
        <f>(Table2[[#This Row],[Current Week High]]/Table2[[#This Row],[Close Price]])-1</f>
        <v>3.3637674195099443E-3</v>
      </c>
      <c r="AG340" s="1">
        <f>(Table2[[#This Row],[Close Price]]/Table2[[#This Row],[Current Month Low]])-1</f>
        <v>0.2755133312902236</v>
      </c>
      <c r="AH340" s="1">
        <f>(Table2[[#This Row],[Current Month High]]/Table2[[#This Row],[Close Price]])-1</f>
        <v>3.3637674195099443E-3</v>
      </c>
      <c r="AI340">
        <v>0.33637674195099398</v>
      </c>
      <c r="AJ340">
        <v>73.4166666666666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0.17</v>
      </c>
      <c r="AM340" t="s">
        <v>3220</v>
      </c>
      <c r="AN340">
        <v>24.06</v>
      </c>
      <c r="AO340" t="s">
        <v>3220</v>
      </c>
      <c r="AP340">
        <v>5.0810960700969E-2</v>
      </c>
      <c r="AQ340">
        <f>(Table2[[#This Row],[Sharpe Ratio]]-AVERAGE(Table2[Sharpe Ratio]))/_xlfn.STDEV.P(Table2[Sharpe Ratio])</f>
        <v>-0.16199854982188422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1.0369845660301884</v>
      </c>
      <c r="AS340">
        <f>_xlfn.RANK.AVG(Table2[[#This Row],[1Y Return vs Nifty Z-Score]],Table2[1Y Return vs Nifty Z-Score])</f>
        <v>300</v>
      </c>
      <c r="AT340">
        <f>_xlfn.RANK.AVG(Table2[[#This Row],[6M Return vs Nifty Z-Score]],Table2[6M Return vs Nifty Z-Score])</f>
        <v>355</v>
      </c>
      <c r="AU340">
        <f>_xlfn.RANK.AVG(Table2[[#This Row],[Sharpe Ratio Z-Score]],Table2[Sharpe Ratio Z-Score])</f>
        <v>387</v>
      </c>
      <c r="AV340">
        <f>(Table2[[#This Row],[Rank 1Y]]+Table2[[#This Row],[Rank 6M]]+Table2[[#This Row],[Rank Sharpe]])/3</f>
        <v>347.33333333333331</v>
      </c>
    </row>
    <row r="341" spans="1:48" x14ac:dyDescent="0.3">
      <c r="A341" t="s">
        <v>399</v>
      </c>
      <c r="B341" t="s">
        <v>400</v>
      </c>
      <c r="C341" t="s">
        <v>3166</v>
      </c>
      <c r="D341" t="s">
        <v>204</v>
      </c>
      <c r="E341">
        <v>60173.005358249997</v>
      </c>
      <c r="F341">
        <v>3849.75</v>
      </c>
      <c r="G341">
        <v>-21.940070711809501</v>
      </c>
      <c r="H341">
        <f>(Table2[[#This Row],[1Y Return vs Nifty]]-AVERAGE(Table2[1Y Return vs Nifty]))/_xlfn.STDEV.P(Table2[1Y Return vs Nifty])</f>
        <v>-0.79200170585905216</v>
      </c>
      <c r="I341">
        <v>-4.6353341298016</v>
      </c>
      <c r="J341">
        <f>(Table2[[#This Row],[1M Return vs Nifty]]-AVERAGE(Table2[1M Return vs Nifty]))/_xlfn.STDEV.P(Table2[1M Return vs Nifty])</f>
        <v>-0.52236289929887514</v>
      </c>
      <c r="K341">
        <v>22.704528542001299</v>
      </c>
      <c r="L341">
        <f>(Table2[[#This Row],[6M Return vs Nifty]]-AVERAGE(Table2[6M Return vs Nifty]))/_xlfn.STDEV.P(Table2[6M Return vs Nifty])</f>
        <v>0.25732060717502808</v>
      </c>
      <c r="M341">
        <v>0.547868356447201</v>
      </c>
      <c r="N341">
        <f>(Table2[[#This Row],[1W Return vs Nifty]]-AVERAGE(Table2[1W Return vs Nifty]))/_xlfn.STDEV.P(Table2[1W Return vs Nifty])</f>
        <v>8.6133956620175325E-2</v>
      </c>
      <c r="O341">
        <v>3933.66</v>
      </c>
      <c r="P341">
        <v>4019.5642076720001</v>
      </c>
      <c r="Q341">
        <v>3705.41871353536</v>
      </c>
      <c r="R341">
        <v>41.233493573276498</v>
      </c>
      <c r="S341" s="1">
        <f>(Table2[[#This Row],[Close Price]]-Table2[[#This Row],[20D EMA]])/Table2[[#This Row],[20D EMA]]</f>
        <v>-2.1331279266637141E-2</v>
      </c>
      <c r="T341" s="1">
        <f>(Table2[[#This Row],[Close Price]]-Table2[[#This Row],[50D EMA]])/Table2[[#This Row],[50D EMA]]</f>
        <v>-4.2246920038715066E-2</v>
      </c>
      <c r="U341" s="1">
        <f>(Table2[[#This Row],[Close Price]]-Table2[[#This Row],[200D EMA]])/Table2[[#This Row],[200D EMA]]</f>
        <v>3.8951410791287541E-2</v>
      </c>
      <c r="V341">
        <v>0.45726856211191202</v>
      </c>
      <c r="W341">
        <v>3825</v>
      </c>
      <c r="X341">
        <v>3962</v>
      </c>
      <c r="Y341">
        <v>3803</v>
      </c>
      <c r="Z341">
        <v>3962</v>
      </c>
      <c r="AA341">
        <v>3784.05</v>
      </c>
      <c r="AB341">
        <v>4049</v>
      </c>
      <c r="AC341" s="1">
        <f>(Table2[[#This Row],[Close Price]]/Table2[[#This Row],[Day Low]])-1</f>
        <v>6.4705882352942279E-3</v>
      </c>
      <c r="AD341" s="1">
        <f>(Table2[[#This Row],[Day High]]/Table2[[#This Row],[Close Price]])-1</f>
        <v>2.9157737515423054E-2</v>
      </c>
      <c r="AE341" s="1">
        <f>(Table2[[#This Row],[Close Price]]/Table2[[#This Row],[Current Week Low]])-1</f>
        <v>1.2292926636865653E-2</v>
      </c>
      <c r="AF341" s="1">
        <f>(Table2[[#This Row],[Current Week High]]/Table2[[#This Row],[Close Price]])-1</f>
        <v>2.9157737515423054E-2</v>
      </c>
      <c r="AG341" s="1">
        <f>(Table2[[#This Row],[Close Price]]/Table2[[#This Row],[Current Month Low]])-1</f>
        <v>1.7362349863241811E-2</v>
      </c>
      <c r="AH341" s="1">
        <f>(Table2[[#This Row],[Current Month High]]/Table2[[#This Row],[Close Price]])-1</f>
        <v>5.1756607571920243E-2</v>
      </c>
      <c r="AI341">
        <v>28.605753620364901</v>
      </c>
      <c r="AJ341">
        <v>47.375775208636398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-0.2</v>
      </c>
      <c r="AM341" t="s">
        <v>3221</v>
      </c>
      <c r="AN341">
        <v>-6.11</v>
      </c>
      <c r="AO341" t="s">
        <v>3221</v>
      </c>
      <c r="AP341">
        <v>0.107489530657259</v>
      </c>
      <c r="AQ341">
        <f>(Table2[[#This Row],[Sharpe Ratio]]-AVERAGE(Table2[Sharpe Ratio]))/_xlfn.STDEV.P(Table2[Sharpe Ratio])</f>
        <v>0.50064997459573779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596</v>
      </c>
      <c r="AT341">
        <f>_xlfn.RANK.AVG(Table2[[#This Row],[6M Return vs Nifty Z-Score]],Table2[6M Return vs Nifty Z-Score])</f>
        <v>236</v>
      </c>
      <c r="AU341">
        <f>_xlfn.RANK.AVG(Table2[[#This Row],[Sharpe Ratio Z-Score]],Table2[Sharpe Ratio Z-Score])</f>
        <v>211</v>
      </c>
      <c r="AV341">
        <f>(Table2[[#This Row],[Rank 1Y]]+Table2[[#This Row],[Rank 6M]]+Table2[[#This Row],[Rank Sharpe]])/3</f>
        <v>347.66666666666669</v>
      </c>
    </row>
    <row r="342" spans="1:48" x14ac:dyDescent="0.3">
      <c r="A342" t="s">
        <v>319</v>
      </c>
      <c r="B342" t="s">
        <v>320</v>
      </c>
      <c r="C342" t="s">
        <v>3165</v>
      </c>
      <c r="D342" t="s">
        <v>269</v>
      </c>
      <c r="E342">
        <v>85407.993910749996</v>
      </c>
      <c r="F342">
        <v>878.75</v>
      </c>
      <c r="G342">
        <v>14.901170997725499</v>
      </c>
      <c r="H342">
        <f>(Table2[[#This Row],[1Y Return vs Nifty]]-AVERAGE(Table2[1Y Return vs Nifty]))/_xlfn.STDEV.P(Table2[1Y Return vs Nifty])</f>
        <v>-0.14300657800992511</v>
      </c>
      <c r="I342">
        <v>-2.4859128344408798</v>
      </c>
      <c r="J342">
        <f>(Table2[[#This Row],[1M Return vs Nifty]]-AVERAGE(Table2[1M Return vs Nifty]))/_xlfn.STDEV.P(Table2[1M Return vs Nifty])</f>
        <v>-0.3074671386210483</v>
      </c>
      <c r="K342">
        <v>3.4535669556516302</v>
      </c>
      <c r="L342">
        <f>(Table2[[#This Row],[6M Return vs Nifty]]-AVERAGE(Table2[6M Return vs Nifty]))/_xlfn.STDEV.P(Table2[6M Return vs Nifty])</f>
        <v>-0.35335696364505725</v>
      </c>
      <c r="M342">
        <v>0.88779651705773499</v>
      </c>
      <c r="N342">
        <f>(Table2[[#This Row],[1W Return vs Nifty]]-AVERAGE(Table2[1W Return vs Nifty]))/_xlfn.STDEV.P(Table2[1W Return vs Nifty])</f>
        <v>0.15149457006952652</v>
      </c>
      <c r="O342">
        <v>878.82</v>
      </c>
      <c r="P342">
        <v>880.29260352686697</v>
      </c>
      <c r="Q342">
        <v>802.08400670015999</v>
      </c>
      <c r="R342">
        <v>50.465257625102197</v>
      </c>
      <c r="S342" s="1">
        <f>(Table2[[#This Row],[Close Price]]-Table2[[#This Row],[20D EMA]])/Table2[[#This Row],[20D EMA]]</f>
        <v>-7.9652260986379483E-5</v>
      </c>
      <c r="T342" s="1">
        <f>(Table2[[#This Row],[Close Price]]-Table2[[#This Row],[50D EMA]])/Table2[[#This Row],[50D EMA]]</f>
        <v>-1.7523758812542248E-3</v>
      </c>
      <c r="U342" s="1">
        <f>(Table2[[#This Row],[Close Price]]-Table2[[#This Row],[200D EMA]])/Table2[[#This Row],[200D EMA]]</f>
        <v>9.5583495817664108E-2</v>
      </c>
      <c r="V342">
        <v>0.98835811674438601</v>
      </c>
      <c r="W342">
        <v>875.75</v>
      </c>
      <c r="X342">
        <v>906.8</v>
      </c>
      <c r="Y342">
        <v>873.5</v>
      </c>
      <c r="Z342">
        <v>909.2</v>
      </c>
      <c r="AA342">
        <v>860.25</v>
      </c>
      <c r="AB342">
        <v>913.25</v>
      </c>
      <c r="AC342" s="1">
        <f>(Table2[[#This Row],[Close Price]]/Table2[[#This Row],[Day Low]])-1</f>
        <v>3.4256351698545018E-3</v>
      </c>
      <c r="AD342" s="1">
        <f>(Table2[[#This Row],[Day High]]/Table2[[#This Row],[Close Price]])-1</f>
        <v>3.1920341394025442E-2</v>
      </c>
      <c r="AE342" s="1">
        <f>(Table2[[#This Row],[Close Price]]/Table2[[#This Row],[Current Week Low]])-1</f>
        <v>6.0103033772180847E-3</v>
      </c>
      <c r="AF342" s="1">
        <f>(Table2[[#This Row],[Current Week High]]/Table2[[#This Row],[Close Price]])-1</f>
        <v>3.4651493598861993E-2</v>
      </c>
      <c r="AG342" s="1">
        <f>(Table2[[#This Row],[Close Price]]/Table2[[#This Row],[Current Month Low]])-1</f>
        <v>2.1505376344086002E-2</v>
      </c>
      <c r="AH342" s="1">
        <f>(Table2[[#This Row],[Current Month High]]/Table2[[#This Row],[Close Price]])-1</f>
        <v>3.9260312944523479E-2</v>
      </c>
      <c r="AI342">
        <v>11.510668563300101</v>
      </c>
      <c r="AJ342">
        <v>65.474060822897997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-0.21</v>
      </c>
      <c r="AM342" t="s">
        <v>3221</v>
      </c>
      <c r="AN342">
        <v>3.02</v>
      </c>
      <c r="AO342" t="s">
        <v>3220</v>
      </c>
      <c r="AP342">
        <v>9.1125703422877E-2</v>
      </c>
      <c r="AQ342">
        <f>(Table2[[#This Row],[Sharpe Ratio]]-AVERAGE(Table2[Sharpe Ratio]))/_xlfn.STDEV.P(Table2[Sharpe Ratio])</f>
        <v>0.30933488003618009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352</v>
      </c>
      <c r="AT342">
        <f>_xlfn.RANK.AVG(Table2[[#This Row],[6M Return vs Nifty Z-Score]],Table2[6M Return vs Nifty Z-Score])</f>
        <v>436</v>
      </c>
      <c r="AU342">
        <f>_xlfn.RANK.AVG(Table2[[#This Row],[Sharpe Ratio Z-Score]],Table2[Sharpe Ratio Z-Score])</f>
        <v>257</v>
      </c>
      <c r="AV342">
        <f>(Table2[[#This Row],[Rank 1Y]]+Table2[[#This Row],[Rank 6M]]+Table2[[#This Row],[Rank Sharpe]])/3</f>
        <v>348.33333333333331</v>
      </c>
    </row>
    <row r="343" spans="1:48" x14ac:dyDescent="0.3">
      <c r="A343" t="s">
        <v>752</v>
      </c>
      <c r="B343" t="s">
        <v>753</v>
      </c>
      <c r="C343" t="s">
        <v>3173</v>
      </c>
      <c r="D343" t="s">
        <v>258</v>
      </c>
      <c r="E343">
        <v>22727.14893408</v>
      </c>
      <c r="F343">
        <v>718.8</v>
      </c>
      <c r="G343">
        <v>20.726151733409601</v>
      </c>
      <c r="H343">
        <f>(Table2[[#This Row],[1Y Return vs Nifty]]-AVERAGE(Table2[1Y Return vs Nifty]))/_xlfn.STDEV.P(Table2[1Y Return vs Nifty])</f>
        <v>-4.0393746795400864E-2</v>
      </c>
      <c r="I343">
        <v>10.0826091226182</v>
      </c>
      <c r="J343">
        <f>(Table2[[#This Row],[1M Return vs Nifty]]-AVERAGE(Table2[1M Return vs Nifty]))/_xlfn.STDEV.P(Table2[1M Return vs Nifty])</f>
        <v>0.94911391991215333</v>
      </c>
      <c r="K343">
        <v>-6.3070630470208204</v>
      </c>
      <c r="L343">
        <f>(Table2[[#This Row],[6M Return vs Nifty]]-AVERAGE(Table2[6M Return vs Nifty]))/_xlfn.STDEV.P(Table2[6M Return vs Nifty])</f>
        <v>-0.66298294222122101</v>
      </c>
      <c r="M343">
        <v>1.9954151478597</v>
      </c>
      <c r="N343">
        <f>(Table2[[#This Row],[1W Return vs Nifty]]-AVERAGE(Table2[1W Return vs Nifty]))/_xlfn.STDEV.P(Table2[1W Return vs Nifty])</f>
        <v>0.36446496077537799</v>
      </c>
      <c r="O343">
        <v>692.27</v>
      </c>
      <c r="P343">
        <v>681.00217382745996</v>
      </c>
      <c r="Q343">
        <v>630.94119604927801</v>
      </c>
      <c r="R343">
        <v>69.930567595246899</v>
      </c>
      <c r="S343" s="1">
        <f>(Table2[[#This Row],[Close Price]]-Table2[[#This Row],[20D EMA]])/Table2[[#This Row],[20D EMA]]</f>
        <v>3.8323197596313537E-2</v>
      </c>
      <c r="T343" s="1">
        <f>(Table2[[#This Row],[Close Price]]-Table2[[#This Row],[50D EMA]])/Table2[[#This Row],[50D EMA]]</f>
        <v>5.5503238646219845E-2</v>
      </c>
      <c r="U343" s="1">
        <f>(Table2[[#This Row],[Close Price]]-Table2[[#This Row],[200D EMA]])/Table2[[#This Row],[200D EMA]]</f>
        <v>0.1392503841893056</v>
      </c>
      <c r="V343">
        <v>0.52521084128905704</v>
      </c>
      <c r="W343">
        <v>711.8</v>
      </c>
      <c r="X343">
        <v>725</v>
      </c>
      <c r="Y343">
        <v>687.4</v>
      </c>
      <c r="Z343">
        <v>725</v>
      </c>
      <c r="AA343">
        <v>687</v>
      </c>
      <c r="AB343">
        <v>726</v>
      </c>
      <c r="AC343" s="1">
        <f>(Table2[[#This Row],[Close Price]]/Table2[[#This Row],[Day Low]])-1</f>
        <v>9.834223096375494E-3</v>
      </c>
      <c r="AD343" s="1">
        <f>(Table2[[#This Row],[Day High]]/Table2[[#This Row],[Close Price]])-1</f>
        <v>8.6254869226489728E-3</v>
      </c>
      <c r="AE343" s="1">
        <f>(Table2[[#This Row],[Close Price]]/Table2[[#This Row],[Current Week Low]])-1</f>
        <v>4.5679371544951941E-2</v>
      </c>
      <c r="AF343" s="1">
        <f>(Table2[[#This Row],[Current Week High]]/Table2[[#This Row],[Close Price]])-1</f>
        <v>8.6254869226489728E-3</v>
      </c>
      <c r="AG343" s="1">
        <f>(Table2[[#This Row],[Close Price]]/Table2[[#This Row],[Current Month Low]])-1</f>
        <v>4.6288209606986763E-2</v>
      </c>
      <c r="AH343" s="1">
        <f>(Table2[[#This Row],[Current Month High]]/Table2[[#This Row],[Close Price]])-1</f>
        <v>1.001669449081799E-2</v>
      </c>
      <c r="AI343">
        <v>11.150528658875899</v>
      </c>
      <c r="AJ343">
        <v>53.984575835475503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-0.06</v>
      </c>
      <c r="AM343" t="s">
        <v>3221</v>
      </c>
      <c r="AN343">
        <v>3.75</v>
      </c>
      <c r="AO343" t="s">
        <v>3220</v>
      </c>
      <c r="AP343">
        <v>0.115236958665708</v>
      </c>
      <c r="AQ343">
        <f>(Table2[[#This Row],[Sharpe Ratio]]-AVERAGE(Table2[Sharpe Ratio]))/_xlfn.STDEV.P(Table2[Sharpe Ratio])</f>
        <v>0.59122780219071147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1.2014299938616209</v>
      </c>
      <c r="AS343">
        <f>_xlfn.RANK.AVG(Table2[[#This Row],[1Y Return vs Nifty Z-Score]],Table2[1Y Return vs Nifty Z-Score])</f>
        <v>312</v>
      </c>
      <c r="AT343">
        <f>_xlfn.RANK.AVG(Table2[[#This Row],[6M Return vs Nifty Z-Score]],Table2[6M Return vs Nifty Z-Score])</f>
        <v>543</v>
      </c>
      <c r="AU343">
        <f>_xlfn.RANK.AVG(Table2[[#This Row],[Sharpe Ratio Z-Score]],Table2[Sharpe Ratio Z-Score])</f>
        <v>193</v>
      </c>
      <c r="AV343">
        <f>(Table2[[#This Row],[Rank 1Y]]+Table2[[#This Row],[Rank 6M]]+Table2[[#This Row],[Rank Sharpe]])/3</f>
        <v>349.33333333333331</v>
      </c>
    </row>
    <row r="344" spans="1:48" x14ac:dyDescent="0.3">
      <c r="A344" t="s">
        <v>251</v>
      </c>
      <c r="B344" t="s">
        <v>252</v>
      </c>
      <c r="C344" t="s">
        <v>3161</v>
      </c>
      <c r="D344" t="s">
        <v>40</v>
      </c>
      <c r="E344">
        <v>106859.75091416</v>
      </c>
      <c r="F344">
        <v>2161.1</v>
      </c>
      <c r="G344">
        <v>31.788294746881</v>
      </c>
      <c r="H344">
        <f>(Table2[[#This Row],[1Y Return vs Nifty]]-AVERAGE(Table2[1Y Return vs Nifty]))/_xlfn.STDEV.P(Table2[1Y Return vs Nifty])</f>
        <v>0.1544769086487425</v>
      </c>
      <c r="I344">
        <v>10.0828757012805</v>
      </c>
      <c r="J344">
        <f>(Table2[[#This Row],[1M Return vs Nifty]]-AVERAGE(Table2[1M Return vs Nifty]))/_xlfn.STDEV.P(Table2[1M Return vs Nifty])</f>
        <v>0.94914057202755719</v>
      </c>
      <c r="K344">
        <v>19.305674650639801</v>
      </c>
      <c r="L344">
        <f>(Table2[[#This Row],[6M Return vs Nifty]]-AVERAGE(Table2[6M Return vs Nifty]))/_xlfn.STDEV.P(Table2[6M Return vs Nifty])</f>
        <v>0.14950241696988073</v>
      </c>
      <c r="M344">
        <v>2.7062514339836001</v>
      </c>
      <c r="N344">
        <f>(Table2[[#This Row],[1W Return vs Nifty]]-AVERAGE(Table2[1W Return vs Nifty]))/_xlfn.STDEV.P(Table2[1W Return vs Nifty])</f>
        <v>0.5011429448519843</v>
      </c>
      <c r="O344">
        <v>2136.9499999999998</v>
      </c>
      <c r="P344">
        <v>2013.7365039921101</v>
      </c>
      <c r="Q344">
        <v>1735.38150654276</v>
      </c>
      <c r="R344">
        <v>47.8417338752514</v>
      </c>
      <c r="S344" s="1">
        <f>(Table2[[#This Row],[Close Price]]-Table2[[#This Row],[20D EMA]])/Table2[[#This Row],[20D EMA]]</f>
        <v>1.1301153513184723E-2</v>
      </c>
      <c r="T344" s="1">
        <f>(Table2[[#This Row],[Close Price]]-Table2[[#This Row],[50D EMA]])/Table2[[#This Row],[50D EMA]]</f>
        <v>7.3179135262111325E-2</v>
      </c>
      <c r="U344" s="1">
        <f>(Table2[[#This Row],[Close Price]]-Table2[[#This Row],[200D EMA]])/Table2[[#This Row],[200D EMA]]</f>
        <v>0.24531694722583477</v>
      </c>
      <c r="V344">
        <v>1.0714218561289099</v>
      </c>
      <c r="W344">
        <v>2145.4</v>
      </c>
      <c r="X344">
        <v>2243.4499999999998</v>
      </c>
      <c r="Y344">
        <v>2145.4</v>
      </c>
      <c r="Z344">
        <v>2273.4499999999998</v>
      </c>
      <c r="AA344">
        <v>2142</v>
      </c>
      <c r="AB344">
        <v>2285</v>
      </c>
      <c r="AC344" s="1">
        <f>(Table2[[#This Row],[Close Price]]/Table2[[#This Row],[Day Low]])-1</f>
        <v>7.317982660576039E-3</v>
      </c>
      <c r="AD344" s="1">
        <f>(Table2[[#This Row],[Day High]]/Table2[[#This Row],[Close Price]])-1</f>
        <v>3.8105594373235796E-2</v>
      </c>
      <c r="AE344" s="1">
        <f>(Table2[[#This Row],[Close Price]]/Table2[[#This Row],[Current Week Low]])-1</f>
        <v>7.317982660576039E-3</v>
      </c>
      <c r="AF344" s="1">
        <f>(Table2[[#This Row],[Current Week High]]/Table2[[#This Row],[Close Price]])-1</f>
        <v>5.1987413817037531E-2</v>
      </c>
      <c r="AG344" s="1">
        <f>(Table2[[#This Row],[Close Price]]/Table2[[#This Row],[Current Month Low]])-1</f>
        <v>8.9169000933706499E-3</v>
      </c>
      <c r="AH344" s="1">
        <f>(Table2[[#This Row],[Current Month High]]/Table2[[#This Row],[Close Price]])-1</f>
        <v>5.733191430290141E-2</v>
      </c>
      <c r="AI344">
        <v>5.7331914302901401</v>
      </c>
      <c r="AJ344">
        <v>70.7030015797788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</v>
      </c>
      <c r="AM344" t="s">
        <v>3220</v>
      </c>
      <c r="AN344">
        <v>3.07</v>
      </c>
      <c r="AO344" t="s">
        <v>3220</v>
      </c>
      <c r="AP344">
        <v>3.9963630164889996E-3</v>
      </c>
      <c r="AQ344">
        <f>(Table2[[#This Row],[Sharpe Ratio]]-AVERAGE(Table2[Sharpe Ratio]))/_xlfn.STDEV.P(Table2[Sharpe Ratio])</f>
        <v>-0.70932400458810174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1.044938837910063</v>
      </c>
      <c r="AS344">
        <f>_xlfn.RANK.AVG(Table2[[#This Row],[1Y Return vs Nifty Z-Score]],Table2[1Y Return vs Nifty Z-Score])</f>
        <v>254</v>
      </c>
      <c r="AT344">
        <f>_xlfn.RANK.AVG(Table2[[#This Row],[6M Return vs Nifty Z-Score]],Table2[6M Return vs Nifty Z-Score])</f>
        <v>275</v>
      </c>
      <c r="AU344">
        <f>_xlfn.RANK.AVG(Table2[[#This Row],[Sharpe Ratio Z-Score]],Table2[Sharpe Ratio Z-Score])</f>
        <v>522</v>
      </c>
      <c r="AV344">
        <f>(Table2[[#This Row],[Rank 1Y]]+Table2[[#This Row],[Rank 6M]]+Table2[[#This Row],[Rank Sharpe]])/3</f>
        <v>350.33333333333331</v>
      </c>
    </row>
    <row r="345" spans="1:48" x14ac:dyDescent="0.3">
      <c r="A345" t="s">
        <v>609</v>
      </c>
      <c r="B345" t="s">
        <v>610</v>
      </c>
      <c r="C345" t="s">
        <v>3178</v>
      </c>
      <c r="D345" t="s">
        <v>611</v>
      </c>
      <c r="E345">
        <v>31930.706335499999</v>
      </c>
      <c r="F345">
        <v>810.25</v>
      </c>
      <c r="G345">
        <v>5.3622345659320798</v>
      </c>
      <c r="H345">
        <f>(Table2[[#This Row],[1Y Return vs Nifty]]-AVERAGE(Table2[1Y Return vs Nifty]))/_xlfn.STDEV.P(Table2[1Y Return vs Nifty])</f>
        <v>-0.31104443400581094</v>
      </c>
      <c r="I345">
        <v>-12.1569733822048</v>
      </c>
      <c r="J345">
        <f>(Table2[[#This Row],[1M Return vs Nifty]]-AVERAGE(Table2[1M Return vs Nifty]))/_xlfn.STDEV.P(Table2[1M Return vs Nifty])</f>
        <v>-1.2743645623409843</v>
      </c>
      <c r="K345">
        <v>20.2938670120738</v>
      </c>
      <c r="L345">
        <f>(Table2[[#This Row],[6M Return vs Nifty]]-AVERAGE(Table2[6M Return vs Nifty]))/_xlfn.STDEV.P(Table2[6M Return vs Nifty])</f>
        <v>0.18084978151978354</v>
      </c>
      <c r="M345">
        <v>0.47183247896070202</v>
      </c>
      <c r="N345">
        <f>(Table2[[#This Row],[1W Return vs Nifty]]-AVERAGE(Table2[1W Return vs Nifty]))/_xlfn.STDEV.P(Table2[1W Return vs Nifty])</f>
        <v>7.1513951064438863E-2</v>
      </c>
      <c r="O345">
        <v>811.33</v>
      </c>
      <c r="P345">
        <v>802.00080672016202</v>
      </c>
      <c r="Q345">
        <v>710.75504824836503</v>
      </c>
      <c r="R345">
        <v>51.237019949400199</v>
      </c>
      <c r="S345" s="1">
        <f>(Table2[[#This Row],[Close Price]]-Table2[[#This Row],[20D EMA]])/Table2[[#This Row],[20D EMA]]</f>
        <v>-1.3311476218062204E-3</v>
      </c>
      <c r="T345" s="1">
        <f>(Table2[[#This Row],[Close Price]]-Table2[[#This Row],[50D EMA]])/Table2[[#This Row],[50D EMA]]</f>
        <v>1.0285766810601638E-2</v>
      </c>
      <c r="U345" s="1">
        <f>(Table2[[#This Row],[Close Price]]-Table2[[#This Row],[200D EMA]])/Table2[[#This Row],[200D EMA]]</f>
        <v>0.13998486820014486</v>
      </c>
      <c r="V345">
        <v>0.60636813398632305</v>
      </c>
      <c r="W345">
        <v>802.05</v>
      </c>
      <c r="X345">
        <v>821</v>
      </c>
      <c r="Y345">
        <v>782.35</v>
      </c>
      <c r="Z345">
        <v>821</v>
      </c>
      <c r="AA345">
        <v>782.35</v>
      </c>
      <c r="AB345">
        <v>827</v>
      </c>
      <c r="AC345" s="1">
        <f>(Table2[[#This Row],[Close Price]]/Table2[[#This Row],[Day Low]])-1</f>
        <v>1.0223801508634223E-2</v>
      </c>
      <c r="AD345" s="1">
        <f>(Table2[[#This Row],[Day High]]/Table2[[#This Row],[Close Price]])-1</f>
        <v>1.3267510027769269E-2</v>
      </c>
      <c r="AE345" s="1">
        <f>(Table2[[#This Row],[Close Price]]/Table2[[#This Row],[Current Week Low]])-1</f>
        <v>3.566178820221122E-2</v>
      </c>
      <c r="AF345" s="1">
        <f>(Table2[[#This Row],[Current Week High]]/Table2[[#This Row],[Close Price]])-1</f>
        <v>1.3267510027769269E-2</v>
      </c>
      <c r="AG345" s="1">
        <f>(Table2[[#This Row],[Close Price]]/Table2[[#This Row],[Current Month Low]])-1</f>
        <v>3.566178820221122E-2</v>
      </c>
      <c r="AH345" s="1">
        <f>(Table2[[#This Row],[Current Month High]]/Table2[[#This Row],[Close Price]])-1</f>
        <v>2.0672631903733363E-2</v>
      </c>
      <c r="AI345">
        <v>13.6686207960506</v>
      </c>
      <c r="AJ345">
        <v>42.750176180408701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0.01</v>
      </c>
      <c r="AM345" t="s">
        <v>3220</v>
      </c>
      <c r="AN345">
        <v>5.32</v>
      </c>
      <c r="AO345" t="s">
        <v>3220</v>
      </c>
      <c r="AP345">
        <v>4.8709011923413002E-2</v>
      </c>
      <c r="AQ345">
        <f>(Table2[[#This Row],[Sharpe Ratio]]-AVERAGE(Table2[Sharpe Ratio]))/_xlfn.STDEV.P(Table2[Sharpe Ratio])</f>
        <v>-0.18657315106752367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-1.5196184148300964</v>
      </c>
      <c r="AS345">
        <f>_xlfn.RANK.AVG(Table2[[#This Row],[1Y Return vs Nifty Z-Score]],Table2[1Y Return vs Nifty Z-Score])</f>
        <v>396</v>
      </c>
      <c r="AT345">
        <f>_xlfn.RANK.AVG(Table2[[#This Row],[6M Return vs Nifty Z-Score]],Table2[6M Return vs Nifty Z-Score])</f>
        <v>264</v>
      </c>
      <c r="AU345">
        <f>_xlfn.RANK.AVG(Table2[[#This Row],[Sharpe Ratio Z-Score]],Table2[Sharpe Ratio Z-Score])</f>
        <v>393</v>
      </c>
      <c r="AV345">
        <f>(Table2[[#This Row],[Rank 1Y]]+Table2[[#This Row],[Rank 6M]]+Table2[[#This Row],[Rank Sharpe]])/3</f>
        <v>351</v>
      </c>
    </row>
    <row r="346" spans="1:48" x14ac:dyDescent="0.3">
      <c r="A346" t="s">
        <v>665</v>
      </c>
      <c r="B346" t="s">
        <v>666</v>
      </c>
      <c r="C346" t="s">
        <v>3165</v>
      </c>
      <c r="D346" t="s">
        <v>269</v>
      </c>
      <c r="E346">
        <v>28113.007174999999</v>
      </c>
      <c r="F346">
        <v>3377.8</v>
      </c>
      <c r="G346">
        <v>25.738320870020502</v>
      </c>
      <c r="H346">
        <f>(Table2[[#This Row],[1Y Return vs Nifty]]-AVERAGE(Table2[1Y Return vs Nifty]))/_xlfn.STDEV.P(Table2[1Y Return vs Nifty])</f>
        <v>4.7900599395823015E-2</v>
      </c>
      <c r="I346">
        <v>3.1997927410015801</v>
      </c>
      <c r="J346">
        <f>(Table2[[#This Row],[1M Return vs Nifty]]-AVERAGE(Table2[1M Return vs Nifty]))/_xlfn.STDEV.P(Table2[1M Return vs Nifty])</f>
        <v>0.26098076280342214</v>
      </c>
      <c r="K346">
        <v>46.305500961401698</v>
      </c>
      <c r="L346">
        <f>(Table2[[#This Row],[6M Return vs Nifty]]-AVERAGE(Table2[6M Return vs Nifty]))/_xlfn.STDEV.P(Table2[6M Return vs Nifty])</f>
        <v>1.0059888979211298</v>
      </c>
      <c r="M346">
        <v>0.40098983119176101</v>
      </c>
      <c r="N346">
        <f>(Table2[[#This Row],[1W Return vs Nifty]]-AVERAGE(Table2[1W Return vs Nifty]))/_xlfn.STDEV.P(Table2[1W Return vs Nifty])</f>
        <v>5.7892487905170369E-2</v>
      </c>
      <c r="O346">
        <v>3327.58</v>
      </c>
      <c r="P346">
        <v>3159.5573099943799</v>
      </c>
      <c r="Q346">
        <v>2734.6260298402999</v>
      </c>
      <c r="R346">
        <v>58.776551138241402</v>
      </c>
      <c r="S346" s="1">
        <f>(Table2[[#This Row],[Close Price]]-Table2[[#This Row],[20D EMA]])/Table2[[#This Row],[20D EMA]]</f>
        <v>1.5092048876360675E-2</v>
      </c>
      <c r="T346" s="1">
        <f>(Table2[[#This Row],[Close Price]]-Table2[[#This Row],[50D EMA]])/Table2[[#This Row],[50D EMA]]</f>
        <v>6.907381908068902E-2</v>
      </c>
      <c r="U346" s="1">
        <f>(Table2[[#This Row],[Close Price]]-Table2[[#This Row],[200D EMA]])/Table2[[#This Row],[200D EMA]]</f>
        <v>0.23519631684236589</v>
      </c>
      <c r="V346">
        <v>0.67350415959453303</v>
      </c>
      <c r="W346">
        <v>3351.05</v>
      </c>
      <c r="X346">
        <v>3432</v>
      </c>
      <c r="Y346">
        <v>3351.05</v>
      </c>
      <c r="Z346">
        <v>3432</v>
      </c>
      <c r="AA346">
        <v>3351.05</v>
      </c>
      <c r="AB346">
        <v>3452.9</v>
      </c>
      <c r="AC346" s="1">
        <f>(Table2[[#This Row],[Close Price]]/Table2[[#This Row],[Day Low]])-1</f>
        <v>7.9825726264901586E-3</v>
      </c>
      <c r="AD346" s="1">
        <f>(Table2[[#This Row],[Day High]]/Table2[[#This Row],[Close Price]])-1</f>
        <v>1.60459470661376E-2</v>
      </c>
      <c r="AE346" s="1">
        <f>(Table2[[#This Row],[Close Price]]/Table2[[#This Row],[Current Week Low]])-1</f>
        <v>7.9825726264901586E-3</v>
      </c>
      <c r="AF346" s="1">
        <f>(Table2[[#This Row],[Current Week High]]/Table2[[#This Row],[Close Price]])-1</f>
        <v>1.60459470661376E-2</v>
      </c>
      <c r="AG346" s="1">
        <f>(Table2[[#This Row],[Close Price]]/Table2[[#This Row],[Current Month Low]])-1</f>
        <v>7.9825726264901586E-3</v>
      </c>
      <c r="AH346" s="1">
        <f>(Table2[[#This Row],[Current Month High]]/Table2[[#This Row],[Close Price]])-1</f>
        <v>2.2233406359168706E-2</v>
      </c>
      <c r="AI346">
        <v>2.41577358043696</v>
      </c>
      <c r="AJ346">
        <v>73.781962236970699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0.06</v>
      </c>
      <c r="AM346" t="s">
        <v>3220</v>
      </c>
      <c r="AN346">
        <v>2.2400000000000002</v>
      </c>
      <c r="AO346" t="s">
        <v>3220</v>
      </c>
      <c r="AP346">
        <v>-4.5016419902810002E-2</v>
      </c>
      <c r="AQ346">
        <f>(Table2[[#This Row],[Sharpe Ratio]]-AVERAGE(Table2[Sharpe Ratio]))/_xlfn.STDEV.P(Table2[Sharpe Ratio])</f>
        <v>-1.2823491938990115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9.0413554126533902E-2</v>
      </c>
      <c r="AS346">
        <f>_xlfn.RANK.AVG(Table2[[#This Row],[1Y Return vs Nifty Z-Score]],Table2[1Y Return vs Nifty Z-Score])</f>
        <v>288</v>
      </c>
      <c r="AT346">
        <f>_xlfn.RANK.AVG(Table2[[#This Row],[6M Return vs Nifty Z-Score]],Table2[6M Return vs Nifty Z-Score])</f>
        <v>104</v>
      </c>
      <c r="AU346">
        <f>_xlfn.RANK.AVG(Table2[[#This Row],[Sharpe Ratio Z-Score]],Table2[Sharpe Ratio Z-Score])</f>
        <v>661</v>
      </c>
      <c r="AV346">
        <f>(Table2[[#This Row],[Rank 1Y]]+Table2[[#This Row],[Rank 6M]]+Table2[[#This Row],[Rank Sharpe]])/3</f>
        <v>351</v>
      </c>
    </row>
    <row r="347" spans="1:48" x14ac:dyDescent="0.3">
      <c r="A347" t="s">
        <v>87</v>
      </c>
      <c r="B347" t="s">
        <v>88</v>
      </c>
      <c r="C347" t="s">
        <v>3172</v>
      </c>
      <c r="D347" t="s">
        <v>89</v>
      </c>
      <c r="E347">
        <v>313954.59426629997</v>
      </c>
      <c r="F347">
        <v>1453.4</v>
      </c>
      <c r="G347">
        <v>38.357647631179702</v>
      </c>
      <c r="H347">
        <f>(Table2[[#This Row],[1Y Return vs Nifty]]-AVERAGE(Table2[1Y Return vs Nifty]))/_xlfn.STDEV.P(Table2[1Y Return vs Nifty])</f>
        <v>0.27020259587301493</v>
      </c>
      <c r="I347">
        <v>-5.9794900771121497</v>
      </c>
      <c r="J347">
        <f>(Table2[[#This Row],[1M Return vs Nifty]]-AVERAGE(Table2[1M Return vs Nifty]))/_xlfn.STDEV.P(Table2[1M Return vs Nifty])</f>
        <v>-0.65674949693349538</v>
      </c>
      <c r="K347">
        <v>-1.7963192747548</v>
      </c>
      <c r="L347">
        <f>(Table2[[#This Row],[6M Return vs Nifty]]-AVERAGE(Table2[6M Return vs Nifty]))/_xlfn.STDEV.P(Table2[6M Return vs Nifty])</f>
        <v>-0.51989346395887492</v>
      </c>
      <c r="M347">
        <v>-2.9251575206629399</v>
      </c>
      <c r="N347">
        <f>(Table2[[#This Row],[1W Return vs Nifty]]-AVERAGE(Table2[1W Return vs Nifty]))/_xlfn.STDEV.P(Table2[1W Return vs Nifty])</f>
        <v>-0.58165155854774719</v>
      </c>
      <c r="O347">
        <v>1476.3</v>
      </c>
      <c r="P347">
        <v>1475.4508182611601</v>
      </c>
      <c r="Q347">
        <v>1306.02475714513</v>
      </c>
      <c r="R347">
        <v>39.587190233548398</v>
      </c>
      <c r="S347" s="1">
        <f>(Table2[[#This Row],[Close Price]]-Table2[[#This Row],[20D EMA]])/Table2[[#This Row],[20D EMA]]</f>
        <v>-1.5511752353857525E-2</v>
      </c>
      <c r="T347" s="1">
        <f>(Table2[[#This Row],[Close Price]]-Table2[[#This Row],[50D EMA]])/Table2[[#This Row],[50D EMA]]</f>
        <v>-1.4945139470759981E-2</v>
      </c>
      <c r="U347" s="1">
        <f>(Table2[[#This Row],[Close Price]]-Table2[[#This Row],[200D EMA]])/Table2[[#This Row],[200D EMA]]</f>
        <v>0.11284261040887238</v>
      </c>
      <c r="V347">
        <v>0.49397216961416601</v>
      </c>
      <c r="W347">
        <v>1435</v>
      </c>
      <c r="X347">
        <v>1464</v>
      </c>
      <c r="Y347">
        <v>1411</v>
      </c>
      <c r="Z347">
        <v>1464</v>
      </c>
      <c r="AA347">
        <v>1411</v>
      </c>
      <c r="AB347">
        <v>1499.5</v>
      </c>
      <c r="AC347" s="1">
        <f>(Table2[[#This Row],[Close Price]]/Table2[[#This Row],[Day Low]])-1</f>
        <v>1.2822299651568114E-2</v>
      </c>
      <c r="AD347" s="1">
        <f>(Table2[[#This Row],[Day High]]/Table2[[#This Row],[Close Price]])-1</f>
        <v>7.2932434292003467E-3</v>
      </c>
      <c r="AE347" s="1">
        <f>(Table2[[#This Row],[Close Price]]/Table2[[#This Row],[Current Week Low]])-1</f>
        <v>3.0049610205528099E-2</v>
      </c>
      <c r="AF347" s="1">
        <f>(Table2[[#This Row],[Current Week High]]/Table2[[#This Row],[Close Price]])-1</f>
        <v>7.2932434292003467E-3</v>
      </c>
      <c r="AG347" s="1">
        <f>(Table2[[#This Row],[Close Price]]/Table2[[#This Row],[Current Month Low]])-1</f>
        <v>3.0049610205528099E-2</v>
      </c>
      <c r="AH347" s="1">
        <f>(Table2[[#This Row],[Current Month High]]/Table2[[#This Row],[Close Price]])-1</f>
        <v>3.1718728498692617E-2</v>
      </c>
      <c r="AI347">
        <v>11.559102793449799</v>
      </c>
      <c r="AJ347">
        <v>92.630881378396296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-0.06</v>
      </c>
      <c r="AM347" t="s">
        <v>3221</v>
      </c>
      <c r="AN347">
        <v>-2.54</v>
      </c>
      <c r="AO347" t="s">
        <v>3221</v>
      </c>
      <c r="AP347">
        <v>6.8432841936340999E-2</v>
      </c>
      <c r="AQ347">
        <f>(Table2[[#This Row],[Sharpe Ratio]]-AVERAGE(Table2[Sharpe Ratio]))/_xlfn.STDEV.P(Table2[Sharpe Ratio])</f>
        <v>4.4024883851321042E-2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-1.4440670397157815</v>
      </c>
      <c r="AS347">
        <f>_xlfn.RANK.AVG(Table2[[#This Row],[1Y Return vs Nifty Z-Score]],Table2[1Y Return vs Nifty Z-Score])</f>
        <v>222</v>
      </c>
      <c r="AT347">
        <f>_xlfn.RANK.AVG(Table2[[#This Row],[6M Return vs Nifty Z-Score]],Table2[6M Return vs Nifty Z-Score])</f>
        <v>499</v>
      </c>
      <c r="AU347">
        <f>_xlfn.RANK.AVG(Table2[[#This Row],[Sharpe Ratio Z-Score]],Table2[Sharpe Ratio Z-Score])</f>
        <v>337</v>
      </c>
      <c r="AV347">
        <f>(Table2[[#This Row],[Rank 1Y]]+Table2[[#This Row],[Rank 6M]]+Table2[[#This Row],[Rank Sharpe]])/3</f>
        <v>352.66666666666669</v>
      </c>
    </row>
    <row r="348" spans="1:48" x14ac:dyDescent="0.3">
      <c r="A348" t="s">
        <v>640</v>
      </c>
      <c r="B348" t="s">
        <v>641</v>
      </c>
      <c r="C348" t="s">
        <v>3171</v>
      </c>
      <c r="D348" t="s">
        <v>345</v>
      </c>
      <c r="E348">
        <v>30050.296045440002</v>
      </c>
      <c r="F348">
        <v>466.95</v>
      </c>
      <c r="G348">
        <v>20.983174693214</v>
      </c>
      <c r="H348">
        <f>(Table2[[#This Row],[1Y Return vs Nifty]]-AVERAGE(Table2[1Y Return vs Nifty]))/_xlfn.STDEV.P(Table2[1Y Return vs Nifty])</f>
        <v>-3.5866031633855565E-2</v>
      </c>
      <c r="I348">
        <v>3.5927147898269598</v>
      </c>
      <c r="J348">
        <f>(Table2[[#This Row],[1M Return vs Nifty]]-AVERAGE(Table2[1M Return vs Nifty]))/_xlfn.STDEV.P(Table2[1M Return vs Nifty])</f>
        <v>0.30026449128962834</v>
      </c>
      <c r="K348">
        <v>50.360596946070601</v>
      </c>
      <c r="L348">
        <f>(Table2[[#This Row],[6M Return vs Nifty]]-AVERAGE(Table2[6M Return vs Nifty]))/_xlfn.STDEV.P(Table2[6M Return vs Nifty])</f>
        <v>1.1346243509738128</v>
      </c>
      <c r="M348">
        <v>-5.0756518529965398E-2</v>
      </c>
      <c r="N348">
        <f>(Table2[[#This Row],[1W Return vs Nifty]]-AVERAGE(Table2[1W Return vs Nifty]))/_xlfn.STDEV.P(Table2[1W Return vs Nifty])</f>
        <v>-2.8968272581062153E-2</v>
      </c>
      <c r="O348">
        <v>459.6</v>
      </c>
      <c r="P348">
        <v>441.50400346013799</v>
      </c>
      <c r="Q348">
        <v>373.97315618086401</v>
      </c>
      <c r="R348">
        <v>55.898069980221301</v>
      </c>
      <c r="S348" s="1">
        <f>(Table2[[#This Row],[Close Price]]-Table2[[#This Row],[20D EMA]])/Table2[[#This Row],[20D EMA]]</f>
        <v>1.59921671018276E-2</v>
      </c>
      <c r="T348" s="1">
        <f>(Table2[[#This Row],[Close Price]]-Table2[[#This Row],[50D EMA]])/Table2[[#This Row],[50D EMA]]</f>
        <v>5.7634803626779418E-2</v>
      </c>
      <c r="U348" s="1">
        <f>(Table2[[#This Row],[Close Price]]-Table2[[#This Row],[200D EMA]])/Table2[[#This Row],[200D EMA]]</f>
        <v>0.24861903129263574</v>
      </c>
      <c r="V348">
        <v>0.60524527457565303</v>
      </c>
      <c r="W348">
        <v>462.6</v>
      </c>
      <c r="X348">
        <v>473.1</v>
      </c>
      <c r="Y348">
        <v>457.35</v>
      </c>
      <c r="Z348">
        <v>473.1</v>
      </c>
      <c r="AA348">
        <v>457.35</v>
      </c>
      <c r="AB348">
        <v>484</v>
      </c>
      <c r="AC348" s="1">
        <f>(Table2[[#This Row],[Close Price]]/Table2[[#This Row],[Day Low]])-1</f>
        <v>9.4033722438391365E-3</v>
      </c>
      <c r="AD348" s="1">
        <f>(Table2[[#This Row],[Day High]]/Table2[[#This Row],[Close Price]])-1</f>
        <v>1.3170575008030871E-2</v>
      </c>
      <c r="AE348" s="1">
        <f>(Table2[[#This Row],[Close Price]]/Table2[[#This Row],[Current Week Low]])-1</f>
        <v>2.0990488684814679E-2</v>
      </c>
      <c r="AF348" s="1">
        <f>(Table2[[#This Row],[Current Week High]]/Table2[[#This Row],[Close Price]])-1</f>
        <v>1.3170575008030871E-2</v>
      </c>
      <c r="AG348" s="1">
        <f>(Table2[[#This Row],[Close Price]]/Table2[[#This Row],[Current Month Low]])-1</f>
        <v>2.0990488684814679E-2</v>
      </c>
      <c r="AH348" s="1">
        <f>(Table2[[#This Row],[Current Month High]]/Table2[[#This Row],[Close Price]])-1</f>
        <v>3.6513545347467646E-2</v>
      </c>
      <c r="AI348">
        <v>3.6513545347467602</v>
      </c>
      <c r="AJ348">
        <v>78.736842105263094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-0.01</v>
      </c>
      <c r="AM348" t="s">
        <v>3221</v>
      </c>
      <c r="AN348">
        <v>1.6</v>
      </c>
      <c r="AO348" t="s">
        <v>3220</v>
      </c>
      <c r="AP348">
        <v>-4.3298958359858003E-2</v>
      </c>
      <c r="AQ348">
        <f>(Table2[[#This Row],[Sharpe Ratio]]-AVERAGE(Table2[Sharpe Ratio]))/_xlfn.STDEV.P(Table2[Sharpe Ratio])</f>
        <v>-1.2622697642652216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0.10778477378330187</v>
      </c>
      <c r="AS348">
        <f>_xlfn.RANK.AVG(Table2[[#This Row],[1Y Return vs Nifty Z-Score]],Table2[1Y Return vs Nifty Z-Score])</f>
        <v>309</v>
      </c>
      <c r="AT348">
        <f>_xlfn.RANK.AVG(Table2[[#This Row],[6M Return vs Nifty Z-Score]],Table2[6M Return vs Nifty Z-Score])</f>
        <v>90</v>
      </c>
      <c r="AU348">
        <f>_xlfn.RANK.AVG(Table2[[#This Row],[Sharpe Ratio Z-Score]],Table2[Sharpe Ratio Z-Score])</f>
        <v>660</v>
      </c>
      <c r="AV348">
        <f>(Table2[[#This Row],[Rank 1Y]]+Table2[[#This Row],[Rank 6M]]+Table2[[#This Row],[Rank Sharpe]])/3</f>
        <v>353</v>
      </c>
    </row>
    <row r="349" spans="1:48" x14ac:dyDescent="0.3">
      <c r="A349" t="s">
        <v>477</v>
      </c>
      <c r="B349" t="s">
        <v>478</v>
      </c>
      <c r="C349" t="s">
        <v>3161</v>
      </c>
      <c r="D349" t="s">
        <v>24</v>
      </c>
      <c r="E349">
        <v>45432.049276086</v>
      </c>
      <c r="F349">
        <v>185.37</v>
      </c>
      <c r="G349">
        <v>-1.8499536875889599</v>
      </c>
      <c r="H349">
        <f>(Table2[[#This Row],[1Y Return vs Nifty]]-AVERAGE(Table2[1Y Return vs Nifty]))/_xlfn.STDEV.P(Table2[1Y Return vs Nifty])</f>
        <v>-0.43809430584697751</v>
      </c>
      <c r="I349">
        <v>-8.3335056877751192</v>
      </c>
      <c r="J349">
        <f>(Table2[[#This Row],[1M Return vs Nifty]]-AVERAGE(Table2[1M Return vs Nifty]))/_xlfn.STDEV.P(Table2[1M Return vs Nifty])</f>
        <v>-0.89210027548619508</v>
      </c>
      <c r="K349">
        <v>7.9600231431423003</v>
      </c>
      <c r="L349">
        <f>(Table2[[#This Row],[6M Return vs Nifty]]-AVERAGE(Table2[6M Return vs Nifty]))/_xlfn.STDEV.P(Table2[6M Return vs Nifty])</f>
        <v>-0.2104034958278804</v>
      </c>
      <c r="M349">
        <v>-4.1889052611730904</v>
      </c>
      <c r="N349">
        <f>(Table2[[#This Row],[1W Return vs Nifty]]-AVERAGE(Table2[1W Return vs Nifty]))/_xlfn.STDEV.P(Table2[1W Return vs Nifty])</f>
        <v>-0.82464209930383203</v>
      </c>
      <c r="O349">
        <v>192.94</v>
      </c>
      <c r="P349">
        <v>190.88354994365099</v>
      </c>
      <c r="Q349">
        <v>169.73236162535599</v>
      </c>
      <c r="R349">
        <v>26.504569779157201</v>
      </c>
      <c r="S349" s="1">
        <f>(Table2[[#This Row],[Close Price]]-Table2[[#This Row],[20D EMA]])/Table2[[#This Row],[20D EMA]]</f>
        <v>-3.9234995335337378E-2</v>
      </c>
      <c r="T349" s="1">
        <f>(Table2[[#This Row],[Close Price]]-Table2[[#This Row],[50D EMA]])/Table2[[#This Row],[50D EMA]]</f>
        <v>-2.888436402863731E-2</v>
      </c>
      <c r="U349" s="1">
        <f>(Table2[[#This Row],[Close Price]]-Table2[[#This Row],[200D EMA]])/Table2[[#This Row],[200D EMA]]</f>
        <v>9.213115415880678E-2</v>
      </c>
      <c r="V349">
        <v>0.60853174831691004</v>
      </c>
      <c r="W349">
        <v>184.51</v>
      </c>
      <c r="X349">
        <v>186.68</v>
      </c>
      <c r="Y349">
        <v>182.45</v>
      </c>
      <c r="Z349">
        <v>186.68</v>
      </c>
      <c r="AA349">
        <v>182.41</v>
      </c>
      <c r="AB349">
        <v>197.5</v>
      </c>
      <c r="AC349" s="1">
        <f>(Table2[[#This Row],[Close Price]]/Table2[[#This Row],[Day Low]])-1</f>
        <v>4.660993984066053E-3</v>
      </c>
      <c r="AD349" s="1">
        <f>(Table2[[#This Row],[Day High]]/Table2[[#This Row],[Close Price]])-1</f>
        <v>7.0669471867077505E-3</v>
      </c>
      <c r="AE349" s="1">
        <f>(Table2[[#This Row],[Close Price]]/Table2[[#This Row],[Current Week Low]])-1</f>
        <v>1.6004384762948742E-2</v>
      </c>
      <c r="AF349" s="1">
        <f>(Table2[[#This Row],[Current Week High]]/Table2[[#This Row],[Close Price]])-1</f>
        <v>7.0669471867077505E-3</v>
      </c>
      <c r="AG349" s="1">
        <f>(Table2[[#This Row],[Close Price]]/Table2[[#This Row],[Current Month Low]])-1</f>
        <v>1.6227180527383478E-2</v>
      </c>
      <c r="AH349" s="1">
        <f>(Table2[[#This Row],[Current Month High]]/Table2[[#This Row],[Close Price]])-1</f>
        <v>6.5436694179209054E-2</v>
      </c>
      <c r="AI349">
        <v>11.4473755192318</v>
      </c>
      <c r="AJ349">
        <v>35.060109289617401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3220</v>
      </c>
      <c r="AN349">
        <v>-7.11</v>
      </c>
      <c r="AO349" t="s">
        <v>3221</v>
      </c>
      <c r="AP349">
        <v>0.10751015502479901</v>
      </c>
      <c r="AQ349">
        <f>(Table2[[#This Row],[Sharpe Ratio]]-AVERAGE(Table2[Sharpe Ratio]))/_xlfn.STDEV.P(Table2[Sharpe Ratio])</f>
        <v>0.50089110112253576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-1.8643490753423491</v>
      </c>
      <c r="AS349">
        <f>_xlfn.RANK.AVG(Table2[[#This Row],[1Y Return vs Nifty Z-Score]],Table2[1Y Return vs Nifty Z-Score])</f>
        <v>453</v>
      </c>
      <c r="AT349">
        <f>_xlfn.RANK.AVG(Table2[[#This Row],[6M Return vs Nifty Z-Score]],Table2[6M Return vs Nifty Z-Score])</f>
        <v>400</v>
      </c>
      <c r="AU349">
        <f>_xlfn.RANK.AVG(Table2[[#This Row],[Sharpe Ratio Z-Score]],Table2[Sharpe Ratio Z-Score])</f>
        <v>210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1508</v>
      </c>
      <c r="B350" t="s">
        <v>1509</v>
      </c>
      <c r="C350" t="s">
        <v>624</v>
      </c>
      <c r="D350" t="s">
        <v>483</v>
      </c>
      <c r="E350">
        <v>6937.5368066999999</v>
      </c>
      <c r="F350">
        <v>2307</v>
      </c>
      <c r="G350">
        <v>18.391876405722002</v>
      </c>
      <c r="H350">
        <f>(Table2[[#This Row],[1Y Return vs Nifty]]-AVERAGE(Table2[1Y Return vs Nifty]))/_xlfn.STDEV.P(Table2[1Y Return vs Nifty])</f>
        <v>-8.1514329176194833E-2</v>
      </c>
      <c r="I350">
        <v>-3.8963723769817902</v>
      </c>
      <c r="J350">
        <f>(Table2[[#This Row],[1M Return vs Nifty]]-AVERAGE(Table2[1M Return vs Nifty]))/_xlfn.STDEV.P(Table2[1M Return vs Nifty])</f>
        <v>-0.44848266542998011</v>
      </c>
      <c r="K350">
        <v>82.060452451040405</v>
      </c>
      <c r="L350">
        <f>(Table2[[#This Row],[6M Return vs Nifty]]-AVERAGE(Table2[6M Return vs Nifty]))/_xlfn.STDEV.P(Table2[6M Return vs Nifty])</f>
        <v>2.1402048082559664</v>
      </c>
      <c r="M350">
        <v>-1.4551445774124101</v>
      </c>
      <c r="N350">
        <f>(Table2[[#This Row],[1W Return vs Nifty]]-AVERAGE(Table2[1W Return vs Nifty]))/_xlfn.STDEV.P(Table2[1W Return vs Nifty])</f>
        <v>-0.29900081382341193</v>
      </c>
      <c r="O350">
        <v>2291.14</v>
      </c>
      <c r="P350">
        <v>2098.65389367643</v>
      </c>
      <c r="Q350">
        <v>1664.8924067974899</v>
      </c>
      <c r="R350">
        <v>48.111186281337403</v>
      </c>
      <c r="S350" s="1">
        <f>(Table2[[#This Row],[Close Price]]-Table2[[#This Row],[20D EMA]])/Table2[[#This Row],[20D EMA]]</f>
        <v>6.9223181472979076E-3</v>
      </c>
      <c r="T350" s="1">
        <f>(Table2[[#This Row],[Close Price]]-Table2[[#This Row],[50D EMA]])/Table2[[#This Row],[50D EMA]]</f>
        <v>9.9276067841080964E-2</v>
      </c>
      <c r="U350" s="1">
        <f>(Table2[[#This Row],[Close Price]]-Table2[[#This Row],[200D EMA]])/Table2[[#This Row],[200D EMA]]</f>
        <v>0.3856751286635024</v>
      </c>
      <c r="V350">
        <v>0.619209504952976</v>
      </c>
      <c r="W350">
        <v>2290</v>
      </c>
      <c r="X350">
        <v>2350</v>
      </c>
      <c r="Y350">
        <v>2235</v>
      </c>
      <c r="Z350">
        <v>2350</v>
      </c>
      <c r="AA350">
        <v>2235</v>
      </c>
      <c r="AB350">
        <v>2469.9499999999998</v>
      </c>
      <c r="AC350" s="1">
        <f>(Table2[[#This Row],[Close Price]]/Table2[[#This Row],[Day Low]])-1</f>
        <v>7.4235807860261183E-3</v>
      </c>
      <c r="AD350" s="1">
        <f>(Table2[[#This Row],[Day High]]/Table2[[#This Row],[Close Price]])-1</f>
        <v>1.8638925010836527E-2</v>
      </c>
      <c r="AE350" s="1">
        <f>(Table2[[#This Row],[Close Price]]/Table2[[#This Row],[Current Week Low]])-1</f>
        <v>3.2214765100671228E-2</v>
      </c>
      <c r="AF350" s="1">
        <f>(Table2[[#This Row],[Current Week High]]/Table2[[#This Row],[Close Price]])-1</f>
        <v>1.8638925010836527E-2</v>
      </c>
      <c r="AG350" s="1">
        <f>(Table2[[#This Row],[Close Price]]/Table2[[#This Row],[Current Month Low]])-1</f>
        <v>3.2214765100671228E-2</v>
      </c>
      <c r="AH350" s="1">
        <f>(Table2[[#This Row],[Current Month High]]/Table2[[#This Row],[Close Price]])-1</f>
        <v>7.0632856523623611E-2</v>
      </c>
      <c r="AI350">
        <v>8.0624187256176807</v>
      </c>
      <c r="AJ350">
        <v>115.25542337298801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0.38</v>
      </c>
      <c r="AM350" t="s">
        <v>3220</v>
      </c>
      <c r="AN350">
        <v>-1.42</v>
      </c>
      <c r="AO350" t="s">
        <v>3221</v>
      </c>
      <c r="AP350">
        <v>-8.0550356861535E-2</v>
      </c>
      <c r="AQ350">
        <f>(Table2[[#This Row],[Sharpe Ratio]]-AVERAGE(Table2[Sharpe Ratio]))/_xlfn.STDEV.P(Table2[Sharpe Ratio])</f>
        <v>-1.6977885903165069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-0.3865815904901273</v>
      </c>
      <c r="AS350">
        <f>_xlfn.RANK.AVG(Table2[[#This Row],[1Y Return vs Nifty Z-Score]],Table2[1Y Return vs Nifty Z-Score])</f>
        <v>326</v>
      </c>
      <c r="AT350">
        <f>_xlfn.RANK.AVG(Table2[[#This Row],[6M Return vs Nifty Z-Score]],Table2[6M Return vs Nifty Z-Score])</f>
        <v>28</v>
      </c>
      <c r="AU350">
        <f>_xlfn.RANK.AVG(Table2[[#This Row],[Sharpe Ratio Z-Score]],Table2[Sharpe Ratio Z-Score])</f>
        <v>710</v>
      </c>
      <c r="AV350">
        <f>(Table2[[#This Row],[Rank 1Y]]+Table2[[#This Row],[Rank 6M]]+Table2[[#This Row],[Rank Sharpe]])/3</f>
        <v>354.66666666666669</v>
      </c>
    </row>
    <row r="351" spans="1:48" x14ac:dyDescent="0.3">
      <c r="A351" t="s">
        <v>1439</v>
      </c>
      <c r="B351" t="s">
        <v>1440</v>
      </c>
      <c r="C351" t="s">
        <v>3166</v>
      </c>
      <c r="D351" t="s">
        <v>204</v>
      </c>
      <c r="E351">
        <v>7670.5083066750003</v>
      </c>
      <c r="F351">
        <v>553.54999999999995</v>
      </c>
      <c r="G351">
        <v>4.6903563987418302</v>
      </c>
      <c r="H351">
        <f>(Table2[[#This Row],[1Y Return vs Nifty]]-AVERAGE(Table2[1Y Return vs Nifty]))/_xlfn.STDEV.P(Table2[1Y Return vs Nifty])</f>
        <v>-0.32288023640499608</v>
      </c>
      <c r="I351">
        <v>-4.4856412939269399</v>
      </c>
      <c r="J351">
        <f>(Table2[[#This Row],[1M Return vs Nifty]]-AVERAGE(Table2[1M Return vs Nifty]))/_xlfn.STDEV.P(Table2[1M Return vs Nifty])</f>
        <v>-0.50739684499265891</v>
      </c>
      <c r="K351">
        <v>18.9673534614058</v>
      </c>
      <c r="L351">
        <f>(Table2[[#This Row],[6M Return vs Nifty]]-AVERAGE(Table2[6M Return vs Nifty]))/_xlfn.STDEV.P(Table2[6M Return vs Nifty])</f>
        <v>0.13877021738225698</v>
      </c>
      <c r="M351">
        <v>-2.6781418661991698</v>
      </c>
      <c r="N351">
        <f>(Table2[[#This Row],[1W Return vs Nifty]]-AVERAGE(Table2[1W Return vs Nifty]))/_xlfn.STDEV.P(Table2[1W Return vs Nifty])</f>
        <v>-0.53415595042176178</v>
      </c>
      <c r="O351">
        <v>533.67999999999995</v>
      </c>
      <c r="P351">
        <v>523.29160042539695</v>
      </c>
      <c r="Q351">
        <v>462.11996272945601</v>
      </c>
      <c r="R351">
        <v>62.2179242212259</v>
      </c>
      <c r="S351" s="1">
        <f>(Table2[[#This Row],[Close Price]]-Table2[[#This Row],[20D EMA]])/Table2[[#This Row],[20D EMA]]</f>
        <v>3.7232049168040786E-2</v>
      </c>
      <c r="T351" s="1">
        <f>(Table2[[#This Row],[Close Price]]-Table2[[#This Row],[50D EMA]])/Table2[[#This Row],[50D EMA]]</f>
        <v>5.782320899094346E-2</v>
      </c>
      <c r="U351" s="1">
        <f>(Table2[[#This Row],[Close Price]]-Table2[[#This Row],[200D EMA]])/Table2[[#This Row],[200D EMA]]</f>
        <v>0.19784914014647501</v>
      </c>
      <c r="V351">
        <v>0.81430515655690805</v>
      </c>
      <c r="W351">
        <v>520</v>
      </c>
      <c r="X351">
        <v>556.95000000000005</v>
      </c>
      <c r="Y351">
        <v>504.45</v>
      </c>
      <c r="Z351">
        <v>556.95000000000005</v>
      </c>
      <c r="AA351">
        <v>504.45</v>
      </c>
      <c r="AB351">
        <v>556.95000000000005</v>
      </c>
      <c r="AC351" s="1">
        <f>(Table2[[#This Row],[Close Price]]/Table2[[#This Row],[Day Low]])-1</f>
        <v>6.4519230769230607E-2</v>
      </c>
      <c r="AD351" s="1">
        <f>(Table2[[#This Row],[Day High]]/Table2[[#This Row],[Close Price]])-1</f>
        <v>6.1421732454161049E-3</v>
      </c>
      <c r="AE351" s="1">
        <f>(Table2[[#This Row],[Close Price]]/Table2[[#This Row],[Current Week Low]])-1</f>
        <v>9.7333729804737867E-2</v>
      </c>
      <c r="AF351" s="1">
        <f>(Table2[[#This Row],[Current Week High]]/Table2[[#This Row],[Close Price]])-1</f>
        <v>6.1421732454161049E-3</v>
      </c>
      <c r="AG351" s="1">
        <f>(Table2[[#This Row],[Close Price]]/Table2[[#This Row],[Current Month Low]])-1</f>
        <v>9.7333729804737867E-2</v>
      </c>
      <c r="AH351" s="1">
        <f>(Table2[[#This Row],[Current Month High]]/Table2[[#This Row],[Close Price]])-1</f>
        <v>6.1421732454161049E-3</v>
      </c>
      <c r="AI351">
        <v>15.5451178755306</v>
      </c>
      <c r="AJ351">
        <v>56.480565371024703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0.06</v>
      </c>
      <c r="AM351" t="s">
        <v>3220</v>
      </c>
      <c r="AN351">
        <v>-2.06</v>
      </c>
      <c r="AO351" t="s">
        <v>3221</v>
      </c>
      <c r="AP351">
        <v>5.0587827208515998E-2</v>
      </c>
      <c r="AQ351">
        <f>(Table2[[#This Row],[Sharpe Ratio]]-AVERAGE(Table2[Sharpe Ratio]))/_xlfn.STDEV.P(Table2[Sharpe Ratio])</f>
        <v>-0.16460727971108502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-1.3902700941482449</v>
      </c>
      <c r="AS351">
        <f>_xlfn.RANK.AVG(Table2[[#This Row],[1Y Return vs Nifty Z-Score]],Table2[1Y Return vs Nifty Z-Score])</f>
        <v>400</v>
      </c>
      <c r="AT351">
        <f>_xlfn.RANK.AVG(Table2[[#This Row],[6M Return vs Nifty Z-Score]],Table2[6M Return vs Nifty Z-Score])</f>
        <v>276</v>
      </c>
      <c r="AU351">
        <f>_xlfn.RANK.AVG(Table2[[#This Row],[Sharpe Ratio Z-Score]],Table2[Sharpe Ratio Z-Score])</f>
        <v>389</v>
      </c>
      <c r="AV351">
        <f>(Table2[[#This Row],[Rank 1Y]]+Table2[[#This Row],[Rank 6M]]+Table2[[#This Row],[Rank Sharpe]])/3</f>
        <v>355</v>
      </c>
    </row>
    <row r="352" spans="1:48" x14ac:dyDescent="0.3">
      <c r="A352" t="s">
        <v>1551</v>
      </c>
      <c r="B352" t="s">
        <v>1552</v>
      </c>
      <c r="C352" t="s">
        <v>3167</v>
      </c>
      <c r="D352" t="s">
        <v>848</v>
      </c>
      <c r="E352">
        <v>6471.6299220230003</v>
      </c>
      <c r="F352">
        <v>218.63</v>
      </c>
      <c r="G352">
        <v>15.5325036057614</v>
      </c>
      <c r="H352">
        <f>(Table2[[#This Row],[1Y Return vs Nifty]]-AVERAGE(Table2[1Y Return vs Nifty]))/_xlfn.STDEV.P(Table2[1Y Return vs Nifty])</f>
        <v>-0.13188502597598434</v>
      </c>
      <c r="I352">
        <v>0.66337485080578595</v>
      </c>
      <c r="J352">
        <f>(Table2[[#This Row],[1M Return vs Nifty]]-AVERAGE(Table2[1M Return vs Nifty]))/_xlfn.STDEV.P(Table2[1M Return vs Nifty])</f>
        <v>7.3936912102751367E-3</v>
      </c>
      <c r="K352">
        <v>3.8639821977862798</v>
      </c>
      <c r="L352">
        <f>(Table2[[#This Row],[6M Return vs Nifty]]-AVERAGE(Table2[6M Return vs Nifty]))/_xlfn.STDEV.P(Table2[6M Return vs Nifty])</f>
        <v>-0.34033780187642954</v>
      </c>
      <c r="M352">
        <v>0.51967079060684196</v>
      </c>
      <c r="N352">
        <f>(Table2[[#This Row],[1W Return vs Nifty]]-AVERAGE(Table2[1W Return vs Nifty]))/_xlfn.STDEV.P(Table2[1W Return vs Nifty])</f>
        <v>8.0712192804567456E-2</v>
      </c>
      <c r="O352">
        <v>213.53</v>
      </c>
      <c r="P352">
        <v>213.22971965072401</v>
      </c>
      <c r="Q352">
        <v>197.44083859659699</v>
      </c>
      <c r="R352">
        <v>62.644397944120897</v>
      </c>
      <c r="S352" s="1">
        <f>(Table2[[#This Row],[Close Price]]-Table2[[#This Row],[20D EMA]])/Table2[[#This Row],[20D EMA]]</f>
        <v>2.3884231723879521E-2</v>
      </c>
      <c r="T352" s="1">
        <f>(Table2[[#This Row],[Close Price]]-Table2[[#This Row],[50D EMA]])/Table2[[#This Row],[50D EMA]]</f>
        <v>2.5326114756056482E-2</v>
      </c>
      <c r="U352" s="1">
        <f>(Table2[[#This Row],[Close Price]]-Table2[[#This Row],[200D EMA]])/Table2[[#This Row],[200D EMA]]</f>
        <v>0.10731904075172528</v>
      </c>
      <c r="V352">
        <v>0.74543175782368498</v>
      </c>
      <c r="W352">
        <v>214.01</v>
      </c>
      <c r="X352">
        <v>219.9</v>
      </c>
      <c r="Y352">
        <v>211.22</v>
      </c>
      <c r="Z352">
        <v>219.9</v>
      </c>
      <c r="AA352">
        <v>211.22</v>
      </c>
      <c r="AB352">
        <v>221.7</v>
      </c>
      <c r="AC352" s="1">
        <f>(Table2[[#This Row],[Close Price]]/Table2[[#This Row],[Day Low]])-1</f>
        <v>2.1587776272136816E-2</v>
      </c>
      <c r="AD352" s="1">
        <f>(Table2[[#This Row],[Day High]]/Table2[[#This Row],[Close Price]])-1</f>
        <v>5.808900882769974E-3</v>
      </c>
      <c r="AE352" s="1">
        <f>(Table2[[#This Row],[Close Price]]/Table2[[#This Row],[Current Week Low]])-1</f>
        <v>3.5081905122620993E-2</v>
      </c>
      <c r="AF352" s="1">
        <f>(Table2[[#This Row],[Current Week High]]/Table2[[#This Row],[Close Price]])-1</f>
        <v>5.808900882769974E-3</v>
      </c>
      <c r="AG352" s="1">
        <f>(Table2[[#This Row],[Close Price]]/Table2[[#This Row],[Current Month Low]])-1</f>
        <v>3.5081905122620993E-2</v>
      </c>
      <c r="AH352" s="1">
        <f>(Table2[[#This Row],[Current Month High]]/Table2[[#This Row],[Close Price]])-1</f>
        <v>1.4041988748113132E-2</v>
      </c>
      <c r="AI352">
        <v>16.4524539175776</v>
      </c>
      <c r="AJ352">
        <v>74.068471337579595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0.02</v>
      </c>
      <c r="AM352" t="s">
        <v>3220</v>
      </c>
      <c r="AN352">
        <v>6.96</v>
      </c>
      <c r="AO352" t="s">
        <v>3220</v>
      </c>
      <c r="AP352">
        <v>8.4064330027230003E-2</v>
      </c>
      <c r="AQ352">
        <f>(Table2[[#This Row],[Sharpe Ratio]]-AVERAGE(Table2[Sharpe Ratio]))/_xlfn.STDEV.P(Table2[Sharpe Ratio])</f>
        <v>0.22677795129581316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-0.15733899254175812</v>
      </c>
      <c r="AS352">
        <f>_xlfn.RANK.AVG(Table2[[#This Row],[1Y Return vs Nifty Z-Score]],Table2[1Y Return vs Nifty Z-Score])</f>
        <v>347</v>
      </c>
      <c r="AT352">
        <f>_xlfn.RANK.AVG(Table2[[#This Row],[6M Return vs Nifty Z-Score]],Table2[6M Return vs Nifty Z-Score])</f>
        <v>434</v>
      </c>
      <c r="AU352">
        <f>_xlfn.RANK.AVG(Table2[[#This Row],[Sharpe Ratio Z-Score]],Table2[Sharpe Ratio Z-Score])</f>
        <v>285</v>
      </c>
      <c r="AV352">
        <f>(Table2[[#This Row],[Rank 1Y]]+Table2[[#This Row],[Rank 6M]]+Table2[[#This Row],[Rank Sharpe]])/3</f>
        <v>355.33333333333331</v>
      </c>
    </row>
    <row r="353" spans="1:48" x14ac:dyDescent="0.3">
      <c r="A353" t="s">
        <v>1967</v>
      </c>
      <c r="B353" t="s">
        <v>1968</v>
      </c>
      <c r="C353" t="s">
        <v>3163</v>
      </c>
      <c r="D353" t="s">
        <v>248</v>
      </c>
      <c r="E353">
        <v>3580.2459181250001</v>
      </c>
      <c r="F353">
        <v>1239.25</v>
      </c>
      <c r="G353">
        <v>7.8040995404493403</v>
      </c>
      <c r="H353">
        <f>(Table2[[#This Row],[1Y Return vs Nifty]]-AVERAGE(Table2[1Y Return vs Nifty]))/_xlfn.STDEV.P(Table2[1Y Return vs Nifty])</f>
        <v>-0.26802855294996214</v>
      </c>
      <c r="I353">
        <v>12.5547886894032</v>
      </c>
      <c r="J353">
        <f>(Table2[[#This Row],[1M Return vs Nifty]]-AVERAGE(Table2[1M Return vs Nifty]))/_xlfn.STDEV.P(Table2[1M Return vs Nifty])</f>
        <v>1.19627854495942</v>
      </c>
      <c r="K353">
        <v>51.252203249031801</v>
      </c>
      <c r="L353">
        <f>(Table2[[#This Row],[6M Return vs Nifty]]-AVERAGE(Table2[6M Return vs Nifty]))/_xlfn.STDEV.P(Table2[6M Return vs Nifty])</f>
        <v>1.162907819764603</v>
      </c>
      <c r="M353">
        <v>-1.2618499547455799</v>
      </c>
      <c r="N353">
        <f>(Table2[[#This Row],[1W Return vs Nifty]]-AVERAGE(Table2[1W Return vs Nifty]))/_xlfn.STDEV.P(Table2[1W Return vs Nifty])</f>
        <v>-0.26183456348606526</v>
      </c>
      <c r="O353">
        <v>1017.62</v>
      </c>
      <c r="P353">
        <v>936.91837386860504</v>
      </c>
      <c r="Q353">
        <v>861.55204317346204</v>
      </c>
      <c r="R353">
        <v>83.070515446871596</v>
      </c>
      <c r="S353" s="1">
        <f>(Table2[[#This Row],[Close Price]]-Table2[[#This Row],[20D EMA]])/Table2[[#This Row],[20D EMA]]</f>
        <v>0.21779249621666241</v>
      </c>
      <c r="T353" s="1">
        <f>(Table2[[#This Row],[Close Price]]-Table2[[#This Row],[50D EMA]])/Table2[[#This Row],[50D EMA]]</f>
        <v>0.32268726344115273</v>
      </c>
      <c r="U353" s="1">
        <f>(Table2[[#This Row],[Close Price]]-Table2[[#This Row],[200D EMA]])/Table2[[#This Row],[200D EMA]]</f>
        <v>0.43839250317986128</v>
      </c>
      <c r="V353">
        <v>3.0852810391766399</v>
      </c>
      <c r="W353">
        <v>1085.1500000000001</v>
      </c>
      <c r="X353">
        <v>1288.4000000000001</v>
      </c>
      <c r="Y353">
        <v>1065.05</v>
      </c>
      <c r="Z353">
        <v>1288.4000000000001</v>
      </c>
      <c r="AA353">
        <v>1003.3</v>
      </c>
      <c r="AB353">
        <v>1288.4000000000001</v>
      </c>
      <c r="AC353" s="1">
        <f>(Table2[[#This Row],[Close Price]]/Table2[[#This Row],[Day Low]])-1</f>
        <v>0.14200801732479373</v>
      </c>
      <c r="AD353" s="1">
        <f>(Table2[[#This Row],[Day High]]/Table2[[#This Row],[Close Price]])-1</f>
        <v>3.9661085333871471E-2</v>
      </c>
      <c r="AE353" s="1">
        <f>(Table2[[#This Row],[Close Price]]/Table2[[#This Row],[Current Week Low]])-1</f>
        <v>0.16356039622552943</v>
      </c>
      <c r="AF353" s="1">
        <f>(Table2[[#This Row],[Current Week High]]/Table2[[#This Row],[Close Price]])-1</f>
        <v>3.9661085333871471E-2</v>
      </c>
      <c r="AG353" s="1">
        <f>(Table2[[#This Row],[Close Price]]/Table2[[#This Row],[Current Month Low]])-1</f>
        <v>0.23517392604405463</v>
      </c>
      <c r="AH353" s="1">
        <f>(Table2[[#This Row],[Current Month High]]/Table2[[#This Row],[Close Price]])-1</f>
        <v>3.9661085333871471E-2</v>
      </c>
      <c r="AI353">
        <v>3.96610853338714</v>
      </c>
      <c r="AJ353">
        <v>87.396038106759406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0.42</v>
      </c>
      <c r="AM353" t="s">
        <v>3220</v>
      </c>
      <c r="AN353">
        <v>36.72</v>
      </c>
      <c r="AO353" t="s">
        <v>3220</v>
      </c>
      <c r="AP353">
        <v>-7.1897715400980004E-3</v>
      </c>
      <c r="AQ353">
        <f>(Table2[[#This Row],[Sharpe Ratio]]-AVERAGE(Table2[Sharpe Ratio]))/_xlfn.STDEV.P(Table2[Sharpe Ratio])</f>
        <v>-0.8401049252001741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0.98921832308782154</v>
      </c>
      <c r="AS353">
        <f>_xlfn.RANK.AVG(Table2[[#This Row],[1Y Return vs Nifty Z-Score]],Table2[1Y Return vs Nifty Z-Score])</f>
        <v>390</v>
      </c>
      <c r="AT353">
        <f>_xlfn.RANK.AVG(Table2[[#This Row],[6M Return vs Nifty Z-Score]],Table2[6M Return vs Nifty Z-Score])</f>
        <v>87</v>
      </c>
      <c r="AU353">
        <f>_xlfn.RANK.AVG(Table2[[#This Row],[Sharpe Ratio Z-Score]],Table2[Sharpe Ratio Z-Score])</f>
        <v>593</v>
      </c>
      <c r="AV353">
        <f>(Table2[[#This Row],[Rank 1Y]]+Table2[[#This Row],[Rank 6M]]+Table2[[#This Row],[Rank Sharpe]])/3</f>
        <v>356.66666666666669</v>
      </c>
    </row>
    <row r="354" spans="1:48" x14ac:dyDescent="0.3">
      <c r="A354" t="s">
        <v>197</v>
      </c>
      <c r="B354" t="s">
        <v>198</v>
      </c>
      <c r="C354" t="s">
        <v>3166</v>
      </c>
      <c r="D354" t="s">
        <v>199</v>
      </c>
      <c r="E354">
        <v>129828.03954120001</v>
      </c>
      <c r="F354">
        <v>4737.2</v>
      </c>
      <c r="G354">
        <v>12.802346960202501</v>
      </c>
      <c r="H354">
        <f>(Table2[[#This Row],[1Y Return vs Nifty]]-AVERAGE(Table2[1Y Return vs Nifty]))/_xlfn.STDEV.P(Table2[1Y Return vs Nifty])</f>
        <v>-0.1799794516525777</v>
      </c>
      <c r="I354">
        <v>-4.5249011252288396</v>
      </c>
      <c r="J354">
        <f>(Table2[[#This Row],[1M Return vs Nifty]]-AVERAGE(Table2[1M Return vs Nifty]))/_xlfn.STDEV.P(Table2[1M Return vs Nifty])</f>
        <v>-0.51132198118160177</v>
      </c>
      <c r="K354">
        <v>13.867892197368199</v>
      </c>
      <c r="L354">
        <f>(Table2[[#This Row],[6M Return vs Nifty]]-AVERAGE(Table2[6M Return vs Nifty]))/_xlfn.STDEV.P(Table2[6M Return vs Nifty])</f>
        <v>-2.2994513342765383E-2</v>
      </c>
      <c r="M354">
        <v>-2.72948894483847</v>
      </c>
      <c r="N354">
        <f>(Table2[[#This Row],[1W Return vs Nifty]]-AVERAGE(Table2[1W Return vs Nifty]))/_xlfn.STDEV.P(Table2[1W Return vs Nifty])</f>
        <v>-0.54402884989754807</v>
      </c>
      <c r="O354">
        <v>4830.46</v>
      </c>
      <c r="P354">
        <v>4807.1433573382701</v>
      </c>
      <c r="Q354">
        <v>4392.4292148494596</v>
      </c>
      <c r="R354">
        <v>30.2465558564449</v>
      </c>
      <c r="S354" s="1">
        <f>(Table2[[#This Row],[Close Price]]-Table2[[#This Row],[20D EMA]])/Table2[[#This Row],[20D EMA]]</f>
        <v>-1.9306649884276078E-2</v>
      </c>
      <c r="T354" s="1">
        <f>(Table2[[#This Row],[Close Price]]-Table2[[#This Row],[50D EMA]])/Table2[[#This Row],[50D EMA]]</f>
        <v>-1.4549879655970597E-2</v>
      </c>
      <c r="U354" s="1">
        <f>(Table2[[#This Row],[Close Price]]-Table2[[#This Row],[200D EMA]])/Table2[[#This Row],[200D EMA]]</f>
        <v>7.8492052640251012E-2</v>
      </c>
      <c r="V354">
        <v>0.66227955768160296</v>
      </c>
      <c r="W354">
        <v>4689.3500000000004</v>
      </c>
      <c r="X354">
        <v>4767.5</v>
      </c>
      <c r="Y354">
        <v>4689.3500000000004</v>
      </c>
      <c r="Z354">
        <v>4780</v>
      </c>
      <c r="AA354">
        <v>4689.3500000000004</v>
      </c>
      <c r="AB354">
        <v>5011</v>
      </c>
      <c r="AC354" s="1">
        <f>(Table2[[#This Row],[Close Price]]/Table2[[#This Row],[Day Low]])-1</f>
        <v>1.0203972832055541E-2</v>
      </c>
      <c r="AD354" s="1">
        <f>(Table2[[#This Row],[Day High]]/Table2[[#This Row],[Close Price]])-1</f>
        <v>6.3961833994765627E-3</v>
      </c>
      <c r="AE354" s="1">
        <f>(Table2[[#This Row],[Close Price]]/Table2[[#This Row],[Current Week Low]])-1</f>
        <v>1.0203972832055541E-2</v>
      </c>
      <c r="AF354" s="1">
        <f>(Table2[[#This Row],[Current Week High]]/Table2[[#This Row],[Close Price]])-1</f>
        <v>9.0348729207125889E-3</v>
      </c>
      <c r="AG354" s="1">
        <f>(Table2[[#This Row],[Close Price]]/Table2[[#This Row],[Current Month Low]])-1</f>
        <v>1.0203972832055541E-2</v>
      </c>
      <c r="AH354" s="1">
        <f>(Table2[[#This Row],[Current Month High]]/Table2[[#This Row],[Close Price]])-1</f>
        <v>5.7797855273157284E-2</v>
      </c>
      <c r="AI354">
        <v>6.7909313518534002</v>
      </c>
      <c r="AJ354">
        <v>44.647328244274703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-0.04</v>
      </c>
      <c r="AM354" t="s">
        <v>3221</v>
      </c>
      <c r="AN354">
        <v>-3.28</v>
      </c>
      <c r="AO354" t="s">
        <v>3221</v>
      </c>
      <c r="AP354">
        <v>4.9845002040011001E-2</v>
      </c>
      <c r="AQ354">
        <f>(Table2[[#This Row],[Sharpe Ratio]]-AVERAGE(Table2[Sharpe Ratio]))/_xlfn.STDEV.P(Table2[Sharpe Ratio])</f>
        <v>-0.17329190252689905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-1.4316166986013918</v>
      </c>
      <c r="AS354">
        <f>_xlfn.RANK.AVG(Table2[[#This Row],[1Y Return vs Nifty Z-Score]],Table2[1Y Return vs Nifty Z-Score])</f>
        <v>359</v>
      </c>
      <c r="AT354">
        <f>_xlfn.RANK.AVG(Table2[[#This Row],[6M Return vs Nifty Z-Score]],Table2[6M Return vs Nifty Z-Score])</f>
        <v>327</v>
      </c>
      <c r="AU354">
        <f>_xlfn.RANK.AVG(Table2[[#This Row],[Sharpe Ratio Z-Score]],Table2[Sharpe Ratio Z-Score])</f>
        <v>390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1963</v>
      </c>
      <c r="B355" t="s">
        <v>1964</v>
      </c>
      <c r="C355" t="s">
        <v>3171</v>
      </c>
      <c r="D355" t="s">
        <v>46</v>
      </c>
      <c r="E355">
        <v>3599.3442424999998</v>
      </c>
      <c r="F355">
        <v>2123.75</v>
      </c>
      <c r="G355">
        <v>-11.6200195204061</v>
      </c>
      <c r="H355">
        <f>(Table2[[#This Row],[1Y Return vs Nifty]]-AVERAGE(Table2[1Y Return vs Nifty]))/_xlfn.STDEV.P(Table2[1Y Return vs Nifty])</f>
        <v>-0.61020373620373125</v>
      </c>
      <c r="I355">
        <v>11.1330618936733</v>
      </c>
      <c r="J355">
        <f>(Table2[[#This Row],[1M Return vs Nifty]]-AVERAGE(Table2[1M Return vs Nifty]))/_xlfn.STDEV.P(Table2[1M Return vs Nifty])</f>
        <v>1.0541365358968586</v>
      </c>
      <c r="K355">
        <v>27.859025572701398</v>
      </c>
      <c r="L355">
        <f>(Table2[[#This Row],[6M Return vs Nifty]]-AVERAGE(Table2[6M Return vs Nifty]))/_xlfn.STDEV.P(Table2[6M Return vs Nifty])</f>
        <v>0.420831178394455</v>
      </c>
      <c r="M355">
        <v>11.481177081004301</v>
      </c>
      <c r="N355">
        <f>(Table2[[#This Row],[1W Return vs Nifty]]-AVERAGE(Table2[1W Return vs Nifty]))/_xlfn.STDEV.P(Table2[1W Return vs Nifty])</f>
        <v>2.1883656869502293</v>
      </c>
      <c r="O355">
        <v>2003.1</v>
      </c>
      <c r="P355">
        <v>1929.9064203799501</v>
      </c>
      <c r="Q355">
        <v>1751.7793210575401</v>
      </c>
      <c r="R355">
        <v>73.323108043143193</v>
      </c>
      <c r="S355" s="1">
        <f>(Table2[[#This Row],[Close Price]]-Table2[[#This Row],[20D EMA]])/Table2[[#This Row],[20D EMA]]</f>
        <v>6.0231640956517445E-2</v>
      </c>
      <c r="T355" s="1">
        <f>(Table2[[#This Row],[Close Price]]-Table2[[#This Row],[50D EMA]])/Table2[[#This Row],[50D EMA]]</f>
        <v>0.10044195800016406</v>
      </c>
      <c r="U355" s="1">
        <f>(Table2[[#This Row],[Close Price]]-Table2[[#This Row],[200D EMA]])/Table2[[#This Row],[200D EMA]]</f>
        <v>0.21233877719135488</v>
      </c>
      <c r="V355">
        <v>0.84503277386127096</v>
      </c>
      <c r="W355">
        <v>2098.9499999999998</v>
      </c>
      <c r="X355">
        <v>2192.6999999999998</v>
      </c>
      <c r="Y355">
        <v>2039.9</v>
      </c>
      <c r="Z355">
        <v>2264.5</v>
      </c>
      <c r="AA355">
        <v>1929.6</v>
      </c>
      <c r="AB355">
        <v>2264.5</v>
      </c>
      <c r="AC355" s="1">
        <f>(Table2[[#This Row],[Close Price]]/Table2[[#This Row],[Day Low]])-1</f>
        <v>1.1815431525286524E-2</v>
      </c>
      <c r="AD355" s="1">
        <f>(Table2[[#This Row],[Day High]]/Table2[[#This Row],[Close Price]])-1</f>
        <v>3.2466156562683812E-2</v>
      </c>
      <c r="AE355" s="1">
        <f>(Table2[[#This Row],[Close Price]]/Table2[[#This Row],[Current Week Low]])-1</f>
        <v>4.1104956125300296E-2</v>
      </c>
      <c r="AF355" s="1">
        <f>(Table2[[#This Row],[Current Week High]]/Table2[[#This Row],[Close Price]])-1</f>
        <v>6.6274278987639823E-2</v>
      </c>
      <c r="AG355" s="1">
        <f>(Table2[[#This Row],[Close Price]]/Table2[[#This Row],[Current Month Low]])-1</f>
        <v>0.10061670812603651</v>
      </c>
      <c r="AH355" s="1">
        <f>(Table2[[#This Row],[Current Month High]]/Table2[[#This Row],[Close Price]])-1</f>
        <v>6.6274278987639823E-2</v>
      </c>
      <c r="AI355">
        <v>6.6274278987639796</v>
      </c>
      <c r="AJ355">
        <v>50.194483734087697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0.21</v>
      </c>
      <c r="AM355" t="s">
        <v>3220</v>
      </c>
      <c r="AN355">
        <v>7.21</v>
      </c>
      <c r="AO355" t="s">
        <v>3220</v>
      </c>
      <c r="AP355">
        <v>6.4038812335406994E-2</v>
      </c>
      <c r="AQ355">
        <f>(Table2[[#This Row],[Sharpe Ratio]]-AVERAGE(Table2[Sharpe Ratio]))/_xlfn.STDEV.P(Table2[Sharpe Ratio])</f>
        <v>-7.3472173423354903E-3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3.0457824476954762</v>
      </c>
      <c r="AS355">
        <f>_xlfn.RANK.AVG(Table2[[#This Row],[1Y Return vs Nifty Z-Score]],Table2[1Y Return vs Nifty Z-Score])</f>
        <v>532</v>
      </c>
      <c r="AT355">
        <f>_xlfn.RANK.AVG(Table2[[#This Row],[6M Return vs Nifty Z-Score]],Table2[6M Return vs Nifty Z-Score])</f>
        <v>194</v>
      </c>
      <c r="AU355">
        <f>_xlfn.RANK.AVG(Table2[[#This Row],[Sharpe Ratio Z-Score]],Table2[Sharpe Ratio Z-Score])</f>
        <v>356</v>
      </c>
      <c r="AV355">
        <f>(Table2[[#This Row],[Rank 1Y]]+Table2[[#This Row],[Rank 6M]]+Table2[[#This Row],[Rank Sharpe]])/3</f>
        <v>360.66666666666669</v>
      </c>
    </row>
    <row r="356" spans="1:48" x14ac:dyDescent="0.3">
      <c r="A356" t="s">
        <v>186</v>
      </c>
      <c r="B356" t="s">
        <v>187</v>
      </c>
      <c r="C356" t="s">
        <v>3165</v>
      </c>
      <c r="D356" t="s">
        <v>188</v>
      </c>
      <c r="E356">
        <v>144055.1975941</v>
      </c>
      <c r="F356">
        <v>5426.45</v>
      </c>
      <c r="G356">
        <v>18.894970223029301</v>
      </c>
      <c r="H356">
        <f>(Table2[[#This Row],[1Y Return vs Nifty]]-AVERAGE(Table2[1Y Return vs Nifty]))/_xlfn.STDEV.P(Table2[1Y Return vs Nifty])</f>
        <v>-7.2651831031922132E-2</v>
      </c>
      <c r="I356">
        <v>4.31934079689211</v>
      </c>
      <c r="J356">
        <f>(Table2[[#This Row],[1M Return vs Nifty]]-AVERAGE(Table2[1M Return vs Nifty]))/_xlfn.STDEV.P(Table2[1M Return vs Nifty])</f>
        <v>0.37291141669861488</v>
      </c>
      <c r="K356">
        <v>39.210407061186899</v>
      </c>
      <c r="L356">
        <f>(Table2[[#This Row],[6M Return vs Nifty]]-AVERAGE(Table2[6M Return vs Nifty]))/_xlfn.STDEV.P(Table2[6M Return vs Nifty])</f>
        <v>0.78091885722270249</v>
      </c>
      <c r="M356">
        <v>3.5808133655772201</v>
      </c>
      <c r="N356">
        <f>(Table2[[#This Row],[1W Return vs Nifty]]-AVERAGE(Table2[1W Return vs Nifty]))/_xlfn.STDEV.P(Table2[1W Return vs Nifty])</f>
        <v>0.66930172359435691</v>
      </c>
      <c r="O356">
        <v>5022.62</v>
      </c>
      <c r="P356">
        <v>4815.4745942279897</v>
      </c>
      <c r="Q356">
        <v>4238.0582605050404</v>
      </c>
      <c r="R356">
        <v>86.152646376252093</v>
      </c>
      <c r="S356" s="1">
        <f>(Table2[[#This Row],[Close Price]]-Table2[[#This Row],[20D EMA]])/Table2[[#This Row],[20D EMA]]</f>
        <v>8.0402260174968432E-2</v>
      </c>
      <c r="T356" s="1">
        <f>(Table2[[#This Row],[Close Price]]-Table2[[#This Row],[50D EMA]])/Table2[[#This Row],[50D EMA]]</f>
        <v>0.1268775058027195</v>
      </c>
      <c r="U356" s="1">
        <f>(Table2[[#This Row],[Close Price]]-Table2[[#This Row],[200D EMA]])/Table2[[#This Row],[200D EMA]]</f>
        <v>0.28040948624272599</v>
      </c>
      <c r="V356">
        <v>1.05226295067703</v>
      </c>
      <c r="W356">
        <v>5198</v>
      </c>
      <c r="X356">
        <v>5447.35</v>
      </c>
      <c r="Y356">
        <v>5082.2</v>
      </c>
      <c r="Z356">
        <v>5447.35</v>
      </c>
      <c r="AA356">
        <v>5015.25</v>
      </c>
      <c r="AB356">
        <v>5447.35</v>
      </c>
      <c r="AC356" s="1">
        <f>(Table2[[#This Row],[Close Price]]/Table2[[#This Row],[Day Low]])-1</f>
        <v>4.3949595998460822E-2</v>
      </c>
      <c r="AD356" s="1">
        <f>(Table2[[#This Row],[Day High]]/Table2[[#This Row],[Close Price]])-1</f>
        <v>3.8515051276617474E-3</v>
      </c>
      <c r="AE356" s="1">
        <f>(Table2[[#This Row],[Close Price]]/Table2[[#This Row],[Current Week Low]])-1</f>
        <v>6.7736413364291037E-2</v>
      </c>
      <c r="AF356" s="1">
        <f>(Table2[[#This Row],[Current Week High]]/Table2[[#This Row],[Close Price]])-1</f>
        <v>3.8515051276617474E-3</v>
      </c>
      <c r="AG356" s="1">
        <f>(Table2[[#This Row],[Close Price]]/Table2[[#This Row],[Current Month Low]])-1</f>
        <v>8.1989930711330317E-2</v>
      </c>
      <c r="AH356" s="1">
        <f>(Table2[[#This Row],[Current Month High]]/Table2[[#This Row],[Close Price]])-1</f>
        <v>3.8515051276617474E-3</v>
      </c>
      <c r="AI356">
        <v>0.38515051276617401</v>
      </c>
      <c r="AJ356">
        <v>64.672412223469706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0.01</v>
      </c>
      <c r="AM356" t="s">
        <v>3220</v>
      </c>
      <c r="AN356">
        <v>11.75</v>
      </c>
      <c r="AO356" t="s">
        <v>3220</v>
      </c>
      <c r="AP356">
        <v>-2.4070072259329001E-2</v>
      </c>
      <c r="AQ356">
        <f>(Table2[[#This Row],[Sharpe Ratio]]-AVERAGE(Table2[Sharpe Ratio]))/_xlfn.STDEV.P(Table2[Sharpe Ratio])</f>
        <v>-1.0374582877135625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0.71302187877018963</v>
      </c>
      <c r="AS356">
        <f>_xlfn.RANK.AVG(Table2[[#This Row],[1Y Return vs Nifty Z-Score]],Table2[1Y Return vs Nifty Z-Score])</f>
        <v>324</v>
      </c>
      <c r="AT356">
        <f>_xlfn.RANK.AVG(Table2[[#This Row],[6M Return vs Nifty Z-Score]],Table2[6M Return vs Nifty Z-Score])</f>
        <v>129</v>
      </c>
      <c r="AU356">
        <f>_xlfn.RANK.AVG(Table2[[#This Row],[Sharpe Ratio Z-Score]],Table2[Sharpe Ratio Z-Score])</f>
        <v>631</v>
      </c>
      <c r="AV356">
        <f>(Table2[[#This Row],[Rank 1Y]]+Table2[[#This Row],[Rank 6M]]+Table2[[#This Row],[Rank Sharpe]])/3</f>
        <v>361.33333333333331</v>
      </c>
    </row>
    <row r="357" spans="1:48" x14ac:dyDescent="0.3">
      <c r="A357" t="s">
        <v>1348</v>
      </c>
      <c r="B357" t="s">
        <v>1349</v>
      </c>
      <c r="C357" t="s">
        <v>3174</v>
      </c>
      <c r="D357" t="s">
        <v>141</v>
      </c>
      <c r="E357">
        <v>8529.1717462750003</v>
      </c>
      <c r="F357">
        <v>582.25</v>
      </c>
      <c r="G357">
        <v>17.086091743408002</v>
      </c>
      <c r="H357">
        <f>(Table2[[#This Row],[1Y Return vs Nifty]]-AVERAGE(Table2[1Y Return vs Nifty]))/_xlfn.STDEV.P(Table2[1Y Return vs Nifty])</f>
        <v>-0.10451702519125811</v>
      </c>
      <c r="I357">
        <v>-4.4528284410188199</v>
      </c>
      <c r="J357">
        <f>(Table2[[#This Row],[1M Return vs Nifty]]-AVERAGE(Table2[1M Return vs Nifty]))/_xlfn.STDEV.P(Table2[1M Return vs Nifty])</f>
        <v>-0.50411626756425076</v>
      </c>
      <c r="K357">
        <v>18.931579550940299</v>
      </c>
      <c r="L357">
        <f>(Table2[[#This Row],[6M Return vs Nifty]]-AVERAGE(Table2[6M Return vs Nifty]))/_xlfn.STDEV.P(Table2[6M Return vs Nifty])</f>
        <v>0.13763540005670075</v>
      </c>
      <c r="M357">
        <v>2.2943392622135201</v>
      </c>
      <c r="N357">
        <f>(Table2[[#This Row],[1W Return vs Nifty]]-AVERAGE(Table2[1W Return vs Nifty]))/_xlfn.STDEV.P(Table2[1W Return vs Nifty])</f>
        <v>0.42194140948700681</v>
      </c>
      <c r="O357">
        <v>582.16</v>
      </c>
      <c r="P357">
        <v>572.88073490102499</v>
      </c>
      <c r="Q357">
        <v>502.94698263686502</v>
      </c>
      <c r="R357">
        <v>50.957903328178098</v>
      </c>
      <c r="S357" s="1">
        <f>(Table2[[#This Row],[Close Price]]-Table2[[#This Row],[20D EMA]])/Table2[[#This Row],[20D EMA]]</f>
        <v>1.5459667445381309E-4</v>
      </c>
      <c r="T357" s="1">
        <f>(Table2[[#This Row],[Close Price]]-Table2[[#This Row],[50D EMA]])/Table2[[#This Row],[50D EMA]]</f>
        <v>1.6354652073600814E-2</v>
      </c>
      <c r="U357" s="1">
        <f>(Table2[[#This Row],[Close Price]]-Table2[[#This Row],[200D EMA]])/Table2[[#This Row],[200D EMA]]</f>
        <v>0.15767669376872057</v>
      </c>
      <c r="V357">
        <v>0.57476832268793898</v>
      </c>
      <c r="W357">
        <v>575</v>
      </c>
      <c r="X357">
        <v>586.35</v>
      </c>
      <c r="Y357">
        <v>567.70000000000005</v>
      </c>
      <c r="Z357">
        <v>588.45000000000005</v>
      </c>
      <c r="AA357">
        <v>551.04999999999995</v>
      </c>
      <c r="AB357">
        <v>619</v>
      </c>
      <c r="AC357" s="1">
        <f>(Table2[[#This Row],[Close Price]]/Table2[[#This Row],[Day Low]])-1</f>
        <v>1.2608695652173818E-2</v>
      </c>
      <c r="AD357" s="1">
        <f>(Table2[[#This Row],[Day High]]/Table2[[#This Row],[Close Price]])-1</f>
        <v>7.041648776298981E-3</v>
      </c>
      <c r="AE357" s="1">
        <f>(Table2[[#This Row],[Close Price]]/Table2[[#This Row],[Current Week Low]])-1</f>
        <v>2.5629734014444239E-2</v>
      </c>
      <c r="AF357" s="1">
        <f>(Table2[[#This Row],[Current Week High]]/Table2[[#This Row],[Close Price]])-1</f>
        <v>1.0648346930012931E-2</v>
      </c>
      <c r="AG357" s="1">
        <f>(Table2[[#This Row],[Close Price]]/Table2[[#This Row],[Current Month Low]])-1</f>
        <v>5.6619181562471699E-2</v>
      </c>
      <c r="AH357" s="1">
        <f>(Table2[[#This Row],[Current Month High]]/Table2[[#This Row],[Close Price]])-1</f>
        <v>6.3117217689995675E-2</v>
      </c>
      <c r="AI357">
        <v>20.051524259338699</v>
      </c>
      <c r="AJ357">
        <v>53.871564482029598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3220</v>
      </c>
      <c r="AN357">
        <v>-6.91</v>
      </c>
      <c r="AO357" t="s">
        <v>3221</v>
      </c>
      <c r="AP357">
        <v>2.2376292835054001E-2</v>
      </c>
      <c r="AQ357">
        <f>(Table2[[#This Row],[Sharpe Ratio]]-AVERAGE(Table2[Sharpe Ratio]))/_xlfn.STDEV.P(Table2[Sharpe Ratio])</f>
        <v>-0.49443796595720085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-0.54349444916900236</v>
      </c>
      <c r="AS357">
        <f>_xlfn.RANK.AVG(Table2[[#This Row],[1Y Return vs Nifty Z-Score]],Table2[1Y Return vs Nifty Z-Score])</f>
        <v>336</v>
      </c>
      <c r="AT357">
        <f>_xlfn.RANK.AVG(Table2[[#This Row],[6M Return vs Nifty Z-Score]],Table2[6M Return vs Nifty Z-Score])</f>
        <v>277</v>
      </c>
      <c r="AU357">
        <f>_xlfn.RANK.AVG(Table2[[#This Row],[Sharpe Ratio Z-Score]],Table2[Sharpe Ratio Z-Score])</f>
        <v>472</v>
      </c>
      <c r="AV357">
        <f>(Table2[[#This Row],[Rank 1Y]]+Table2[[#This Row],[Rank 6M]]+Table2[[#This Row],[Rank Sharpe]])/3</f>
        <v>361.66666666666669</v>
      </c>
    </row>
    <row r="358" spans="1:48" x14ac:dyDescent="0.3">
      <c r="A358" t="s">
        <v>1052</v>
      </c>
      <c r="B358" t="s">
        <v>1053</v>
      </c>
      <c r="C358" t="s">
        <v>3172</v>
      </c>
      <c r="D358" t="s">
        <v>756</v>
      </c>
      <c r="E358">
        <v>12936.6280741399</v>
      </c>
      <c r="F358">
        <v>2755.4</v>
      </c>
      <c r="G358">
        <v>27.512701352905399</v>
      </c>
      <c r="H358">
        <f>(Table2[[#This Row],[1Y Return vs Nifty]]-AVERAGE(Table2[1Y Return vs Nifty]))/_xlfn.STDEV.P(Table2[1Y Return vs Nifty])</f>
        <v>7.9158077018919512E-2</v>
      </c>
      <c r="I358">
        <v>9.6919808247399697</v>
      </c>
      <c r="J358">
        <f>(Table2[[#This Row],[1M Return vs Nifty]]-AVERAGE(Table2[1M Return vs Nifty]))/_xlfn.STDEV.P(Table2[1M Return vs Nifty])</f>
        <v>0.91005951703822097</v>
      </c>
      <c r="K358">
        <v>3.4802504003125301</v>
      </c>
      <c r="L358">
        <f>(Table2[[#This Row],[6M Return vs Nifty]]-AVERAGE(Table2[6M Return vs Nifty]))/_xlfn.STDEV.P(Table2[6M Return vs Nifty])</f>
        <v>-0.35251051339925837</v>
      </c>
      <c r="M358">
        <v>-2.6924103679511702</v>
      </c>
      <c r="N358">
        <f>(Table2[[#This Row],[1W Return vs Nifty]]-AVERAGE(Table2[1W Return vs Nifty]))/_xlfn.STDEV.P(Table2[1W Return vs Nifty])</f>
        <v>-0.53689946548046963</v>
      </c>
      <c r="O358">
        <v>2751.68</v>
      </c>
      <c r="P358">
        <v>2618.5699780614</v>
      </c>
      <c r="Q358">
        <v>2397.92074265262</v>
      </c>
      <c r="R358">
        <v>44.589235683196399</v>
      </c>
      <c r="S358" s="1">
        <f>(Table2[[#This Row],[Close Price]]-Table2[[#This Row],[20D EMA]])/Table2[[#This Row],[20D EMA]]</f>
        <v>1.3519013838819394E-3</v>
      </c>
      <c r="T358" s="1">
        <f>(Table2[[#This Row],[Close Price]]-Table2[[#This Row],[50D EMA]])/Table2[[#This Row],[50D EMA]]</f>
        <v>5.2253719810802679E-2</v>
      </c>
      <c r="U358" s="1">
        <f>(Table2[[#This Row],[Close Price]]-Table2[[#This Row],[200D EMA]])/Table2[[#This Row],[200D EMA]]</f>
        <v>0.14907884609727784</v>
      </c>
      <c r="V358">
        <v>1.5414772958043601</v>
      </c>
      <c r="W358">
        <v>2736.25</v>
      </c>
      <c r="X358">
        <v>2794.05</v>
      </c>
      <c r="Y358">
        <v>2692.4</v>
      </c>
      <c r="Z358">
        <v>2875.1</v>
      </c>
      <c r="AA358">
        <v>2692.4</v>
      </c>
      <c r="AB358">
        <v>2995</v>
      </c>
      <c r="AC358" s="1">
        <f>(Table2[[#This Row],[Close Price]]/Table2[[#This Row],[Day Low]])-1</f>
        <v>6.9986295111923447E-3</v>
      </c>
      <c r="AD358" s="1">
        <f>(Table2[[#This Row],[Day High]]/Table2[[#This Row],[Close Price]])-1</f>
        <v>1.4027001524279603E-2</v>
      </c>
      <c r="AE358" s="1">
        <f>(Table2[[#This Row],[Close Price]]/Table2[[#This Row],[Current Week Low]])-1</f>
        <v>2.3399197741791777E-2</v>
      </c>
      <c r="AF358" s="1">
        <f>(Table2[[#This Row],[Current Week High]]/Table2[[#This Row],[Close Price]])-1</f>
        <v>4.3441968498221684E-2</v>
      </c>
      <c r="AG358" s="1">
        <f>(Table2[[#This Row],[Close Price]]/Table2[[#This Row],[Current Month Low]])-1</f>
        <v>2.3399197741791777E-2</v>
      </c>
      <c r="AH358" s="1">
        <f>(Table2[[#This Row],[Current Month High]]/Table2[[#This Row],[Close Price]])-1</f>
        <v>8.6956521739130377E-2</v>
      </c>
      <c r="AI358">
        <v>8.6956521739130306</v>
      </c>
      <c r="AJ358">
        <v>63.133122169266699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-0.05</v>
      </c>
      <c r="AM358" t="s">
        <v>3221</v>
      </c>
      <c r="AN358">
        <v>1.34</v>
      </c>
      <c r="AO358" t="s">
        <v>3220</v>
      </c>
      <c r="AP358">
        <v>5.3092161718631001E-2</v>
      </c>
      <c r="AQ358">
        <f>(Table2[[#This Row],[Sharpe Ratio]]-AVERAGE(Table2[Sharpe Ratio]))/_xlfn.STDEV.P(Table2[Sharpe Ratio])</f>
        <v>-0.13532824939935309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-3.5520634221940628E-2</v>
      </c>
      <c r="AS358">
        <f>_xlfn.RANK.AVG(Table2[[#This Row],[1Y Return vs Nifty Z-Score]],Table2[1Y Return vs Nifty Z-Score])</f>
        <v>274</v>
      </c>
      <c r="AT358">
        <f>_xlfn.RANK.AVG(Table2[[#This Row],[6M Return vs Nifty Z-Score]],Table2[6M Return vs Nifty Z-Score])</f>
        <v>435</v>
      </c>
      <c r="AU358">
        <f>_xlfn.RANK.AVG(Table2[[#This Row],[Sharpe Ratio Z-Score]],Table2[Sharpe Ratio Z-Score])</f>
        <v>379</v>
      </c>
      <c r="AV358">
        <f>(Table2[[#This Row],[Rank 1Y]]+Table2[[#This Row],[Rank 6M]]+Table2[[#This Row],[Rank Sharpe]])/3</f>
        <v>362.66666666666669</v>
      </c>
    </row>
    <row r="359" spans="1:48" x14ac:dyDescent="0.3">
      <c r="A359" t="s">
        <v>1137</v>
      </c>
      <c r="B359" t="s">
        <v>1138</v>
      </c>
      <c r="C359" t="s">
        <v>3173</v>
      </c>
      <c r="D359" t="s">
        <v>127</v>
      </c>
      <c r="E359">
        <v>11168.7946665</v>
      </c>
      <c r="F359">
        <v>366.5</v>
      </c>
      <c r="G359">
        <v>-27.515882964648601</v>
      </c>
      <c r="H359">
        <f>(Table2[[#This Row],[1Y Return vs Nifty]]-AVERAGE(Table2[1Y Return vs Nifty]))/_xlfn.STDEV.P(Table2[1Y Return vs Nifty])</f>
        <v>-0.89022518633847036</v>
      </c>
      <c r="I359">
        <v>2.4637578379637799</v>
      </c>
      <c r="J359">
        <f>(Table2[[#This Row],[1M Return vs Nifty]]-AVERAGE(Table2[1M Return vs Nifty]))/_xlfn.STDEV.P(Table2[1M Return vs Nifty])</f>
        <v>0.18739315077262478</v>
      </c>
      <c r="K359">
        <v>8.4064225457651496</v>
      </c>
      <c r="L359">
        <f>(Table2[[#This Row],[6M Return vs Nifty]]-AVERAGE(Table2[6M Return vs Nifty]))/_xlfn.STDEV.P(Table2[6M Return vs Nifty])</f>
        <v>-0.19624284719812279</v>
      </c>
      <c r="M359">
        <v>9.0694280721602407</v>
      </c>
      <c r="N359">
        <f>(Table2[[#This Row],[1W Return vs Nifty]]-AVERAGE(Table2[1W Return vs Nifty]))/_xlfn.STDEV.P(Table2[1W Return vs Nifty])</f>
        <v>1.724640073806581</v>
      </c>
      <c r="O359">
        <v>346.23</v>
      </c>
      <c r="P359">
        <v>352.98011634510499</v>
      </c>
      <c r="Q359">
        <v>339.64807455832602</v>
      </c>
      <c r="R359">
        <v>76.143758758070703</v>
      </c>
      <c r="S359" s="1">
        <f>(Table2[[#This Row],[Close Price]]-Table2[[#This Row],[20D EMA]])/Table2[[#This Row],[20D EMA]]</f>
        <v>5.8544897900239666E-2</v>
      </c>
      <c r="T359" s="1">
        <f>(Table2[[#This Row],[Close Price]]-Table2[[#This Row],[50D EMA]])/Table2[[#This Row],[50D EMA]]</f>
        <v>3.8302111163895591E-2</v>
      </c>
      <c r="U359" s="1">
        <f>(Table2[[#This Row],[Close Price]]-Table2[[#This Row],[200D EMA]])/Table2[[#This Row],[200D EMA]]</f>
        <v>7.9058082330046714E-2</v>
      </c>
      <c r="V359">
        <v>1.1017275179311301</v>
      </c>
      <c r="W359">
        <v>356.1</v>
      </c>
      <c r="X359">
        <v>367.75</v>
      </c>
      <c r="Y359">
        <v>346.25</v>
      </c>
      <c r="Z359">
        <v>367.75</v>
      </c>
      <c r="AA359">
        <v>326.95</v>
      </c>
      <c r="AB359">
        <v>367.75</v>
      </c>
      <c r="AC359" s="1">
        <f>(Table2[[#This Row],[Close Price]]/Table2[[#This Row],[Day Low]])-1</f>
        <v>2.9205279415894347E-2</v>
      </c>
      <c r="AD359" s="1">
        <f>(Table2[[#This Row],[Day High]]/Table2[[#This Row],[Close Price]])-1</f>
        <v>3.4106412005456832E-3</v>
      </c>
      <c r="AE359" s="1">
        <f>(Table2[[#This Row],[Close Price]]/Table2[[#This Row],[Current Week Low]])-1</f>
        <v>5.8483754512635322E-2</v>
      </c>
      <c r="AF359" s="1">
        <f>(Table2[[#This Row],[Current Week High]]/Table2[[#This Row],[Close Price]])-1</f>
        <v>3.4106412005456832E-3</v>
      </c>
      <c r="AG359" s="1">
        <f>(Table2[[#This Row],[Close Price]]/Table2[[#This Row],[Current Month Low]])-1</f>
        <v>0.12096650864046499</v>
      </c>
      <c r="AH359" s="1">
        <f>(Table2[[#This Row],[Current Month High]]/Table2[[#This Row],[Close Price]])-1</f>
        <v>3.4106412005456832E-3</v>
      </c>
      <c r="AI359">
        <v>16.725784447476101</v>
      </c>
      <c r="AJ359">
        <v>44.976265822784796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-0.01</v>
      </c>
      <c r="AM359" t="s">
        <v>3221</v>
      </c>
      <c r="AN359">
        <v>10.11</v>
      </c>
      <c r="AO359" t="s">
        <v>3220</v>
      </c>
      <c r="AP359">
        <v>0.181494483509032</v>
      </c>
      <c r="AQ359">
        <f>(Table2[[#This Row],[Sharpe Ratio]]-AVERAGE(Table2[Sharpe Ratio]))/_xlfn.STDEV.P(Table2[Sharpe Ratio])</f>
        <v>1.3658671606440398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632</v>
      </c>
      <c r="AT359">
        <f>_xlfn.RANK.AVG(Table2[[#This Row],[6M Return vs Nifty Z-Score]],Table2[6M Return vs Nifty Z-Score])</f>
        <v>394</v>
      </c>
      <c r="AU359">
        <f>_xlfn.RANK.AVG(Table2[[#This Row],[Sharpe Ratio Z-Score]],Table2[Sharpe Ratio Z-Score])</f>
        <v>67</v>
      </c>
      <c r="AV359">
        <f>(Table2[[#This Row],[Rank 1Y]]+Table2[[#This Row],[Rank 6M]]+Table2[[#This Row],[Rank Sharpe]])/3</f>
        <v>364.33333333333331</v>
      </c>
    </row>
    <row r="360" spans="1:48" x14ac:dyDescent="0.3">
      <c r="A360" t="s">
        <v>1199</v>
      </c>
      <c r="B360" t="s">
        <v>1200</v>
      </c>
      <c r="C360" t="s">
        <v>3171</v>
      </c>
      <c r="D360" t="s">
        <v>111</v>
      </c>
      <c r="E360">
        <v>10201.3732485</v>
      </c>
      <c r="F360">
        <v>738.15</v>
      </c>
      <c r="G360">
        <v>44.229021768470602</v>
      </c>
      <c r="H360">
        <f>(Table2[[#This Row],[1Y Return vs Nifty]]-AVERAGE(Table2[1Y Return vs Nifty]))/_xlfn.STDEV.P(Table2[1Y Return vs Nifty])</f>
        <v>0.37363269301588509</v>
      </c>
      <c r="I360">
        <v>-4.7633310576673598</v>
      </c>
      <c r="J360">
        <f>(Table2[[#This Row],[1M Return vs Nifty]]-AVERAGE(Table2[1M Return vs Nifty]))/_xlfn.STDEV.P(Table2[1M Return vs Nifty])</f>
        <v>-0.53515983084389418</v>
      </c>
      <c r="K360">
        <v>12.994308857428001</v>
      </c>
      <c r="L360">
        <f>(Table2[[#This Row],[6M Return vs Nifty]]-AVERAGE(Table2[6M Return vs Nifty]))/_xlfn.STDEV.P(Table2[6M Return vs Nifty])</f>
        <v>-5.0706259041840063E-2</v>
      </c>
      <c r="M360">
        <v>1.60173974128875</v>
      </c>
      <c r="N360">
        <f>(Table2[[#This Row],[1W Return vs Nifty]]-AVERAGE(Table2[1W Return vs Nifty]))/_xlfn.STDEV.P(Table2[1W Return vs Nifty])</f>
        <v>0.28876994913766707</v>
      </c>
      <c r="O360">
        <v>694.9</v>
      </c>
      <c r="P360">
        <v>704.25404572625098</v>
      </c>
      <c r="Q360">
        <v>640.88132657915901</v>
      </c>
      <c r="R360">
        <v>71.917987829199603</v>
      </c>
      <c r="S360" s="1">
        <f>(Table2[[#This Row],[Close Price]]-Table2[[#This Row],[20D EMA]])/Table2[[#This Row],[20D EMA]]</f>
        <v>6.2239171103755937E-2</v>
      </c>
      <c r="T360" s="1">
        <f>(Table2[[#This Row],[Close Price]]-Table2[[#This Row],[50D EMA]])/Table2[[#This Row],[50D EMA]]</f>
        <v>4.8130294003202102E-2</v>
      </c>
      <c r="U360" s="1">
        <f>(Table2[[#This Row],[Close Price]]-Table2[[#This Row],[200D EMA]])/Table2[[#This Row],[200D EMA]]</f>
        <v>0.15177329934082071</v>
      </c>
      <c r="V360">
        <v>0.68521396203471296</v>
      </c>
      <c r="W360">
        <v>680.5</v>
      </c>
      <c r="X360">
        <v>744.95</v>
      </c>
      <c r="Y360">
        <v>674</v>
      </c>
      <c r="Z360">
        <v>744.95</v>
      </c>
      <c r="AA360">
        <v>668.95</v>
      </c>
      <c r="AB360">
        <v>744.95</v>
      </c>
      <c r="AC360" s="1">
        <f>(Table2[[#This Row],[Close Price]]/Table2[[#This Row],[Day Low]])-1</f>
        <v>8.4717119764878834E-2</v>
      </c>
      <c r="AD360" s="1">
        <f>(Table2[[#This Row],[Day High]]/Table2[[#This Row],[Close Price]])-1</f>
        <v>9.2122197385355875E-3</v>
      </c>
      <c r="AE360" s="1">
        <f>(Table2[[#This Row],[Close Price]]/Table2[[#This Row],[Current Week Low]])-1</f>
        <v>9.5178041543026781E-2</v>
      </c>
      <c r="AF360" s="1">
        <f>(Table2[[#This Row],[Current Week High]]/Table2[[#This Row],[Close Price]])-1</f>
        <v>9.2122197385355875E-3</v>
      </c>
      <c r="AG360" s="1">
        <f>(Table2[[#This Row],[Close Price]]/Table2[[#This Row],[Current Month Low]])-1</f>
        <v>0.10344569848269658</v>
      </c>
      <c r="AH360" s="1">
        <f>(Table2[[#This Row],[Current Month High]]/Table2[[#This Row],[Close Price]])-1</f>
        <v>9.2122197385355875E-3</v>
      </c>
      <c r="AI360">
        <v>9.7405676353044601</v>
      </c>
      <c r="AJ360">
        <v>77.760385310054104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-0.16</v>
      </c>
      <c r="AM360" t="s">
        <v>3221</v>
      </c>
      <c r="AN360">
        <v>3.82</v>
      </c>
      <c r="AO360" t="s">
        <v>3220</v>
      </c>
      <c r="AQ360">
        <f>(Table2[[#This Row],[Sharpe Ratio]]-AVERAGE(Table2[Sharpe Ratio]))/_xlfn.STDEV.P(Table2[Sharpe Ratio])</f>
        <v>-0.75604684988846571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198</v>
      </c>
      <c r="AT360">
        <f>_xlfn.RANK.AVG(Table2[[#This Row],[6M Return vs Nifty Z-Score]],Table2[6M Return vs Nifty Z-Score])</f>
        <v>336</v>
      </c>
      <c r="AU360">
        <f>_xlfn.RANK.AVG(Table2[[#This Row],[Sharpe Ratio Z-Score]],Table2[Sharpe Ratio Z-Score])</f>
        <v>559.5</v>
      </c>
      <c r="AV360">
        <f>(Table2[[#This Row],[Rank 1Y]]+Table2[[#This Row],[Rank 6M]]+Table2[[#This Row],[Rank Sharpe]])/3</f>
        <v>364.5</v>
      </c>
    </row>
    <row r="361" spans="1:48" x14ac:dyDescent="0.3">
      <c r="A361" t="s">
        <v>70</v>
      </c>
      <c r="B361" t="s">
        <v>71</v>
      </c>
      <c r="C361" t="s">
        <v>3168</v>
      </c>
      <c r="D361" t="s">
        <v>72</v>
      </c>
      <c r="E361">
        <v>347777.78086191998</v>
      </c>
      <c r="F361">
        <v>5344.4</v>
      </c>
      <c r="G361">
        <v>13.902456550194399</v>
      </c>
      <c r="H361">
        <f>(Table2[[#This Row],[1Y Return vs Nifty]]-AVERAGE(Table2[1Y Return vs Nifty]))/_xlfn.STDEV.P(Table2[1Y Return vs Nifty])</f>
        <v>-0.16059992667255893</v>
      </c>
      <c r="I361">
        <v>4.9029447677044402</v>
      </c>
      <c r="J361">
        <f>(Table2[[#This Row],[1M Return vs Nifty]]-AVERAGE(Table2[1M Return vs Nifty]))/_xlfn.STDEV.P(Table2[1M Return vs Nifty])</f>
        <v>0.43125922385629389</v>
      </c>
      <c r="K361">
        <v>22.9675255975935</v>
      </c>
      <c r="L361">
        <f>(Table2[[#This Row],[6M Return vs Nifty]]-AVERAGE(Table2[6M Return vs Nifty]))/_xlfn.STDEV.P(Table2[6M Return vs Nifty])</f>
        <v>0.26566338020075381</v>
      </c>
      <c r="M361">
        <v>7.7452248849092298</v>
      </c>
      <c r="N361">
        <f>(Table2[[#This Row],[1W Return vs Nifty]]-AVERAGE(Table2[1W Return vs Nifty]))/_xlfn.STDEV.P(Table2[1W Return vs Nifty])</f>
        <v>1.4700252972759718</v>
      </c>
      <c r="O361">
        <v>5105.0600000000004</v>
      </c>
      <c r="P361">
        <v>4990.9340977668598</v>
      </c>
      <c r="Q361">
        <v>4533.7927547530298</v>
      </c>
      <c r="R361">
        <v>75.2352160977523</v>
      </c>
      <c r="S361" s="1">
        <f>(Table2[[#This Row],[Close Price]]-Table2[[#This Row],[20D EMA]])/Table2[[#This Row],[20D EMA]]</f>
        <v>4.6882896577121372E-2</v>
      </c>
      <c r="T361" s="1">
        <f>(Table2[[#This Row],[Close Price]]-Table2[[#This Row],[50D EMA]])/Table2[[#This Row],[50D EMA]]</f>
        <v>7.0821592773844547E-2</v>
      </c>
      <c r="U361" s="1">
        <f>(Table2[[#This Row],[Close Price]]-Table2[[#This Row],[200D EMA]])/Table2[[#This Row],[200D EMA]]</f>
        <v>0.17879230240446362</v>
      </c>
      <c r="V361">
        <v>1.02995407198773</v>
      </c>
      <c r="W361">
        <v>5315</v>
      </c>
      <c r="X361">
        <v>5422.45</v>
      </c>
      <c r="Y361">
        <v>5216.05</v>
      </c>
      <c r="Z361">
        <v>5422.45</v>
      </c>
      <c r="AA361">
        <v>4951</v>
      </c>
      <c r="AB361">
        <v>5422.45</v>
      </c>
      <c r="AC361" s="1">
        <f>(Table2[[#This Row],[Close Price]]/Table2[[#This Row],[Day Low]])-1</f>
        <v>5.5315145813734645E-3</v>
      </c>
      <c r="AD361" s="1">
        <f>(Table2[[#This Row],[Day High]]/Table2[[#This Row],[Close Price]])-1</f>
        <v>1.460407155153054E-2</v>
      </c>
      <c r="AE361" s="1">
        <f>(Table2[[#This Row],[Close Price]]/Table2[[#This Row],[Current Week Low]])-1</f>
        <v>2.4606742650089553E-2</v>
      </c>
      <c r="AF361" s="1">
        <f>(Table2[[#This Row],[Current Week High]]/Table2[[#This Row],[Close Price]])-1</f>
        <v>1.460407155153054E-2</v>
      </c>
      <c r="AG361" s="1">
        <f>(Table2[[#This Row],[Close Price]]/Table2[[#This Row],[Current Month Low]])-1</f>
        <v>7.9458695213088237E-2</v>
      </c>
      <c r="AH361" s="1">
        <f>(Table2[[#This Row],[Current Month High]]/Table2[[#This Row],[Close Price]])-1</f>
        <v>1.460407155153054E-2</v>
      </c>
      <c r="AI361">
        <v>1.46040715515305</v>
      </c>
      <c r="AJ361">
        <v>47.7986725663716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</v>
      </c>
      <c r="AM361" t="s">
        <v>3222</v>
      </c>
      <c r="AN361">
        <v>9.0399999999999991</v>
      </c>
      <c r="AO361" t="s">
        <v>3220</v>
      </c>
      <c r="AP361">
        <v>5.3281952775490003E-3</v>
      </c>
      <c r="AQ361">
        <f>(Table2[[#This Row],[Sharpe Ratio]]-AVERAGE(Table2[Sharpe Ratio]))/_xlfn.STDEV.P(Table2[Sharpe Ratio])</f>
        <v>-0.69375309863116252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1.312594876029298</v>
      </c>
      <c r="AS361">
        <f>_xlfn.RANK.AVG(Table2[[#This Row],[1Y Return vs Nifty Z-Score]],Table2[1Y Return vs Nifty Z-Score])</f>
        <v>357</v>
      </c>
      <c r="AT361">
        <f>_xlfn.RANK.AVG(Table2[[#This Row],[6M Return vs Nifty Z-Score]],Table2[6M Return vs Nifty Z-Score])</f>
        <v>235</v>
      </c>
      <c r="AU361">
        <f>_xlfn.RANK.AVG(Table2[[#This Row],[Sharpe Ratio Z-Score]],Table2[Sharpe Ratio Z-Score])</f>
        <v>516</v>
      </c>
      <c r="AV361">
        <f>(Table2[[#This Row],[Rank 1Y]]+Table2[[#This Row],[Rank 6M]]+Table2[[#This Row],[Rank Sharpe]])/3</f>
        <v>369.33333333333331</v>
      </c>
    </row>
    <row r="362" spans="1:48" x14ac:dyDescent="0.3">
      <c r="A362" t="s">
        <v>1498</v>
      </c>
      <c r="B362" t="s">
        <v>1499</v>
      </c>
      <c r="C362" t="s">
        <v>3172</v>
      </c>
      <c r="D362" t="s">
        <v>141</v>
      </c>
      <c r="E362">
        <v>7105.1823664000003</v>
      </c>
      <c r="F362">
        <v>1008.4</v>
      </c>
      <c r="G362">
        <v>14.0832225201654</v>
      </c>
      <c r="H362">
        <f>(Table2[[#This Row],[1Y Return vs Nifty]]-AVERAGE(Table2[1Y Return vs Nifty]))/_xlfn.STDEV.P(Table2[1Y Return vs Nifty])</f>
        <v>-0.15741555425870138</v>
      </c>
      <c r="I362">
        <v>5.0023842008792601</v>
      </c>
      <c r="J362">
        <f>(Table2[[#This Row],[1M Return vs Nifty]]-AVERAGE(Table2[1M Return vs Nifty]))/_xlfn.STDEV.P(Table2[1M Return vs Nifty])</f>
        <v>0.44120102199498246</v>
      </c>
      <c r="K362">
        <v>9.8034379865571406</v>
      </c>
      <c r="L362">
        <f>(Table2[[#This Row],[6M Return vs Nifty]]-AVERAGE(Table2[6M Return vs Nifty]))/_xlfn.STDEV.P(Table2[6M Return vs Nifty])</f>
        <v>-0.15192682734870747</v>
      </c>
      <c r="M362">
        <v>4.6964238145764101</v>
      </c>
      <c r="N362">
        <f>(Table2[[#This Row],[1W Return vs Nifty]]-AVERAGE(Table2[1W Return vs Nifty]))/_xlfn.STDEV.P(Table2[1W Return vs Nifty])</f>
        <v>0.88380876292328259</v>
      </c>
      <c r="O362">
        <v>947.73</v>
      </c>
      <c r="P362">
        <v>927.16948995838004</v>
      </c>
      <c r="Q362">
        <v>860.70666821300699</v>
      </c>
      <c r="R362">
        <v>73.741901885751403</v>
      </c>
      <c r="S362" s="1">
        <f>(Table2[[#This Row],[Close Price]]-Table2[[#This Row],[20D EMA]])/Table2[[#This Row],[20D EMA]]</f>
        <v>6.401612273537817E-2</v>
      </c>
      <c r="T362" s="1">
        <f>(Table2[[#This Row],[Close Price]]-Table2[[#This Row],[50D EMA]])/Table2[[#This Row],[50D EMA]]</f>
        <v>8.7611284583217153E-2</v>
      </c>
      <c r="U362" s="1">
        <f>(Table2[[#This Row],[Close Price]]-Table2[[#This Row],[200D EMA]])/Table2[[#This Row],[200D EMA]]</f>
        <v>0.17159543110503933</v>
      </c>
      <c r="V362">
        <v>1.15863895019537</v>
      </c>
      <c r="W362">
        <v>976</v>
      </c>
      <c r="X362">
        <v>1015</v>
      </c>
      <c r="Y362">
        <v>970</v>
      </c>
      <c r="Z362">
        <v>1015</v>
      </c>
      <c r="AA362">
        <v>927</v>
      </c>
      <c r="AB362">
        <v>1023.9</v>
      </c>
      <c r="AC362" s="1">
        <f>(Table2[[#This Row],[Close Price]]/Table2[[#This Row],[Day Low]])-1</f>
        <v>3.3196721311475441E-2</v>
      </c>
      <c r="AD362" s="1">
        <f>(Table2[[#This Row],[Day High]]/Table2[[#This Row],[Close Price]])-1</f>
        <v>6.545021816739327E-3</v>
      </c>
      <c r="AE362" s="1">
        <f>(Table2[[#This Row],[Close Price]]/Table2[[#This Row],[Current Week Low]])-1</f>
        <v>3.958762886597933E-2</v>
      </c>
      <c r="AF362" s="1">
        <f>(Table2[[#This Row],[Current Week High]]/Table2[[#This Row],[Close Price]])-1</f>
        <v>6.545021816739327E-3</v>
      </c>
      <c r="AG362" s="1">
        <f>(Table2[[#This Row],[Close Price]]/Table2[[#This Row],[Current Month Low]])-1</f>
        <v>8.7810140237324585E-2</v>
      </c>
      <c r="AH362" s="1">
        <f>(Table2[[#This Row],[Current Month High]]/Table2[[#This Row],[Close Price]])-1</f>
        <v>1.5370884569615217E-2</v>
      </c>
      <c r="AI362">
        <v>1.53708845696152</v>
      </c>
      <c r="AJ362">
        <v>63.688012336660897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0.01</v>
      </c>
      <c r="AM362" t="s">
        <v>3220</v>
      </c>
      <c r="AN362">
        <v>6.84</v>
      </c>
      <c r="AO362" t="s">
        <v>3220</v>
      </c>
      <c r="AP362">
        <v>5.2521385469653001E-2</v>
      </c>
      <c r="AQ362">
        <f>(Table2[[#This Row],[Sharpe Ratio]]-AVERAGE(Table2[Sharpe Ratio]))/_xlfn.STDEV.P(Table2[Sharpe Ratio])</f>
        <v>-0.14200138952002972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0.87366601379082653</v>
      </c>
      <c r="AS362">
        <f>_xlfn.RANK.AVG(Table2[[#This Row],[1Y Return vs Nifty Z-Score]],Table2[1Y Return vs Nifty Z-Score])</f>
        <v>356</v>
      </c>
      <c r="AT362">
        <f>_xlfn.RANK.AVG(Table2[[#This Row],[6M Return vs Nifty Z-Score]],Table2[6M Return vs Nifty Z-Score])</f>
        <v>377</v>
      </c>
      <c r="AU362">
        <f>_xlfn.RANK.AVG(Table2[[#This Row],[Sharpe Ratio Z-Score]],Table2[Sharpe Ratio Z-Score])</f>
        <v>384</v>
      </c>
      <c r="AV362">
        <f>(Table2[[#This Row],[Rank 1Y]]+Table2[[#This Row],[Rank 6M]]+Table2[[#This Row],[Rank Sharpe]])/3</f>
        <v>372.33333333333331</v>
      </c>
    </row>
    <row r="363" spans="1:48" x14ac:dyDescent="0.3">
      <c r="A363" t="s">
        <v>799</v>
      </c>
      <c r="B363" t="s">
        <v>800</v>
      </c>
      <c r="C363" t="s">
        <v>3174</v>
      </c>
      <c r="D363" t="s">
        <v>141</v>
      </c>
      <c r="E363">
        <v>20582.708571135001</v>
      </c>
      <c r="F363">
        <v>1464.85</v>
      </c>
      <c r="G363">
        <v>193.109720421655</v>
      </c>
      <c r="H363">
        <f>(Table2[[#This Row],[1Y Return vs Nifty]]-AVERAGE(Table2[1Y Return vs Nifty]))/_xlfn.STDEV.P(Table2[1Y Return vs Nifty])</f>
        <v>2.9963143284093929</v>
      </c>
      <c r="I363">
        <v>0.49249594789912099</v>
      </c>
      <c r="J363">
        <f>(Table2[[#This Row],[1M Return vs Nifty]]-AVERAGE(Table2[1M Return vs Nifty]))/_xlfn.STDEV.P(Table2[1M Return vs Nifty])</f>
        <v>-9.6905127581040154E-3</v>
      </c>
      <c r="K363">
        <v>-6.5476073830497903</v>
      </c>
      <c r="L363">
        <f>(Table2[[#This Row],[6M Return vs Nifty]]-AVERAGE(Table2[6M Return vs Nifty]))/_xlfn.STDEV.P(Table2[6M Return vs Nifty])</f>
        <v>-0.67061347174785324</v>
      </c>
      <c r="M363">
        <v>1.26393884276525</v>
      </c>
      <c r="N363">
        <f>(Table2[[#This Row],[1W Return vs Nifty]]-AVERAGE(Table2[1W Return vs Nifty]))/_xlfn.STDEV.P(Table2[1W Return vs Nifty])</f>
        <v>0.22381836080328835</v>
      </c>
      <c r="O363">
        <v>1468.15</v>
      </c>
      <c r="P363">
        <v>1451.19176679221</v>
      </c>
      <c r="Q363">
        <v>1206.5330950171899</v>
      </c>
      <c r="R363">
        <v>49.6881958012006</v>
      </c>
      <c r="S363" s="1">
        <f>(Table2[[#This Row],[Close Price]]-Table2[[#This Row],[20D EMA]])/Table2[[#This Row],[20D EMA]]</f>
        <v>-2.2477267309199888E-3</v>
      </c>
      <c r="T363" s="1">
        <f>(Table2[[#This Row],[Close Price]]-Table2[[#This Row],[50D EMA]])/Table2[[#This Row],[50D EMA]]</f>
        <v>9.4117355957584661E-3</v>
      </c>
      <c r="U363" s="1">
        <f>(Table2[[#This Row],[Close Price]]-Table2[[#This Row],[200D EMA]])/Table2[[#This Row],[200D EMA]]</f>
        <v>0.21409848271019011</v>
      </c>
      <c r="V363">
        <v>1.56982711181783</v>
      </c>
      <c r="W363">
        <v>1458</v>
      </c>
      <c r="X363">
        <v>1470</v>
      </c>
      <c r="Y363">
        <v>1433.5</v>
      </c>
      <c r="Z363">
        <v>1470</v>
      </c>
      <c r="AA363">
        <v>1387.35</v>
      </c>
      <c r="AB363">
        <v>1524</v>
      </c>
      <c r="AC363" s="1">
        <f>(Table2[[#This Row],[Close Price]]/Table2[[#This Row],[Day Low]])-1</f>
        <v>4.6982167352536131E-3</v>
      </c>
      <c r="AD363" s="1">
        <f>(Table2[[#This Row],[Day High]]/Table2[[#This Row],[Close Price]])-1</f>
        <v>3.5157183329350694E-3</v>
      </c>
      <c r="AE363" s="1">
        <f>(Table2[[#This Row],[Close Price]]/Table2[[#This Row],[Current Week Low]])-1</f>
        <v>2.1869550052319386E-2</v>
      </c>
      <c r="AF363" s="1">
        <f>(Table2[[#This Row],[Current Week High]]/Table2[[#This Row],[Close Price]])-1</f>
        <v>3.5157183329350694E-3</v>
      </c>
      <c r="AG363" s="1">
        <f>(Table2[[#This Row],[Close Price]]/Table2[[#This Row],[Current Month Low]])-1</f>
        <v>5.586189497963745E-2</v>
      </c>
      <c r="AH363" s="1">
        <f>(Table2[[#This Row],[Current Month High]]/Table2[[#This Row],[Close Price]])-1</f>
        <v>4.0379561047206192E-2</v>
      </c>
      <c r="AI363">
        <v>7.5195412499573502</v>
      </c>
      <c r="AJ363">
        <v>229.92117117117101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0.14000000000000001</v>
      </c>
      <c r="AM363" t="s">
        <v>3220</v>
      </c>
      <c r="AN363">
        <v>-1.57</v>
      </c>
      <c r="AO363" t="s">
        <v>3221</v>
      </c>
      <c r="AQ363">
        <f>(Table2[[#This Row],[Sharpe Ratio]]-AVERAGE(Table2[Sharpe Ratio]))/_xlfn.STDEV.P(Table2[Sharpe Ratio])</f>
        <v>-0.75604684988846571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1.7837818548182585</v>
      </c>
      <c r="AS363">
        <f>_xlfn.RANK.AVG(Table2[[#This Row],[1Y Return vs Nifty Z-Score]],Table2[1Y Return vs Nifty Z-Score])</f>
        <v>16</v>
      </c>
      <c r="AT363">
        <f>_xlfn.RANK.AVG(Table2[[#This Row],[6M Return vs Nifty Z-Score]],Table2[6M Return vs Nifty Z-Score])</f>
        <v>544</v>
      </c>
      <c r="AU363">
        <f>_xlfn.RANK.AVG(Table2[[#This Row],[Sharpe Ratio Z-Score]],Table2[Sharpe Ratio Z-Score])</f>
        <v>559.5</v>
      </c>
      <c r="AV363">
        <f>(Table2[[#This Row],[Rank 1Y]]+Table2[[#This Row],[Rank 6M]]+Table2[[#This Row],[Rank Sharpe]])/3</f>
        <v>373.16666666666669</v>
      </c>
    </row>
    <row r="364" spans="1:48" x14ac:dyDescent="0.3">
      <c r="A364" t="s">
        <v>1141</v>
      </c>
      <c r="B364" t="s">
        <v>1142</v>
      </c>
      <c r="C364" t="s">
        <v>3166</v>
      </c>
      <c r="D364" t="s">
        <v>403</v>
      </c>
      <c r="E364">
        <v>11109.433831689999</v>
      </c>
      <c r="F364">
        <v>426.1</v>
      </c>
      <c r="G364">
        <v>37.9524517940077</v>
      </c>
      <c r="H364">
        <f>(Table2[[#This Row],[1Y Return vs Nifty]]-AVERAGE(Table2[1Y Return vs Nifty]))/_xlfn.STDEV.P(Table2[1Y Return vs Nifty])</f>
        <v>0.2630646680522673</v>
      </c>
      <c r="I364">
        <v>-1.56752923430886</v>
      </c>
      <c r="J364">
        <f>(Table2[[#This Row],[1M Return vs Nifty]]-AVERAGE(Table2[1M Return vs Nifty]))/_xlfn.STDEV.P(Table2[1M Return vs Nifty])</f>
        <v>-0.21564859063774536</v>
      </c>
      <c r="K364">
        <v>-21.610984331328599</v>
      </c>
      <c r="L364">
        <f>(Table2[[#This Row],[6M Return vs Nifty]]-AVERAGE(Table2[6M Return vs Nifty]))/_xlfn.STDEV.P(Table2[6M Return vs Nifty])</f>
        <v>-1.1484527943116072</v>
      </c>
      <c r="M364">
        <v>4.5972264872171902</v>
      </c>
      <c r="N364">
        <f>(Table2[[#This Row],[1W Return vs Nifty]]-AVERAGE(Table2[1W Return vs Nifty]))/_xlfn.STDEV.P(Table2[1W Return vs Nifty])</f>
        <v>0.86473532647397588</v>
      </c>
      <c r="O364">
        <v>413.51</v>
      </c>
      <c r="P364">
        <v>417.68564951527202</v>
      </c>
      <c r="Q364">
        <v>399.608405958302</v>
      </c>
      <c r="R364">
        <v>69.470468638737799</v>
      </c>
      <c r="S364" s="1">
        <f>(Table2[[#This Row],[Close Price]]-Table2[[#This Row],[20D EMA]])/Table2[[#This Row],[20D EMA]]</f>
        <v>3.0446663925902714E-2</v>
      </c>
      <c r="T364" s="1">
        <f>(Table2[[#This Row],[Close Price]]-Table2[[#This Row],[50D EMA]])/Table2[[#This Row],[50D EMA]]</f>
        <v>2.0145174952725654E-2</v>
      </c>
      <c r="U364" s="1">
        <f>(Table2[[#This Row],[Close Price]]-Table2[[#This Row],[200D EMA]])/Table2[[#This Row],[200D EMA]]</f>
        <v>6.6293885830976104E-2</v>
      </c>
      <c r="V364">
        <v>0.61263395411565602</v>
      </c>
      <c r="W364">
        <v>417.25</v>
      </c>
      <c r="X364">
        <v>430</v>
      </c>
      <c r="Y364">
        <v>403.65</v>
      </c>
      <c r="Z364">
        <v>430</v>
      </c>
      <c r="AA364">
        <v>400.2</v>
      </c>
      <c r="AB364">
        <v>430</v>
      </c>
      <c r="AC364" s="1">
        <f>(Table2[[#This Row],[Close Price]]/Table2[[#This Row],[Day Low]])-1</f>
        <v>2.1210305572199051E-2</v>
      </c>
      <c r="AD364" s="1">
        <f>(Table2[[#This Row],[Day High]]/Table2[[#This Row],[Close Price]])-1</f>
        <v>9.1527810373150942E-3</v>
      </c>
      <c r="AE364" s="1">
        <f>(Table2[[#This Row],[Close Price]]/Table2[[#This Row],[Current Week Low]])-1</f>
        <v>5.5617490400099223E-2</v>
      </c>
      <c r="AF364" s="1">
        <f>(Table2[[#This Row],[Current Week High]]/Table2[[#This Row],[Close Price]])-1</f>
        <v>9.1527810373150942E-3</v>
      </c>
      <c r="AG364" s="1">
        <f>(Table2[[#This Row],[Close Price]]/Table2[[#This Row],[Current Month Low]])-1</f>
        <v>6.4717641179410368E-2</v>
      </c>
      <c r="AH364" s="1">
        <f>(Table2[[#This Row],[Current Month High]]/Table2[[#This Row],[Close Price]])-1</f>
        <v>9.1527810373150942E-3</v>
      </c>
      <c r="AI364">
        <v>30.004693733865199</v>
      </c>
      <c r="AJ364">
        <v>73.211382113821102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0.05</v>
      </c>
      <c r="AM364" t="s">
        <v>3220</v>
      </c>
      <c r="AN364">
        <v>4.21</v>
      </c>
      <c r="AO364" t="s">
        <v>3220</v>
      </c>
      <c r="AP364">
        <v>0.10835556125866901</v>
      </c>
      <c r="AQ364">
        <f>(Table2[[#This Row],[Sharpe Ratio]]-AVERAGE(Table2[Sharpe Ratio]))/_xlfn.STDEV.P(Table2[Sharpe Ratio])</f>
        <v>0.51077503421822679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226</v>
      </c>
      <c r="AT364">
        <f>_xlfn.RANK.AVG(Table2[[#This Row],[6M Return vs Nifty Z-Score]],Table2[6M Return vs Nifty Z-Score])</f>
        <v>685</v>
      </c>
      <c r="AU364">
        <f>_xlfn.RANK.AVG(Table2[[#This Row],[Sharpe Ratio Z-Score]],Table2[Sharpe Ratio Z-Score])</f>
        <v>209</v>
      </c>
      <c r="AV364">
        <f>(Table2[[#This Row],[Rank 1Y]]+Table2[[#This Row],[Rank 6M]]+Table2[[#This Row],[Rank Sharpe]])/3</f>
        <v>373.33333333333331</v>
      </c>
    </row>
    <row r="365" spans="1:48" x14ac:dyDescent="0.3">
      <c r="A365" t="s">
        <v>890</v>
      </c>
      <c r="B365" t="s">
        <v>891</v>
      </c>
      <c r="C365" t="s">
        <v>624</v>
      </c>
      <c r="D365" t="s">
        <v>624</v>
      </c>
      <c r="E365">
        <v>17725.947693107999</v>
      </c>
      <c r="F365">
        <v>186.71</v>
      </c>
      <c r="G365">
        <v>21.2051749480467</v>
      </c>
      <c r="H365">
        <f>(Table2[[#This Row],[1Y Return vs Nifty]]-AVERAGE(Table2[1Y Return vs Nifty]))/_xlfn.STDEV.P(Table2[1Y Return vs Nifty])</f>
        <v>-3.1955276266172124E-2</v>
      </c>
      <c r="I365">
        <v>0.61118968121317996</v>
      </c>
      <c r="J365">
        <f>(Table2[[#This Row],[1M Return vs Nifty]]-AVERAGE(Table2[1M Return vs Nifty]))/_xlfn.STDEV.P(Table2[1M Return vs Nifty])</f>
        <v>2.1763000269322528E-3</v>
      </c>
      <c r="K365">
        <v>10.230298440761301</v>
      </c>
      <c r="L365">
        <f>(Table2[[#This Row],[6M Return vs Nifty]]-AVERAGE(Table2[6M Return vs Nifty]))/_xlfn.STDEV.P(Table2[6M Return vs Nifty])</f>
        <v>-0.13838599178663397</v>
      </c>
      <c r="M365">
        <v>-1.13912729392736</v>
      </c>
      <c r="N365">
        <f>(Table2[[#This Row],[1W Return vs Nifty]]-AVERAGE(Table2[1W Return vs Nifty]))/_xlfn.STDEV.P(Table2[1W Return vs Nifty])</f>
        <v>-0.23823772943498567</v>
      </c>
      <c r="O365">
        <v>187.89</v>
      </c>
      <c r="P365">
        <v>179.12591774449501</v>
      </c>
      <c r="Q365">
        <v>155.39766379106999</v>
      </c>
      <c r="R365">
        <v>45.081627229941702</v>
      </c>
      <c r="S365" s="1">
        <f>(Table2[[#This Row],[Close Price]]-Table2[[#This Row],[20D EMA]])/Table2[[#This Row],[20D EMA]]</f>
        <v>-6.2802703709616183E-3</v>
      </c>
      <c r="T365" s="1">
        <f>(Table2[[#This Row],[Close Price]]-Table2[[#This Row],[50D EMA]])/Table2[[#This Row],[50D EMA]]</f>
        <v>4.233939092121175E-2</v>
      </c>
      <c r="U365" s="1">
        <f>(Table2[[#This Row],[Close Price]]-Table2[[#This Row],[200D EMA]])/Table2[[#This Row],[200D EMA]]</f>
        <v>0.20149811422537872</v>
      </c>
      <c r="V365">
        <v>1.5730422942295901</v>
      </c>
      <c r="W365">
        <v>183.94</v>
      </c>
      <c r="X365">
        <v>187.14</v>
      </c>
      <c r="Y365">
        <v>180.55</v>
      </c>
      <c r="Z365">
        <v>187.14</v>
      </c>
      <c r="AA365">
        <v>180.55</v>
      </c>
      <c r="AB365">
        <v>194.18</v>
      </c>
      <c r="AC365" s="1">
        <f>(Table2[[#This Row],[Close Price]]/Table2[[#This Row],[Day Low]])-1</f>
        <v>1.5059258453843594E-2</v>
      </c>
      <c r="AD365" s="1">
        <f>(Table2[[#This Row],[Day High]]/Table2[[#This Row],[Close Price]])-1</f>
        <v>2.3030367950296338E-3</v>
      </c>
      <c r="AE365" s="1">
        <f>(Table2[[#This Row],[Close Price]]/Table2[[#This Row],[Current Week Low]])-1</f>
        <v>3.4117972860703283E-2</v>
      </c>
      <c r="AF365" s="1">
        <f>(Table2[[#This Row],[Current Week High]]/Table2[[#This Row],[Close Price]])-1</f>
        <v>2.3030367950296338E-3</v>
      </c>
      <c r="AG365" s="1">
        <f>(Table2[[#This Row],[Close Price]]/Table2[[#This Row],[Current Month Low]])-1</f>
        <v>3.4117972860703283E-2</v>
      </c>
      <c r="AH365" s="1">
        <f>(Table2[[#This Row],[Current Month High]]/Table2[[#This Row],[Close Price]])-1</f>
        <v>4.0008569439237363E-2</v>
      </c>
      <c r="AI365">
        <v>14.053880349204601</v>
      </c>
      <c r="AJ365">
        <v>65.817051509769101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0.16</v>
      </c>
      <c r="AM365" t="s">
        <v>3220</v>
      </c>
      <c r="AN365">
        <v>-5.3</v>
      </c>
      <c r="AO365" t="s">
        <v>3221</v>
      </c>
      <c r="AP365">
        <v>2.9356126500776E-2</v>
      </c>
      <c r="AQ365">
        <f>(Table2[[#This Row],[Sharpe Ratio]]-AVERAGE(Table2[Sharpe Ratio]))/_xlfn.STDEV.P(Table2[Sharpe Ratio])</f>
        <v>-0.41283434605574576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-0.81923704351660531</v>
      </c>
      <c r="AS365">
        <f>_xlfn.RANK.AVG(Table2[[#This Row],[1Y Return vs Nifty Z-Score]],Table2[1Y Return vs Nifty Z-Score])</f>
        <v>306</v>
      </c>
      <c r="AT365">
        <f>_xlfn.RANK.AVG(Table2[[#This Row],[6M Return vs Nifty Z-Score]],Table2[6M Return vs Nifty Z-Score])</f>
        <v>365</v>
      </c>
      <c r="AU365">
        <f>_xlfn.RANK.AVG(Table2[[#This Row],[Sharpe Ratio Z-Score]],Table2[Sharpe Ratio Z-Score])</f>
        <v>450</v>
      </c>
      <c r="AV365">
        <f>(Table2[[#This Row],[Rank 1Y]]+Table2[[#This Row],[Rank 6M]]+Table2[[#This Row],[Rank Sharpe]])/3</f>
        <v>373.66666666666669</v>
      </c>
    </row>
    <row r="366" spans="1:48" x14ac:dyDescent="0.3">
      <c r="A366" t="s">
        <v>1935</v>
      </c>
      <c r="B366" t="s">
        <v>1936</v>
      </c>
      <c r="C366" t="s">
        <v>3173</v>
      </c>
      <c r="D366" t="s">
        <v>524</v>
      </c>
      <c r="E366">
        <v>3703.9816418</v>
      </c>
      <c r="F366">
        <v>4287.25</v>
      </c>
      <c r="G366">
        <v>-9.5638757578017302</v>
      </c>
      <c r="H366">
        <f>(Table2[[#This Row],[1Y Return vs Nifty]]-AVERAGE(Table2[1Y Return vs Nifty]))/_xlfn.STDEV.P(Table2[1Y Return vs Nifty])</f>
        <v>-0.57398271806844292</v>
      </c>
      <c r="I366">
        <v>4.7356622550528398</v>
      </c>
      <c r="J366">
        <f>(Table2[[#This Row],[1M Return vs Nifty]]-AVERAGE(Table2[1M Return vs Nifty]))/_xlfn.STDEV.P(Table2[1M Return vs Nifty])</f>
        <v>0.41453458132951043</v>
      </c>
      <c r="K366">
        <v>26.592309211290701</v>
      </c>
      <c r="L366">
        <f>(Table2[[#This Row],[6M Return vs Nifty]]-AVERAGE(Table2[6M Return vs Nifty]))/_xlfn.STDEV.P(Table2[6M Return vs Nifty])</f>
        <v>0.38064849624454883</v>
      </c>
      <c r="M366">
        <v>1.8111784034957801</v>
      </c>
      <c r="N366">
        <f>(Table2[[#This Row],[1W Return vs Nifty]]-AVERAGE(Table2[1W Return vs Nifty]))/_xlfn.STDEV.P(Table2[1W Return vs Nifty])</f>
        <v>0.32904033867313975</v>
      </c>
      <c r="O366">
        <v>4162.2299999999996</v>
      </c>
      <c r="P366">
        <v>4051.44555069536</v>
      </c>
      <c r="Q366">
        <v>3679.1616789620298</v>
      </c>
      <c r="R366">
        <v>65.810760694691993</v>
      </c>
      <c r="S366" s="1">
        <f>(Table2[[#This Row],[Close Price]]-Table2[[#This Row],[20D EMA]])/Table2[[#This Row],[20D EMA]]</f>
        <v>3.0036783166716027E-2</v>
      </c>
      <c r="T366" s="1">
        <f>(Table2[[#This Row],[Close Price]]-Table2[[#This Row],[50D EMA]])/Table2[[#This Row],[50D EMA]]</f>
        <v>5.8202546808056761E-2</v>
      </c>
      <c r="U366" s="1">
        <f>(Table2[[#This Row],[Close Price]]-Table2[[#This Row],[200D EMA]])/Table2[[#This Row],[200D EMA]]</f>
        <v>0.16527904291760426</v>
      </c>
      <c r="V366">
        <v>0.70403760222368394</v>
      </c>
      <c r="W366">
        <v>4257</v>
      </c>
      <c r="X366">
        <v>4366.6000000000004</v>
      </c>
      <c r="Y366">
        <v>4257</v>
      </c>
      <c r="Z366">
        <v>4398</v>
      </c>
      <c r="AA366">
        <v>4199.8</v>
      </c>
      <c r="AB366">
        <v>4399.8999999999996</v>
      </c>
      <c r="AC366" s="1">
        <f>(Table2[[#This Row],[Close Price]]/Table2[[#This Row],[Day Low]])-1</f>
        <v>7.105943152454719E-3</v>
      </c>
      <c r="AD366" s="1">
        <f>(Table2[[#This Row],[Day High]]/Table2[[#This Row],[Close Price]])-1</f>
        <v>1.8508367834859207E-2</v>
      </c>
      <c r="AE366" s="1">
        <f>(Table2[[#This Row],[Close Price]]/Table2[[#This Row],[Current Week Low]])-1</f>
        <v>7.105943152454719E-3</v>
      </c>
      <c r="AF366" s="1">
        <f>(Table2[[#This Row],[Current Week High]]/Table2[[#This Row],[Close Price]])-1</f>
        <v>2.5832410053064248E-2</v>
      </c>
      <c r="AG366" s="1">
        <f>(Table2[[#This Row],[Close Price]]/Table2[[#This Row],[Current Month Low]])-1</f>
        <v>2.0822420115243601E-2</v>
      </c>
      <c r="AH366" s="1">
        <f>(Table2[[#This Row],[Current Month High]]/Table2[[#This Row],[Close Price]])-1</f>
        <v>2.6275584582191369E-2</v>
      </c>
      <c r="AI366">
        <v>2.6275584582191298</v>
      </c>
      <c r="AJ366">
        <v>43.080029368575602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0.03</v>
      </c>
      <c r="AM366" t="s">
        <v>3220</v>
      </c>
      <c r="AN366">
        <v>10.050000000000001</v>
      </c>
      <c r="AO366" t="s">
        <v>3220</v>
      </c>
      <c r="AP366">
        <v>4.3041100924296999E-2</v>
      </c>
      <c r="AQ366">
        <f>(Table2[[#This Row],[Sharpe Ratio]]-AVERAGE(Table2[Sharpe Ratio]))/_xlfn.STDEV.P(Table2[Sharpe Ratio])</f>
        <v>-0.25283863488250158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0.29740206329625452</v>
      </c>
      <c r="AS366">
        <f>_xlfn.RANK.AVG(Table2[[#This Row],[1Y Return vs Nifty Z-Score]],Table2[1Y Return vs Nifty Z-Score])</f>
        <v>508</v>
      </c>
      <c r="AT366">
        <f>_xlfn.RANK.AVG(Table2[[#This Row],[6M Return vs Nifty Z-Score]],Table2[6M Return vs Nifty Z-Score])</f>
        <v>205</v>
      </c>
      <c r="AU366">
        <f>_xlfn.RANK.AVG(Table2[[#This Row],[Sharpe Ratio Z-Score]],Table2[Sharpe Ratio Z-Score])</f>
        <v>409</v>
      </c>
      <c r="AV366">
        <f>(Table2[[#This Row],[Rank 1Y]]+Table2[[#This Row],[Rank 6M]]+Table2[[#This Row],[Rank Sharpe]])/3</f>
        <v>374</v>
      </c>
    </row>
    <row r="367" spans="1:48" x14ac:dyDescent="0.3">
      <c r="A367" t="s">
        <v>139</v>
      </c>
      <c r="B367" t="s">
        <v>140</v>
      </c>
      <c r="C367" t="s">
        <v>3174</v>
      </c>
      <c r="D367" t="s">
        <v>141</v>
      </c>
      <c r="E367">
        <v>205401.36536388</v>
      </c>
      <c r="F367">
        <v>829.8</v>
      </c>
      <c r="G367">
        <v>27.082262118526199</v>
      </c>
      <c r="H367">
        <f>(Table2[[#This Row],[1Y Return vs Nifty]]-AVERAGE(Table2[1Y Return vs Nifty]))/_xlfn.STDEV.P(Table2[1Y Return vs Nifty])</f>
        <v>7.1575461640488627E-2</v>
      </c>
      <c r="I367">
        <v>-2.7703851566549398</v>
      </c>
      <c r="J367">
        <f>(Table2[[#This Row],[1M Return vs Nifty]]-AVERAGE(Table2[1M Return vs Nifty]))/_xlfn.STDEV.P(Table2[1M Return vs Nifty])</f>
        <v>-0.33590823400143022</v>
      </c>
      <c r="K367">
        <v>-20.263962747510199</v>
      </c>
      <c r="L367">
        <f>(Table2[[#This Row],[6M Return vs Nifty]]-AVERAGE(Table2[6M Return vs Nifty]))/_xlfn.STDEV.P(Table2[6M Return vs Nifty])</f>
        <v>-1.1057226758726546</v>
      </c>
      <c r="M367">
        <v>-1.9279873413735999</v>
      </c>
      <c r="N367">
        <f>(Table2[[#This Row],[1W Return vs Nifty]]-AVERAGE(Table2[1W Return vs Nifty]))/_xlfn.STDEV.P(Table2[1W Return vs Nifty])</f>
        <v>-0.38991794484922082</v>
      </c>
      <c r="O367">
        <v>839.6</v>
      </c>
      <c r="P367">
        <v>841.39039392438701</v>
      </c>
      <c r="Q367">
        <v>789.84232016420594</v>
      </c>
      <c r="R367">
        <v>43.166681905348398</v>
      </c>
      <c r="S367" s="1">
        <f>(Table2[[#This Row],[Close Price]]-Table2[[#This Row],[20D EMA]])/Table2[[#This Row],[20D EMA]]</f>
        <v>-1.1672224868985313E-2</v>
      </c>
      <c r="T367" s="1">
        <f>(Table2[[#This Row],[Close Price]]-Table2[[#This Row],[50D EMA]])/Table2[[#This Row],[50D EMA]]</f>
        <v>-1.3775286725496712E-2</v>
      </c>
      <c r="U367" s="1">
        <f>(Table2[[#This Row],[Close Price]]-Table2[[#This Row],[200D EMA]])/Table2[[#This Row],[200D EMA]]</f>
        <v>5.0589438949646209E-2</v>
      </c>
      <c r="V367">
        <v>0.77685138497326101</v>
      </c>
      <c r="W367">
        <v>820.9</v>
      </c>
      <c r="X367">
        <v>836</v>
      </c>
      <c r="Y367">
        <v>812.05</v>
      </c>
      <c r="Z367">
        <v>836</v>
      </c>
      <c r="AA367">
        <v>809.55</v>
      </c>
      <c r="AB367">
        <v>859.25</v>
      </c>
      <c r="AC367" s="1">
        <f>(Table2[[#This Row],[Close Price]]/Table2[[#This Row],[Day Low]])-1</f>
        <v>1.084175904495055E-2</v>
      </c>
      <c r="AD367" s="1">
        <f>(Table2[[#This Row],[Day High]]/Table2[[#This Row],[Close Price]])-1</f>
        <v>7.4716799228731201E-3</v>
      </c>
      <c r="AE367" s="1">
        <f>(Table2[[#This Row],[Close Price]]/Table2[[#This Row],[Current Week Low]])-1</f>
        <v>2.1858259959362192E-2</v>
      </c>
      <c r="AF367" s="1">
        <f>(Table2[[#This Row],[Current Week High]]/Table2[[#This Row],[Close Price]])-1</f>
        <v>7.4716799228731201E-3</v>
      </c>
      <c r="AG367" s="1">
        <f>(Table2[[#This Row],[Close Price]]/Table2[[#This Row],[Current Month Low]])-1</f>
        <v>2.501389660922726E-2</v>
      </c>
      <c r="AH367" s="1">
        <f>(Table2[[#This Row],[Current Month High]]/Table2[[#This Row],[Close Price]])-1</f>
        <v>3.5490479633646821E-2</v>
      </c>
      <c r="AI367">
        <v>16.606411183417698</v>
      </c>
      <c r="AJ367">
        <v>61.8964003511852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0.06</v>
      </c>
      <c r="AM367" t="s">
        <v>3220</v>
      </c>
      <c r="AN367">
        <v>-2.3199999999999998</v>
      </c>
      <c r="AO367" t="s">
        <v>3221</v>
      </c>
      <c r="AP367">
        <v>0.125420853312916</v>
      </c>
      <c r="AQ367">
        <f>(Table2[[#This Row],[Sharpe Ratio]]-AVERAGE(Table2[Sharpe Ratio]))/_xlfn.STDEV.P(Table2[Sharpe Ratio])</f>
        <v>0.7102911936277424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275</v>
      </c>
      <c r="AT367">
        <f>_xlfn.RANK.AVG(Table2[[#This Row],[6M Return vs Nifty Z-Score]],Table2[6M Return vs Nifty Z-Score])</f>
        <v>676</v>
      </c>
      <c r="AU367">
        <f>_xlfn.RANK.AVG(Table2[[#This Row],[Sharpe Ratio Z-Score]],Table2[Sharpe Ratio Z-Score])</f>
        <v>172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244</v>
      </c>
      <c r="B368" t="s">
        <v>245</v>
      </c>
      <c r="C368" t="s">
        <v>3161</v>
      </c>
      <c r="D368" t="s">
        <v>34</v>
      </c>
      <c r="E368">
        <v>110201.06345248</v>
      </c>
      <c r="F368">
        <v>58.3</v>
      </c>
      <c r="G368">
        <v>40.945476791110302</v>
      </c>
      <c r="H368">
        <f>(Table2[[#This Row],[1Y Return vs Nifty]]-AVERAGE(Table2[1Y Return vs Nifty]))/_xlfn.STDEV.P(Table2[1Y Return vs Nifty])</f>
        <v>0.31578978128175716</v>
      </c>
      <c r="I368">
        <v>-9.1869558197959797</v>
      </c>
      <c r="J368">
        <f>(Table2[[#This Row],[1M Return vs Nifty]]-AVERAGE(Table2[1M Return vs Nifty]))/_xlfn.STDEV.P(Table2[1M Return vs Nifty])</f>
        <v>-0.97742687744974155</v>
      </c>
      <c r="K368">
        <v>-19.874710750415101</v>
      </c>
      <c r="L368">
        <f>(Table2[[#This Row],[6M Return vs Nifty]]-AVERAGE(Table2[6M Return vs Nifty]))/_xlfn.STDEV.P(Table2[6M Return vs Nifty])</f>
        <v>-1.0933748529882406</v>
      </c>
      <c r="M368">
        <v>-4.5671230829552698</v>
      </c>
      <c r="N368">
        <f>(Table2[[#This Row],[1W Return vs Nifty]]-AVERAGE(Table2[1W Return vs Nifty]))/_xlfn.STDEV.P(Table2[1W Return vs Nifty])</f>
        <v>-0.89736496170146585</v>
      </c>
      <c r="O368">
        <v>60.44</v>
      </c>
      <c r="P368">
        <v>62.2012018496061</v>
      </c>
      <c r="Q368">
        <v>57.764366131838898</v>
      </c>
      <c r="R368">
        <v>31.304701428808698</v>
      </c>
      <c r="S368" s="1">
        <f>(Table2[[#This Row],[Close Price]]-Table2[[#This Row],[20D EMA]])/Table2[[#This Row],[20D EMA]]</f>
        <v>-3.5407015221707493E-2</v>
      </c>
      <c r="T368" s="1">
        <f>(Table2[[#This Row],[Close Price]]-Table2[[#This Row],[50D EMA]])/Table2[[#This Row],[50D EMA]]</f>
        <v>-6.2719075091807214E-2</v>
      </c>
      <c r="U368" s="1">
        <f>(Table2[[#This Row],[Close Price]]-Table2[[#This Row],[200D EMA]])/Table2[[#This Row],[200D EMA]]</f>
        <v>9.2727386108347777E-3</v>
      </c>
      <c r="V368">
        <v>0.33016619860008101</v>
      </c>
      <c r="W368">
        <v>57.42</v>
      </c>
      <c r="X368">
        <v>58.73</v>
      </c>
      <c r="Y368">
        <v>56.63</v>
      </c>
      <c r="Z368">
        <v>58.73</v>
      </c>
      <c r="AA368">
        <v>56.63</v>
      </c>
      <c r="AB368">
        <v>61.1</v>
      </c>
      <c r="AC368" s="1">
        <f>(Table2[[#This Row],[Close Price]]/Table2[[#This Row],[Day Low]])-1</f>
        <v>1.5325670498084198E-2</v>
      </c>
      <c r="AD368" s="1">
        <f>(Table2[[#This Row],[Day High]]/Table2[[#This Row],[Close Price]])-1</f>
        <v>7.3756432246998571E-3</v>
      </c>
      <c r="AE368" s="1">
        <f>(Table2[[#This Row],[Close Price]]/Table2[[#This Row],[Current Week Low]])-1</f>
        <v>2.9489669786332273E-2</v>
      </c>
      <c r="AF368" s="1">
        <f>(Table2[[#This Row],[Current Week High]]/Table2[[#This Row],[Close Price]])-1</f>
        <v>7.3756432246998571E-3</v>
      </c>
      <c r="AG368" s="1">
        <f>(Table2[[#This Row],[Close Price]]/Table2[[#This Row],[Current Month Low]])-1</f>
        <v>2.9489669786332273E-2</v>
      </c>
      <c r="AH368" s="1">
        <f>(Table2[[#This Row],[Current Month High]]/Table2[[#This Row],[Close Price]])-1</f>
        <v>4.8027444253859519E-2</v>
      </c>
      <c r="AI368">
        <v>43.653516295025703</v>
      </c>
      <c r="AJ368">
        <v>84.493670886075904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-0.11</v>
      </c>
      <c r="AM368" t="s">
        <v>3221</v>
      </c>
      <c r="AN368">
        <v>-6.1</v>
      </c>
      <c r="AO368" t="s">
        <v>3221</v>
      </c>
      <c r="AP368">
        <v>9.6628411436186001E-2</v>
      </c>
      <c r="AQ368">
        <f>(Table2[[#This Row],[Sharpe Ratio]]-AVERAGE(Table2[Sharpe Ratio]))/_xlfn.STDEV.P(Table2[Sharpe Ratio])</f>
        <v>0.37366891930591245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211</v>
      </c>
      <c r="AT368">
        <f>_xlfn.RANK.AVG(Table2[[#This Row],[6M Return vs Nifty Z-Score]],Table2[6M Return vs Nifty Z-Score])</f>
        <v>674</v>
      </c>
      <c r="AU368">
        <f>_xlfn.RANK.AVG(Table2[[#This Row],[Sharpe Ratio Z-Score]],Table2[Sharpe Ratio Z-Score])</f>
        <v>242</v>
      </c>
      <c r="AV368">
        <f>(Table2[[#This Row],[Rank 1Y]]+Table2[[#This Row],[Rank 6M]]+Table2[[#This Row],[Rank Sharpe]])/3</f>
        <v>375.66666666666669</v>
      </c>
    </row>
    <row r="369" spans="1:48" x14ac:dyDescent="0.3">
      <c r="A369" t="s">
        <v>682</v>
      </c>
      <c r="B369" t="s">
        <v>683</v>
      </c>
      <c r="C369" t="s">
        <v>3165</v>
      </c>
      <c r="D369" t="s">
        <v>269</v>
      </c>
      <c r="E369">
        <v>27337.237791</v>
      </c>
      <c r="F369">
        <v>1346</v>
      </c>
      <c r="G369">
        <v>4.5527510445166302</v>
      </c>
      <c r="H369">
        <f>(Table2[[#This Row],[1Y Return vs Nifty]]-AVERAGE(Table2[1Y Return vs Nifty]))/_xlfn.STDEV.P(Table2[1Y Return vs Nifty])</f>
        <v>-0.32530429162990443</v>
      </c>
      <c r="I369">
        <v>11.0373151476148</v>
      </c>
      <c r="J369">
        <f>(Table2[[#This Row],[1M Return vs Nifty]]-AVERAGE(Table2[1M Return vs Nifty]))/_xlfn.STDEV.P(Table2[1M Return vs Nifty])</f>
        <v>1.0445639268085063</v>
      </c>
      <c r="K369">
        <v>-5.8480639973639104</v>
      </c>
      <c r="L369">
        <f>(Table2[[#This Row],[6M Return vs Nifty]]-AVERAGE(Table2[6M Return vs Nifty]))/_xlfn.STDEV.P(Table2[6M Return vs Nifty])</f>
        <v>-0.64842260852589206</v>
      </c>
      <c r="M369">
        <v>9.0886203285020297</v>
      </c>
      <c r="N369">
        <f>(Table2[[#This Row],[1W Return vs Nifty]]-AVERAGE(Table2[1W Return vs Nifty]))/_xlfn.STDEV.P(Table2[1W Return vs Nifty])</f>
        <v>1.7283303171971949</v>
      </c>
      <c r="O369">
        <v>1283.21</v>
      </c>
      <c r="P369">
        <v>1258.1299512477301</v>
      </c>
      <c r="Q369">
        <v>1212.00471284645</v>
      </c>
      <c r="R369">
        <v>69.860387922020706</v>
      </c>
      <c r="S369" s="1">
        <f>(Table2[[#This Row],[Close Price]]-Table2[[#This Row],[20D EMA]])/Table2[[#This Row],[20D EMA]]</f>
        <v>4.8931975280741238E-2</v>
      </c>
      <c r="T369" s="1">
        <f>(Table2[[#This Row],[Close Price]]-Table2[[#This Row],[50D EMA]])/Table2[[#This Row],[50D EMA]]</f>
        <v>6.9841790718936619E-2</v>
      </c>
      <c r="U369" s="1">
        <f>(Table2[[#This Row],[Close Price]]-Table2[[#This Row],[200D EMA]])/Table2[[#This Row],[200D EMA]]</f>
        <v>0.11055673771998438</v>
      </c>
      <c r="V369">
        <v>1.0921255361856601</v>
      </c>
      <c r="W369">
        <v>1343</v>
      </c>
      <c r="X369">
        <v>1385.4</v>
      </c>
      <c r="Y369">
        <v>1332.5</v>
      </c>
      <c r="Z369">
        <v>1392.95</v>
      </c>
      <c r="AA369">
        <v>1252.05</v>
      </c>
      <c r="AB369">
        <v>1392.95</v>
      </c>
      <c r="AC369" s="1">
        <f>(Table2[[#This Row],[Close Price]]/Table2[[#This Row],[Day Low]])-1</f>
        <v>2.2338049143708627E-3</v>
      </c>
      <c r="AD369" s="1">
        <f>(Table2[[#This Row],[Day High]]/Table2[[#This Row],[Close Price]])-1</f>
        <v>2.927191679049046E-2</v>
      </c>
      <c r="AE369" s="1">
        <f>(Table2[[#This Row],[Close Price]]/Table2[[#This Row],[Current Week Low]])-1</f>
        <v>1.013133208255157E-2</v>
      </c>
      <c r="AF369" s="1">
        <f>(Table2[[#This Row],[Current Week High]]/Table2[[#This Row],[Close Price]])-1</f>
        <v>3.4881129271916889E-2</v>
      </c>
      <c r="AG369" s="1">
        <f>(Table2[[#This Row],[Close Price]]/Table2[[#This Row],[Current Month Low]])-1</f>
        <v>7.5036939419352411E-2</v>
      </c>
      <c r="AH369" s="1">
        <f>(Table2[[#This Row],[Current Month High]]/Table2[[#This Row],[Close Price]])-1</f>
        <v>3.4881129271916889E-2</v>
      </c>
      <c r="AI369">
        <v>7.3476968796433804</v>
      </c>
      <c r="AJ369">
        <v>37.3539466299301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-0.06</v>
      </c>
      <c r="AM369" t="s">
        <v>3221</v>
      </c>
      <c r="AN369">
        <v>6.45</v>
      </c>
      <c r="AO369" t="s">
        <v>3220</v>
      </c>
      <c r="AP369">
        <v>0.11682287144603901</v>
      </c>
      <c r="AQ369">
        <f>(Table2[[#This Row],[Sharpe Ratio]]-AVERAGE(Table2[Sharpe Ratio]))/_xlfn.STDEV.P(Table2[Sharpe Ratio])</f>
        <v>0.60976925029979101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2.4089365941496959</v>
      </c>
      <c r="AS369">
        <f>_xlfn.RANK.AVG(Table2[[#This Row],[1Y Return vs Nifty Z-Score]],Table2[1Y Return vs Nifty Z-Score])</f>
        <v>403</v>
      </c>
      <c r="AT369">
        <f>_xlfn.RANK.AVG(Table2[[#This Row],[6M Return vs Nifty Z-Score]],Table2[6M Return vs Nifty Z-Score])</f>
        <v>537</v>
      </c>
      <c r="AU369">
        <f>_xlfn.RANK.AVG(Table2[[#This Row],[Sharpe Ratio Z-Score]],Table2[Sharpe Ratio Z-Score])</f>
        <v>189</v>
      </c>
      <c r="AV369">
        <f>(Table2[[#This Row],[Rank 1Y]]+Table2[[#This Row],[Rank 6M]]+Table2[[#This Row],[Rank Sharpe]])/3</f>
        <v>376.33333333333331</v>
      </c>
    </row>
    <row r="370" spans="1:48" x14ac:dyDescent="0.3">
      <c r="A370" t="s">
        <v>1541</v>
      </c>
      <c r="B370" t="s">
        <v>1542</v>
      </c>
      <c r="C370" t="s">
        <v>3175</v>
      </c>
      <c r="D370" t="s">
        <v>281</v>
      </c>
      <c r="E370">
        <v>6512.7617697899996</v>
      </c>
      <c r="F370">
        <v>680.15</v>
      </c>
      <c r="G370">
        <v>-18.425408916719999</v>
      </c>
      <c r="H370">
        <f>(Table2[[#This Row],[1Y Return vs Nifty]]-AVERAGE(Table2[1Y Return vs Nifty]))/_xlfn.STDEV.P(Table2[1Y Return vs Nifty])</f>
        <v>-0.73008744143130888</v>
      </c>
      <c r="I370">
        <v>4.5608655070853503</v>
      </c>
      <c r="J370">
        <f>(Table2[[#This Row],[1M Return vs Nifty]]-AVERAGE(Table2[1M Return vs Nifty]))/_xlfn.STDEV.P(Table2[1M Return vs Nifty])</f>
        <v>0.39705867737361328</v>
      </c>
      <c r="K370">
        <v>28.392879112152698</v>
      </c>
      <c r="L370">
        <f>(Table2[[#This Row],[6M Return vs Nifty]]-AVERAGE(Table2[6M Return vs Nifty]))/_xlfn.STDEV.P(Table2[6M Return vs Nifty])</f>
        <v>0.43776604064450442</v>
      </c>
      <c r="M370">
        <v>-0.83384573736357703</v>
      </c>
      <c r="N370">
        <f>(Table2[[#This Row],[1W Return vs Nifty]]-AVERAGE(Table2[1W Return vs Nifty]))/_xlfn.STDEV.P(Table2[1W Return vs Nifty])</f>
        <v>-0.17953888619721442</v>
      </c>
      <c r="O370">
        <v>661.37</v>
      </c>
      <c r="P370">
        <v>620.66510699192099</v>
      </c>
      <c r="Q370">
        <v>561.549717412973</v>
      </c>
      <c r="R370">
        <v>57.4950295264413</v>
      </c>
      <c r="S370" s="1">
        <f>(Table2[[#This Row],[Close Price]]-Table2[[#This Row],[20D EMA]])/Table2[[#This Row],[20D EMA]]</f>
        <v>2.8395603066362206E-2</v>
      </c>
      <c r="T370" s="1">
        <f>(Table2[[#This Row],[Close Price]]-Table2[[#This Row],[50D EMA]])/Table2[[#This Row],[50D EMA]]</f>
        <v>9.5840562548094518E-2</v>
      </c>
      <c r="U370" s="1">
        <f>(Table2[[#This Row],[Close Price]]-Table2[[#This Row],[200D EMA]])/Table2[[#This Row],[200D EMA]]</f>
        <v>0.21120174921182688</v>
      </c>
      <c r="V370">
        <v>0.70024466023978105</v>
      </c>
      <c r="W370">
        <v>665.05</v>
      </c>
      <c r="X370">
        <v>684.7</v>
      </c>
      <c r="Y370">
        <v>642.35</v>
      </c>
      <c r="Z370">
        <v>684.7</v>
      </c>
      <c r="AA370">
        <v>642.35</v>
      </c>
      <c r="AB370">
        <v>704.2</v>
      </c>
      <c r="AC370" s="1">
        <f>(Table2[[#This Row],[Close Price]]/Table2[[#This Row],[Day Low]])-1</f>
        <v>2.2705059769942082E-2</v>
      </c>
      <c r="AD370" s="1">
        <f>(Table2[[#This Row],[Day High]]/Table2[[#This Row],[Close Price]])-1</f>
        <v>6.6897008012938297E-3</v>
      </c>
      <c r="AE370" s="1">
        <f>(Table2[[#This Row],[Close Price]]/Table2[[#This Row],[Current Week Low]])-1</f>
        <v>5.8846423289483862E-2</v>
      </c>
      <c r="AF370" s="1">
        <f>(Table2[[#This Row],[Current Week High]]/Table2[[#This Row],[Close Price]])-1</f>
        <v>6.6897008012938297E-3</v>
      </c>
      <c r="AG370" s="1">
        <f>(Table2[[#This Row],[Close Price]]/Table2[[#This Row],[Current Month Low]])-1</f>
        <v>5.8846423289483862E-2</v>
      </c>
      <c r="AH370" s="1">
        <f>(Table2[[#This Row],[Current Month High]]/Table2[[#This Row],[Close Price]])-1</f>
        <v>3.5359847092553132E-2</v>
      </c>
      <c r="AI370">
        <v>6.8587811512166299</v>
      </c>
      <c r="AJ370">
        <v>56.37429589608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0.19</v>
      </c>
      <c r="AM370" t="s">
        <v>3220</v>
      </c>
      <c r="AN370">
        <v>-2.2000000000000002</v>
      </c>
      <c r="AO370" t="s">
        <v>3221</v>
      </c>
      <c r="AP370">
        <v>6.2591090277419006E-2</v>
      </c>
      <c r="AQ370">
        <f>(Table2[[#This Row],[Sharpe Ratio]]-AVERAGE(Table2[Sharpe Ratio]))/_xlfn.STDEV.P(Table2[Sharpe Ratio])</f>
        <v>-2.4273030506506896E-2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-9.9074640116912471E-2</v>
      </c>
      <c r="AS370">
        <f>_xlfn.RANK.AVG(Table2[[#This Row],[1Y Return vs Nifty Z-Score]],Table2[1Y Return vs Nifty Z-Score])</f>
        <v>576</v>
      </c>
      <c r="AT370">
        <f>_xlfn.RANK.AVG(Table2[[#This Row],[6M Return vs Nifty Z-Score]],Table2[6M Return vs Nifty Z-Score])</f>
        <v>193</v>
      </c>
      <c r="AU370">
        <f>_xlfn.RANK.AVG(Table2[[#This Row],[Sharpe Ratio Z-Score]],Table2[Sharpe Ratio Z-Score])</f>
        <v>360</v>
      </c>
      <c r="AV370">
        <f>(Table2[[#This Row],[Rank 1Y]]+Table2[[#This Row],[Rank 6M]]+Table2[[#This Row],[Rank Sharpe]])/3</f>
        <v>376.33333333333331</v>
      </c>
    </row>
    <row r="371" spans="1:48" x14ac:dyDescent="0.3">
      <c r="A371" t="s">
        <v>986</v>
      </c>
      <c r="B371" t="s">
        <v>987</v>
      </c>
      <c r="C371" t="s">
        <v>3171</v>
      </c>
      <c r="D371" t="s">
        <v>345</v>
      </c>
      <c r="E371">
        <v>15071.962876650001</v>
      </c>
      <c r="F371">
        <v>4465.25</v>
      </c>
      <c r="G371">
        <v>20.383459644948399</v>
      </c>
      <c r="H371">
        <f>(Table2[[#This Row],[1Y Return vs Nifty]]-AVERAGE(Table2[1Y Return vs Nifty]))/_xlfn.STDEV.P(Table2[1Y Return vs Nifty])</f>
        <v>-4.6430608894600982E-2</v>
      </c>
      <c r="I371">
        <v>4.0174117189344702</v>
      </c>
      <c r="J371">
        <f>(Table2[[#This Row],[1M Return vs Nifty]]-AVERAGE(Table2[1M Return vs Nifty]))/_xlfn.STDEV.P(Table2[1M Return vs Nifty])</f>
        <v>0.34272502233353391</v>
      </c>
      <c r="K371">
        <v>11.834932762766501</v>
      </c>
      <c r="L371">
        <f>(Table2[[#This Row],[6M Return vs Nifty]]-AVERAGE(Table2[6M Return vs Nifty]))/_xlfn.STDEV.P(Table2[6M Return vs Nifty])</f>
        <v>-8.7483901237998679E-2</v>
      </c>
      <c r="M371">
        <v>1.43054150606107</v>
      </c>
      <c r="N371">
        <f>(Table2[[#This Row],[1W Return vs Nifty]]-AVERAGE(Table2[1W Return vs Nifty]))/_xlfn.STDEV.P(Table2[1W Return vs Nifty])</f>
        <v>0.25585234191198103</v>
      </c>
      <c r="O371">
        <v>4411.55</v>
      </c>
      <c r="P371">
        <v>4308.6543303869103</v>
      </c>
      <c r="Q371">
        <v>3836.9281271782502</v>
      </c>
      <c r="R371">
        <v>52.043773706623398</v>
      </c>
      <c r="S371" s="1">
        <f>(Table2[[#This Row],[Close Price]]-Table2[[#This Row],[20D EMA]])/Table2[[#This Row],[20D EMA]]</f>
        <v>1.2172592399496734E-2</v>
      </c>
      <c r="T371" s="1">
        <f>(Table2[[#This Row],[Close Price]]-Table2[[#This Row],[50D EMA]])/Table2[[#This Row],[50D EMA]]</f>
        <v>3.6344449474327571E-2</v>
      </c>
      <c r="U371" s="1">
        <f>(Table2[[#This Row],[Close Price]]-Table2[[#This Row],[200D EMA]])/Table2[[#This Row],[200D EMA]]</f>
        <v>0.16375648748047561</v>
      </c>
      <c r="V371">
        <v>0.84051269341013901</v>
      </c>
      <c r="W371">
        <v>4441</v>
      </c>
      <c r="X371">
        <v>4517.45</v>
      </c>
      <c r="Y371">
        <v>4378.05</v>
      </c>
      <c r="Z371">
        <v>4543.3</v>
      </c>
      <c r="AA371">
        <v>4378.05</v>
      </c>
      <c r="AB371">
        <v>4727</v>
      </c>
      <c r="AC371" s="1">
        <f>(Table2[[#This Row],[Close Price]]/Table2[[#This Row],[Day Low]])-1</f>
        <v>5.4604818734518279E-3</v>
      </c>
      <c r="AD371" s="1">
        <f>(Table2[[#This Row],[Day High]]/Table2[[#This Row],[Close Price]])-1</f>
        <v>1.1690274900621356E-2</v>
      </c>
      <c r="AE371" s="1">
        <f>(Table2[[#This Row],[Close Price]]/Table2[[#This Row],[Current Week Low]])-1</f>
        <v>1.9917543198455956E-2</v>
      </c>
      <c r="AF371" s="1">
        <f>(Table2[[#This Row],[Current Week High]]/Table2[[#This Row],[Close Price]])-1</f>
        <v>1.7479424444320157E-2</v>
      </c>
      <c r="AG371" s="1">
        <f>(Table2[[#This Row],[Close Price]]/Table2[[#This Row],[Current Month Low]])-1</f>
        <v>1.9917543198455956E-2</v>
      </c>
      <c r="AH371" s="1">
        <f>(Table2[[#This Row],[Current Month High]]/Table2[[#This Row],[Close Price]])-1</f>
        <v>5.8619338222943851E-2</v>
      </c>
      <c r="AI371">
        <v>9.4675550081182394</v>
      </c>
      <c r="AJ371">
        <v>64.1002554161077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0.01</v>
      </c>
      <c r="AM371" t="s">
        <v>3220</v>
      </c>
      <c r="AN371">
        <v>6.42</v>
      </c>
      <c r="AO371" t="s">
        <v>3220</v>
      </c>
      <c r="AP371">
        <v>2.3289330866782001E-2</v>
      </c>
      <c r="AQ371">
        <f>(Table2[[#This Row],[Sharpe Ratio]]-AVERAGE(Table2[Sharpe Ratio]))/_xlfn.STDEV.P(Table2[Sharpe Ratio])</f>
        <v>-0.48376332640774999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-1.9100472294834692E-2</v>
      </c>
      <c r="AS371">
        <f>_xlfn.RANK.AVG(Table2[[#This Row],[1Y Return vs Nifty Z-Score]],Table2[1Y Return vs Nifty Z-Score])</f>
        <v>315</v>
      </c>
      <c r="AT371">
        <f>_xlfn.RANK.AVG(Table2[[#This Row],[6M Return vs Nifty Z-Score]],Table2[6M Return vs Nifty Z-Score])</f>
        <v>349</v>
      </c>
      <c r="AU371">
        <f>_xlfn.RANK.AVG(Table2[[#This Row],[Sharpe Ratio Z-Score]],Table2[Sharpe Ratio Z-Score])</f>
        <v>469</v>
      </c>
      <c r="AV371">
        <f>(Table2[[#This Row],[Rank 1Y]]+Table2[[#This Row],[Rank 6M]]+Table2[[#This Row],[Rank Sharpe]])/3</f>
        <v>377.66666666666669</v>
      </c>
    </row>
    <row r="372" spans="1:48" x14ac:dyDescent="0.3">
      <c r="A372" t="s">
        <v>789</v>
      </c>
      <c r="B372" t="s">
        <v>790</v>
      </c>
      <c r="C372" t="s">
        <v>3166</v>
      </c>
      <c r="D372" t="s">
        <v>204</v>
      </c>
      <c r="E372">
        <v>21024.26293334</v>
      </c>
      <c r="F372">
        <v>554.20000000000005</v>
      </c>
      <c r="G372">
        <v>-15.5693660965572</v>
      </c>
      <c r="H372">
        <f>(Table2[[#This Row],[1Y Return vs Nifty]]-AVERAGE(Table2[1Y Return vs Nifty]))/_xlfn.STDEV.P(Table2[1Y Return vs Nifty])</f>
        <v>-0.67977540553881588</v>
      </c>
      <c r="I372">
        <v>-0.351493708249913</v>
      </c>
      <c r="J372">
        <f>(Table2[[#This Row],[1M Return vs Nifty]]-AVERAGE(Table2[1M Return vs Nifty]))/_xlfn.STDEV.P(Table2[1M Return vs Nifty])</f>
        <v>-9.4071271222640529E-2</v>
      </c>
      <c r="K372">
        <v>14.343243097790801</v>
      </c>
      <c r="L372">
        <f>(Table2[[#This Row],[6M Return vs Nifty]]-AVERAGE(Table2[6M Return vs Nifty]))/_xlfn.STDEV.P(Table2[6M Return vs Nifty])</f>
        <v>-7.9154674543226861E-3</v>
      </c>
      <c r="M372">
        <v>-4.4939454983607297</v>
      </c>
      <c r="N372">
        <f>(Table2[[#This Row],[1W Return vs Nifty]]-AVERAGE(Table2[1W Return vs Nifty]))/_xlfn.STDEV.P(Table2[1W Return vs Nifty])</f>
        <v>-0.88329454220091475</v>
      </c>
      <c r="O372">
        <v>569.52</v>
      </c>
      <c r="P372">
        <v>566.79388814789195</v>
      </c>
      <c r="Q372">
        <v>523.09351588015898</v>
      </c>
      <c r="R372">
        <v>29.644164597145998</v>
      </c>
      <c r="S372" s="1">
        <f>(Table2[[#This Row],[Close Price]]-Table2[[#This Row],[20D EMA]])/Table2[[#This Row],[20D EMA]]</f>
        <v>-2.689984548391617E-2</v>
      </c>
      <c r="T372" s="1">
        <f>(Table2[[#This Row],[Close Price]]-Table2[[#This Row],[50D EMA]])/Table2[[#This Row],[50D EMA]]</f>
        <v>-2.2219520025250898E-2</v>
      </c>
      <c r="U372" s="1">
        <f>(Table2[[#This Row],[Close Price]]-Table2[[#This Row],[200D EMA]])/Table2[[#This Row],[200D EMA]]</f>
        <v>5.9466392099128185E-2</v>
      </c>
      <c r="V372">
        <v>0.80622479904558897</v>
      </c>
      <c r="W372">
        <v>549.9</v>
      </c>
      <c r="X372">
        <v>564.25</v>
      </c>
      <c r="Y372">
        <v>549.9</v>
      </c>
      <c r="Z372">
        <v>566.4</v>
      </c>
      <c r="AA372">
        <v>549.9</v>
      </c>
      <c r="AB372">
        <v>602.85</v>
      </c>
      <c r="AC372" s="1">
        <f>(Table2[[#This Row],[Close Price]]/Table2[[#This Row],[Day Low]])-1</f>
        <v>7.8196035642845718E-3</v>
      </c>
      <c r="AD372" s="1">
        <f>(Table2[[#This Row],[Day High]]/Table2[[#This Row],[Close Price]])-1</f>
        <v>1.8134247564056238E-2</v>
      </c>
      <c r="AE372" s="1">
        <f>(Table2[[#This Row],[Close Price]]/Table2[[#This Row],[Current Week Low]])-1</f>
        <v>7.8196035642845718E-3</v>
      </c>
      <c r="AF372" s="1">
        <f>(Table2[[#This Row],[Current Week High]]/Table2[[#This Row],[Close Price]])-1</f>
        <v>2.2013713460844242E-2</v>
      </c>
      <c r="AG372" s="1">
        <f>(Table2[[#This Row],[Close Price]]/Table2[[#This Row],[Current Month Low]])-1</f>
        <v>7.8196035642845718E-3</v>
      </c>
      <c r="AH372" s="1">
        <f>(Table2[[#This Row],[Current Month High]]/Table2[[#This Row],[Close Price]])-1</f>
        <v>8.7784193431974078E-2</v>
      </c>
      <c r="AI372">
        <v>12.3060267051605</v>
      </c>
      <c r="AJ372">
        <v>36.234021632251697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-0.04</v>
      </c>
      <c r="AM372" t="s">
        <v>3221</v>
      </c>
      <c r="AN372">
        <v>-3.18</v>
      </c>
      <c r="AO372" t="s">
        <v>3221</v>
      </c>
      <c r="AP372">
        <v>9.3327266741103004E-2</v>
      </c>
      <c r="AQ372">
        <f>(Table2[[#This Row],[Sharpe Ratio]]-AVERAGE(Table2[Sharpe Ratio]))/_xlfn.STDEV.P(Table2[Sharpe Ratio])</f>
        <v>0.33507410890803568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-1.3299825775086582</v>
      </c>
      <c r="AS372">
        <f>_xlfn.RANK.AVG(Table2[[#This Row],[1Y Return vs Nifty Z-Score]],Table2[1Y Return vs Nifty Z-Score])</f>
        <v>563</v>
      </c>
      <c r="AT372">
        <f>_xlfn.RANK.AVG(Table2[[#This Row],[6M Return vs Nifty Z-Score]],Table2[6M Return vs Nifty Z-Score])</f>
        <v>325</v>
      </c>
      <c r="AU372">
        <f>_xlfn.RANK.AVG(Table2[[#This Row],[Sharpe Ratio Z-Score]],Table2[Sharpe Ratio Z-Score])</f>
        <v>246</v>
      </c>
      <c r="AV372">
        <f>(Table2[[#This Row],[Rank 1Y]]+Table2[[#This Row],[Rank 6M]]+Table2[[#This Row],[Rank Sharpe]])/3</f>
        <v>378</v>
      </c>
    </row>
    <row r="373" spans="1:48" x14ac:dyDescent="0.3">
      <c r="A373" t="s">
        <v>214</v>
      </c>
      <c r="B373" t="s">
        <v>215</v>
      </c>
      <c r="C373" t="s">
        <v>3161</v>
      </c>
      <c r="D373" t="s">
        <v>34</v>
      </c>
      <c r="E373">
        <v>120669.719500122</v>
      </c>
      <c r="F373">
        <v>109.59</v>
      </c>
      <c r="G373">
        <v>32.138659847095603</v>
      </c>
      <c r="H373">
        <f>(Table2[[#This Row],[1Y Return vs Nifty]]-AVERAGE(Table2[1Y Return vs Nifty]))/_xlfn.STDEV.P(Table2[1Y Return vs Nifty])</f>
        <v>0.16064893848422979</v>
      </c>
      <c r="I373">
        <v>-7.3924369185008798</v>
      </c>
      <c r="J373">
        <f>(Table2[[#This Row],[1M Return vs Nifty]]-AVERAGE(Table2[1M Return vs Nifty]))/_xlfn.STDEV.P(Table2[1M Return vs Nifty])</f>
        <v>-0.79801369996941396</v>
      </c>
      <c r="K373">
        <v>-26.306296262820201</v>
      </c>
      <c r="L373">
        <f>(Table2[[#This Row],[6M Return vs Nifty]]-AVERAGE(Table2[6M Return vs Nifty]))/_xlfn.STDEV.P(Table2[6M Return vs Nifty])</f>
        <v>-1.2973971299856752</v>
      </c>
      <c r="M373">
        <v>-5.4107440470846502</v>
      </c>
      <c r="N373">
        <f>(Table2[[#This Row],[1W Return vs Nifty]]-AVERAGE(Table2[1W Return vs Nifty]))/_xlfn.STDEV.P(Table2[1W Return vs Nifty])</f>
        <v>-1.0595744816047152</v>
      </c>
      <c r="O373">
        <v>114.23</v>
      </c>
      <c r="P373">
        <v>117.24609785760001</v>
      </c>
      <c r="Q373">
        <v>111.31704556621401</v>
      </c>
      <c r="R373">
        <v>22.9525153704461</v>
      </c>
      <c r="S373" s="1">
        <f>(Table2[[#This Row],[Close Price]]-Table2[[#This Row],[20D EMA]])/Table2[[#This Row],[20D EMA]]</f>
        <v>-4.0619802153549857E-2</v>
      </c>
      <c r="T373" s="1">
        <f>(Table2[[#This Row],[Close Price]]-Table2[[#This Row],[50D EMA]])/Table2[[#This Row],[50D EMA]]</f>
        <v>-6.5299383071141817E-2</v>
      </c>
      <c r="U373" s="1">
        <f>(Table2[[#This Row],[Close Price]]-Table2[[#This Row],[200D EMA]])/Table2[[#This Row],[200D EMA]]</f>
        <v>-1.5514655077570442E-2</v>
      </c>
      <c r="V373">
        <v>0.58130847646872197</v>
      </c>
      <c r="W373">
        <v>109.37</v>
      </c>
      <c r="X373">
        <v>110.63</v>
      </c>
      <c r="Y373">
        <v>107.2</v>
      </c>
      <c r="Z373">
        <v>110.63</v>
      </c>
      <c r="AA373">
        <v>107.2</v>
      </c>
      <c r="AB373">
        <v>117.49</v>
      </c>
      <c r="AC373" s="1">
        <f>(Table2[[#This Row],[Close Price]]/Table2[[#This Row],[Day Low]])-1</f>
        <v>2.0115205266526548E-3</v>
      </c>
      <c r="AD373" s="1">
        <f>(Table2[[#This Row],[Day High]]/Table2[[#This Row],[Close Price]])-1</f>
        <v>9.4899169632265412E-3</v>
      </c>
      <c r="AE373" s="1">
        <f>(Table2[[#This Row],[Close Price]]/Table2[[#This Row],[Current Week Low]])-1</f>
        <v>2.2294776119403004E-2</v>
      </c>
      <c r="AF373" s="1">
        <f>(Table2[[#This Row],[Current Week High]]/Table2[[#This Row],[Close Price]])-1</f>
        <v>9.4899169632265412E-3</v>
      </c>
      <c r="AG373" s="1">
        <f>(Table2[[#This Row],[Close Price]]/Table2[[#This Row],[Current Month Low]])-1</f>
        <v>2.2294776119403004E-2</v>
      </c>
      <c r="AH373" s="1">
        <f>(Table2[[#This Row],[Current Month High]]/Table2[[#This Row],[Close Price]])-1</f>
        <v>7.2086869239894158E-2</v>
      </c>
      <c r="AI373">
        <v>30.395109042795799</v>
      </c>
      <c r="AJ373">
        <v>65.4188679245283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-0.12</v>
      </c>
      <c r="AM373" t="s">
        <v>3221</v>
      </c>
      <c r="AN373">
        <v>-5.75</v>
      </c>
      <c r="AO373" t="s">
        <v>3221</v>
      </c>
      <c r="AP373">
        <v>0.122083817963634</v>
      </c>
      <c r="AQ373">
        <f>(Table2[[#This Row],[Sharpe Ratio]]-AVERAGE(Table2[Sharpe Ratio]))/_xlfn.STDEV.P(Table2[Sharpe Ratio])</f>
        <v>0.67127677333032698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253</v>
      </c>
      <c r="AT373">
        <f>_xlfn.RANK.AVG(Table2[[#This Row],[6M Return vs Nifty Z-Score]],Table2[6M Return vs Nifty Z-Score])</f>
        <v>708</v>
      </c>
      <c r="AU373">
        <f>_xlfn.RANK.AVG(Table2[[#This Row],[Sharpe Ratio Z-Score]],Table2[Sharpe Ratio Z-Score])</f>
        <v>179</v>
      </c>
      <c r="AV373">
        <f>(Table2[[#This Row],[Rank 1Y]]+Table2[[#This Row],[Rank 6M]]+Table2[[#This Row],[Rank Sharpe]])/3</f>
        <v>380</v>
      </c>
    </row>
    <row r="374" spans="1:48" x14ac:dyDescent="0.3">
      <c r="A374" t="s">
        <v>690</v>
      </c>
      <c r="B374" t="s">
        <v>691</v>
      </c>
      <c r="C374" t="s">
        <v>3171</v>
      </c>
      <c r="D374" t="s">
        <v>345</v>
      </c>
      <c r="E374">
        <v>27152.474697450001</v>
      </c>
      <c r="F374">
        <v>2140.15</v>
      </c>
      <c r="G374">
        <v>4.5388020054352296</v>
      </c>
      <c r="H374">
        <f>(Table2[[#This Row],[1Y Return vs Nifty]]-AVERAGE(Table2[1Y Return vs Nifty]))/_xlfn.STDEV.P(Table2[1Y Return vs Nifty])</f>
        <v>-0.32555001783189785</v>
      </c>
      <c r="I374">
        <v>0.102425121815705</v>
      </c>
      <c r="J374">
        <f>(Table2[[#This Row],[1M Return vs Nifty]]-AVERAGE(Table2[1M Return vs Nifty]))/_xlfn.STDEV.P(Table2[1M Return vs Nifty])</f>
        <v>-4.8689180478736396E-2</v>
      </c>
      <c r="K374">
        <v>58.648893878474802</v>
      </c>
      <c r="L374">
        <f>(Table2[[#This Row],[6M Return vs Nifty]]-AVERAGE(Table2[6M Return vs Nifty]))/_xlfn.STDEV.P(Table2[6M Return vs Nifty])</f>
        <v>1.3975450894633186</v>
      </c>
      <c r="M374">
        <v>-2.5527065336788399</v>
      </c>
      <c r="N374">
        <f>(Table2[[#This Row],[1W Return vs Nifty]]-AVERAGE(Table2[1W Return vs Nifty]))/_xlfn.STDEV.P(Table2[1W Return vs Nifty])</f>
        <v>-0.51003753002662</v>
      </c>
      <c r="O374">
        <v>2136.5</v>
      </c>
      <c r="P374">
        <v>2038.4607207636</v>
      </c>
      <c r="Q374">
        <v>1719.17895718356</v>
      </c>
      <c r="R374">
        <v>46.619430734064601</v>
      </c>
      <c r="S374" s="1">
        <f>(Table2[[#This Row],[Close Price]]-Table2[[#This Row],[20D EMA]])/Table2[[#This Row],[20D EMA]]</f>
        <v>1.7084015913878263E-3</v>
      </c>
      <c r="T374" s="1">
        <f>(Table2[[#This Row],[Close Price]]-Table2[[#This Row],[50D EMA]])/Table2[[#This Row],[50D EMA]]</f>
        <v>4.9885326805957628E-2</v>
      </c>
      <c r="U374" s="1">
        <f>(Table2[[#This Row],[Close Price]]-Table2[[#This Row],[200D EMA]])/Table2[[#This Row],[200D EMA]]</f>
        <v>0.24486749390307494</v>
      </c>
      <c r="V374">
        <v>1.0479281303922701</v>
      </c>
      <c r="W374">
        <v>2119.1999999999998</v>
      </c>
      <c r="X374">
        <v>2159.9499999999998</v>
      </c>
      <c r="Y374">
        <v>2119.1999999999998</v>
      </c>
      <c r="Z374">
        <v>2219.65</v>
      </c>
      <c r="AA374">
        <v>2119.1999999999998</v>
      </c>
      <c r="AB374">
        <v>2280</v>
      </c>
      <c r="AC374" s="1">
        <f>(Table2[[#This Row],[Close Price]]/Table2[[#This Row],[Day Low]])-1</f>
        <v>9.8858059645150487E-3</v>
      </c>
      <c r="AD374" s="1">
        <f>(Table2[[#This Row],[Day High]]/Table2[[#This Row],[Close Price]])-1</f>
        <v>9.2516879657966733E-3</v>
      </c>
      <c r="AE374" s="1">
        <f>(Table2[[#This Row],[Close Price]]/Table2[[#This Row],[Current Week Low]])-1</f>
        <v>9.8858059645150487E-3</v>
      </c>
      <c r="AF374" s="1">
        <f>(Table2[[#This Row],[Current Week High]]/Table2[[#This Row],[Close Price]])-1</f>
        <v>3.7146928953577962E-2</v>
      </c>
      <c r="AG374" s="1">
        <f>(Table2[[#This Row],[Close Price]]/Table2[[#This Row],[Current Month Low]])-1</f>
        <v>9.8858059645150487E-3</v>
      </c>
      <c r="AH374" s="1">
        <f>(Table2[[#This Row],[Current Month High]]/Table2[[#This Row],[Close Price]])-1</f>
        <v>6.5345886970539446E-2</v>
      </c>
      <c r="AI374">
        <v>6.5345886970539402</v>
      </c>
      <c r="AJ374">
        <v>80.4358823033471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0.04</v>
      </c>
      <c r="AM374" t="s">
        <v>3220</v>
      </c>
      <c r="AN374">
        <v>4.76</v>
      </c>
      <c r="AO374" t="s">
        <v>3220</v>
      </c>
      <c r="AP374">
        <v>-5.5820394252006002E-2</v>
      </c>
      <c r="AQ374">
        <f>(Table2[[#This Row],[Sharpe Ratio]]-AVERAGE(Table2[Sharpe Ratio]))/_xlfn.STDEV.P(Table2[Sharpe Ratio])</f>
        <v>-1.4086621489693618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-0.89539378784329759</v>
      </c>
      <c r="AS374">
        <f>_xlfn.RANK.AVG(Table2[[#This Row],[1Y Return vs Nifty Z-Score]],Table2[1Y Return vs Nifty Z-Score])</f>
        <v>404</v>
      </c>
      <c r="AT374">
        <f>_xlfn.RANK.AVG(Table2[[#This Row],[6M Return vs Nifty Z-Score]],Table2[6M Return vs Nifty Z-Score])</f>
        <v>64</v>
      </c>
      <c r="AU374">
        <f>_xlfn.RANK.AVG(Table2[[#This Row],[Sharpe Ratio Z-Score]],Table2[Sharpe Ratio Z-Score])</f>
        <v>672</v>
      </c>
      <c r="AV374">
        <f>(Table2[[#This Row],[Rank 1Y]]+Table2[[#This Row],[Rank 6M]]+Table2[[#This Row],[Rank Sharpe]])/3</f>
        <v>380</v>
      </c>
    </row>
    <row r="375" spans="1:48" x14ac:dyDescent="0.3">
      <c r="A375" t="s">
        <v>971</v>
      </c>
      <c r="B375" t="s">
        <v>972</v>
      </c>
      <c r="C375" t="s">
        <v>3173</v>
      </c>
      <c r="D375" t="s">
        <v>92</v>
      </c>
      <c r="E375">
        <v>15316.09423902</v>
      </c>
      <c r="F375">
        <v>2735.8</v>
      </c>
      <c r="G375">
        <v>-4.8247017840336701</v>
      </c>
      <c r="H375">
        <f>(Table2[[#This Row],[1Y Return vs Nifty]]-AVERAGE(Table2[1Y Return vs Nifty]))/_xlfn.STDEV.P(Table2[1Y Return vs Nifty])</f>
        <v>-0.49049745328680489</v>
      </c>
      <c r="I375">
        <v>-10.339042400958199</v>
      </c>
      <c r="J375">
        <f>(Table2[[#This Row],[1M Return vs Nifty]]-AVERAGE(Table2[1M Return vs Nifty]))/_xlfn.STDEV.P(Table2[1M Return vs Nifty])</f>
        <v>-1.092610681927692</v>
      </c>
      <c r="K375">
        <v>-4.2682257255221296</v>
      </c>
      <c r="L375">
        <f>(Table2[[#This Row],[6M Return vs Nifty]]-AVERAGE(Table2[6M Return vs Nifty]))/_xlfn.STDEV.P(Table2[6M Return vs Nifty])</f>
        <v>-0.59830709643526314</v>
      </c>
      <c r="M375">
        <v>-0.97297605763327799</v>
      </c>
      <c r="N375">
        <f>(Table2[[#This Row],[1W Return vs Nifty]]-AVERAGE(Table2[1W Return vs Nifty]))/_xlfn.STDEV.P(Table2[1W Return vs Nifty])</f>
        <v>-0.20629054768327534</v>
      </c>
      <c r="O375">
        <v>2834.76</v>
      </c>
      <c r="P375">
        <v>2922.28682487267</v>
      </c>
      <c r="Q375">
        <v>2638.3163369413901</v>
      </c>
      <c r="R375">
        <v>33.673487357965101</v>
      </c>
      <c r="S375" s="1">
        <f>(Table2[[#This Row],[Close Price]]-Table2[[#This Row],[20D EMA]])/Table2[[#This Row],[20D EMA]]</f>
        <v>-3.4909480873160349E-2</v>
      </c>
      <c r="T375" s="1">
        <f>(Table2[[#This Row],[Close Price]]-Table2[[#This Row],[50D EMA]])/Table2[[#This Row],[50D EMA]]</f>
        <v>-6.3815373386832214E-2</v>
      </c>
      <c r="U375" s="1">
        <f>(Table2[[#This Row],[Close Price]]-Table2[[#This Row],[200D EMA]])/Table2[[#This Row],[200D EMA]]</f>
        <v>3.6949194337940257E-2</v>
      </c>
      <c r="V375">
        <v>0.297914305759169</v>
      </c>
      <c r="W375">
        <v>2715.05</v>
      </c>
      <c r="X375">
        <v>2791</v>
      </c>
      <c r="Y375">
        <v>2647.5</v>
      </c>
      <c r="Z375">
        <v>2791</v>
      </c>
      <c r="AA375">
        <v>2647.5</v>
      </c>
      <c r="AB375">
        <v>2834</v>
      </c>
      <c r="AC375" s="1">
        <f>(Table2[[#This Row],[Close Price]]/Table2[[#This Row],[Day Low]])-1</f>
        <v>7.6425848511076921E-3</v>
      </c>
      <c r="AD375" s="1">
        <f>(Table2[[#This Row],[Day High]]/Table2[[#This Row],[Close Price]])-1</f>
        <v>2.0176913517069961E-2</v>
      </c>
      <c r="AE375" s="1">
        <f>(Table2[[#This Row],[Close Price]]/Table2[[#This Row],[Current Week Low]])-1</f>
        <v>3.3352219074598732E-2</v>
      </c>
      <c r="AF375" s="1">
        <f>(Table2[[#This Row],[Current Week High]]/Table2[[#This Row],[Close Price]])-1</f>
        <v>2.0176913517069961E-2</v>
      </c>
      <c r="AG375" s="1">
        <f>(Table2[[#This Row],[Close Price]]/Table2[[#This Row],[Current Month Low]])-1</f>
        <v>3.3352219074598732E-2</v>
      </c>
      <c r="AH375" s="1">
        <f>(Table2[[#This Row],[Current Month High]]/Table2[[#This Row],[Close Price]])-1</f>
        <v>3.5894436727830881E-2</v>
      </c>
      <c r="AI375">
        <v>33.598947291468598</v>
      </c>
      <c r="AJ375">
        <v>57.682997118155598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</v>
      </c>
      <c r="AM375">
        <v>0</v>
      </c>
      <c r="AN375">
        <v>-5.05</v>
      </c>
      <c r="AO375" t="s">
        <v>3221</v>
      </c>
      <c r="AP375">
        <v>0.138629029570118</v>
      </c>
      <c r="AQ375">
        <f>(Table2[[#This Row],[Sharpe Ratio]]-AVERAGE(Table2[Sharpe Ratio]))/_xlfn.STDEV.P(Table2[Sharpe Ratio])</f>
        <v>0.86471249455034027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478</v>
      </c>
      <c r="AT375">
        <f>_xlfn.RANK.AVG(Table2[[#This Row],[6M Return vs Nifty Z-Score]],Table2[6M Return vs Nifty Z-Score])</f>
        <v>526</v>
      </c>
      <c r="AU375">
        <f>_xlfn.RANK.AVG(Table2[[#This Row],[Sharpe Ratio Z-Score]],Table2[Sharpe Ratio Z-Score])</f>
        <v>139</v>
      </c>
      <c r="AV375">
        <f>(Table2[[#This Row],[Rank 1Y]]+Table2[[#This Row],[Rank 6M]]+Table2[[#This Row],[Rank Sharpe]])/3</f>
        <v>381</v>
      </c>
    </row>
    <row r="376" spans="1:48" x14ac:dyDescent="0.3">
      <c r="A376" t="s">
        <v>1718</v>
      </c>
      <c r="B376" t="s">
        <v>1719</v>
      </c>
      <c r="C376" t="s">
        <v>3168</v>
      </c>
      <c r="D376" t="s">
        <v>1476</v>
      </c>
      <c r="E376">
        <v>4885.3889622449997</v>
      </c>
      <c r="F376">
        <v>863.55</v>
      </c>
      <c r="G376">
        <v>8.7209893695008596</v>
      </c>
      <c r="H376">
        <f>(Table2[[#This Row],[1Y Return vs Nifty]]-AVERAGE(Table2[1Y Return vs Nifty]))/_xlfn.STDEV.P(Table2[1Y Return vs Nifty])</f>
        <v>-0.25187662635312197</v>
      </c>
      <c r="I376">
        <v>4.1434960719551102</v>
      </c>
      <c r="J376">
        <f>(Table2[[#This Row],[1M Return vs Nifty]]-AVERAGE(Table2[1M Return vs Nifty]))/_xlfn.STDEV.P(Table2[1M Return vs Nifty])</f>
        <v>0.35533073765347772</v>
      </c>
      <c r="K376">
        <v>-17.308271436529498</v>
      </c>
      <c r="L376">
        <f>(Table2[[#This Row],[6M Return vs Nifty]]-AVERAGE(Table2[6M Return vs Nifty]))/_xlfn.STDEV.P(Table2[6M Return vs Nifty])</f>
        <v>-1.011962456062981</v>
      </c>
      <c r="M376">
        <v>3.83789845419339</v>
      </c>
      <c r="N376">
        <f>(Table2[[#This Row],[1W Return vs Nifty]]-AVERAGE(Table2[1W Return vs Nifty]))/_xlfn.STDEV.P(Table2[1W Return vs Nifty])</f>
        <v>0.71873345961309076</v>
      </c>
      <c r="O376">
        <v>842.52</v>
      </c>
      <c r="P376">
        <v>855.05764047418199</v>
      </c>
      <c r="Q376">
        <v>850.10378794261499</v>
      </c>
      <c r="R376">
        <v>70.310530818256197</v>
      </c>
      <c r="S376" s="1">
        <f>(Table2[[#This Row],[Close Price]]-Table2[[#This Row],[20D EMA]])/Table2[[#This Row],[20D EMA]]</f>
        <v>2.4960831790343224E-2</v>
      </c>
      <c r="T376" s="1">
        <f>(Table2[[#This Row],[Close Price]]-Table2[[#This Row],[50D EMA]])/Table2[[#This Row],[50D EMA]]</f>
        <v>9.9319146731539944E-3</v>
      </c>
      <c r="U376" s="1">
        <f>(Table2[[#This Row],[Close Price]]-Table2[[#This Row],[200D EMA]])/Table2[[#This Row],[200D EMA]]</f>
        <v>1.5817141680931596E-2</v>
      </c>
      <c r="V376">
        <v>0.75957746229891998</v>
      </c>
      <c r="W376">
        <v>860.6</v>
      </c>
      <c r="X376">
        <v>879.3</v>
      </c>
      <c r="Y376">
        <v>832.1</v>
      </c>
      <c r="Z376">
        <v>879.3</v>
      </c>
      <c r="AA376">
        <v>822.05</v>
      </c>
      <c r="AB376">
        <v>879.3</v>
      </c>
      <c r="AC376" s="1">
        <f>(Table2[[#This Row],[Close Price]]/Table2[[#This Row],[Day Low]])-1</f>
        <v>3.4278410411339166E-3</v>
      </c>
      <c r="AD376" s="1">
        <f>(Table2[[#This Row],[Day High]]/Table2[[#This Row],[Close Price]])-1</f>
        <v>1.8238665971860302E-2</v>
      </c>
      <c r="AE376" s="1">
        <f>(Table2[[#This Row],[Close Price]]/Table2[[#This Row],[Current Week Low]])-1</f>
        <v>3.779593798822245E-2</v>
      </c>
      <c r="AF376" s="1">
        <f>(Table2[[#This Row],[Current Week High]]/Table2[[#This Row],[Close Price]])-1</f>
        <v>1.8238665971860302E-2</v>
      </c>
      <c r="AG376" s="1">
        <f>(Table2[[#This Row],[Close Price]]/Table2[[#This Row],[Current Month Low]])-1</f>
        <v>5.0483547229487336E-2</v>
      </c>
      <c r="AH376" s="1">
        <f>(Table2[[#This Row],[Current Month High]]/Table2[[#This Row],[Close Price]])-1</f>
        <v>1.8238665971860302E-2</v>
      </c>
      <c r="AI376">
        <v>28.064385385906998</v>
      </c>
      <c r="AJ376">
        <v>43.554151774582301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-0.12</v>
      </c>
      <c r="AM376" t="s">
        <v>3221</v>
      </c>
      <c r="AN376">
        <v>2.2999999999999998</v>
      </c>
      <c r="AO376" t="s">
        <v>3220</v>
      </c>
      <c r="AP376">
        <v>0.153965726223175</v>
      </c>
      <c r="AQ376">
        <f>(Table2[[#This Row],[Sharpe Ratio]]-AVERAGE(Table2[Sharpe Ratio]))/_xlfn.STDEV.P(Table2[Sharpe Ratio])</f>
        <v>1.0440190545857539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380</v>
      </c>
      <c r="AT376">
        <f>_xlfn.RANK.AVG(Table2[[#This Row],[6M Return vs Nifty Z-Score]],Table2[6M Return vs Nifty Z-Score])</f>
        <v>657</v>
      </c>
      <c r="AU376">
        <f>_xlfn.RANK.AVG(Table2[[#This Row],[Sharpe Ratio Z-Score]],Table2[Sharpe Ratio Z-Score])</f>
        <v>107</v>
      </c>
      <c r="AV376">
        <f>(Table2[[#This Row],[Rank 1Y]]+Table2[[#This Row],[Rank 6M]]+Table2[[#This Row],[Rank Sharpe]])/3</f>
        <v>381.33333333333331</v>
      </c>
    </row>
    <row r="377" spans="1:48" x14ac:dyDescent="0.3">
      <c r="A377" t="s">
        <v>1994</v>
      </c>
      <c r="B377" t="s">
        <v>1995</v>
      </c>
      <c r="C377" t="s">
        <v>3169</v>
      </c>
      <c r="D377" t="s">
        <v>127</v>
      </c>
      <c r="E377">
        <v>3460.3465883099998</v>
      </c>
      <c r="F377">
        <v>641.35</v>
      </c>
      <c r="G377">
        <v>33.038310748627801</v>
      </c>
      <c r="H377">
        <f>(Table2[[#This Row],[1Y Return vs Nifty]]-AVERAGE(Table2[1Y Return vs Nifty]))/_xlfn.STDEV.P(Table2[1Y Return vs Nifty])</f>
        <v>0.17649718422097316</v>
      </c>
      <c r="I377">
        <v>-12.5485104068176</v>
      </c>
      <c r="J377">
        <f>(Table2[[#This Row],[1M Return vs Nifty]]-AVERAGE(Table2[1M Return vs Nifty]))/_xlfn.STDEV.P(Table2[1M Return vs Nifty])</f>
        <v>-1.3135098182846685</v>
      </c>
      <c r="K377">
        <v>-4.2019229782158698</v>
      </c>
      <c r="L377">
        <f>(Table2[[#This Row],[6M Return vs Nifty]]-AVERAGE(Table2[6M Return vs Nifty]))/_xlfn.STDEV.P(Table2[6M Return vs Nifty])</f>
        <v>-0.59620384561934581</v>
      </c>
      <c r="M377">
        <v>-4.4783036572311197</v>
      </c>
      <c r="N377">
        <f>(Table2[[#This Row],[1W Return vs Nifty]]-AVERAGE(Table2[1W Return vs Nifty]))/_xlfn.STDEV.P(Table2[1W Return vs Nifty])</f>
        <v>-0.8802869645707696</v>
      </c>
      <c r="O377">
        <v>665.66</v>
      </c>
      <c r="P377">
        <v>688.41088452756401</v>
      </c>
      <c r="Q377">
        <v>634.47928598988904</v>
      </c>
      <c r="R377">
        <v>34.319904119025402</v>
      </c>
      <c r="S377" s="1">
        <f>(Table2[[#This Row],[Close Price]]-Table2[[#This Row],[20D EMA]])/Table2[[#This Row],[20D EMA]]</f>
        <v>-3.652014541958349E-2</v>
      </c>
      <c r="T377" s="1">
        <f>(Table2[[#This Row],[Close Price]]-Table2[[#This Row],[50D EMA]])/Table2[[#This Row],[50D EMA]]</f>
        <v>-6.8361621794897215E-2</v>
      </c>
      <c r="U377" s="1">
        <f>(Table2[[#This Row],[Close Price]]-Table2[[#This Row],[200D EMA]])/Table2[[#This Row],[200D EMA]]</f>
        <v>1.0828902001728197E-2</v>
      </c>
      <c r="V377">
        <v>0.30948152897147202</v>
      </c>
      <c r="W377">
        <v>627</v>
      </c>
      <c r="X377">
        <v>653.4</v>
      </c>
      <c r="Y377">
        <v>625</v>
      </c>
      <c r="Z377">
        <v>653.4</v>
      </c>
      <c r="AA377">
        <v>625</v>
      </c>
      <c r="AB377">
        <v>672</v>
      </c>
      <c r="AC377" s="1">
        <f>(Table2[[#This Row],[Close Price]]/Table2[[#This Row],[Day Low]])-1</f>
        <v>2.2886762360446511E-2</v>
      </c>
      <c r="AD377" s="1">
        <f>(Table2[[#This Row],[Day High]]/Table2[[#This Row],[Close Price]])-1</f>
        <v>1.8788493022530606E-2</v>
      </c>
      <c r="AE377" s="1">
        <f>(Table2[[#This Row],[Close Price]]/Table2[[#This Row],[Current Week Low]])-1</f>
        <v>2.6159999999999961E-2</v>
      </c>
      <c r="AF377" s="1">
        <f>(Table2[[#This Row],[Current Week High]]/Table2[[#This Row],[Close Price]])-1</f>
        <v>1.8788493022530606E-2</v>
      </c>
      <c r="AG377" s="1">
        <f>(Table2[[#This Row],[Close Price]]/Table2[[#This Row],[Current Month Low]])-1</f>
        <v>2.6159999999999961E-2</v>
      </c>
      <c r="AH377" s="1">
        <f>(Table2[[#This Row],[Current Month High]]/Table2[[#This Row],[Close Price]])-1</f>
        <v>4.7789818351913871E-2</v>
      </c>
      <c r="AI377">
        <v>37.210571450845798</v>
      </c>
      <c r="AJ377">
        <v>77.168508287292795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-0.12</v>
      </c>
      <c r="AM377" t="s">
        <v>3221</v>
      </c>
      <c r="AN377">
        <v>-8.14</v>
      </c>
      <c r="AO377" t="s">
        <v>3221</v>
      </c>
      <c r="AP377">
        <v>5.8831881489273E-2</v>
      </c>
      <c r="AQ377">
        <f>(Table2[[#This Row],[Sharpe Ratio]]-AVERAGE(Table2[Sharpe Ratio]))/_xlfn.STDEV.P(Table2[Sharpe Ratio])</f>
        <v>-6.8223224704486343E-2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252</v>
      </c>
      <c r="AT377">
        <f>_xlfn.RANK.AVG(Table2[[#This Row],[6M Return vs Nifty Z-Score]],Table2[6M Return vs Nifty Z-Score])</f>
        <v>525</v>
      </c>
      <c r="AU377">
        <f>_xlfn.RANK.AVG(Table2[[#This Row],[Sharpe Ratio Z-Score]],Table2[Sharpe Ratio Z-Score])</f>
        <v>368</v>
      </c>
      <c r="AV377">
        <f>(Table2[[#This Row],[Rank 1Y]]+Table2[[#This Row],[Rank 6M]]+Table2[[#This Row],[Rank Sharpe]])/3</f>
        <v>381.66666666666669</v>
      </c>
    </row>
    <row r="378" spans="1:48" x14ac:dyDescent="0.3">
      <c r="A378" t="s">
        <v>1253</v>
      </c>
      <c r="B378" t="s">
        <v>1254</v>
      </c>
      <c r="C378" t="s">
        <v>3161</v>
      </c>
      <c r="D378" t="s">
        <v>553</v>
      </c>
      <c r="E378">
        <v>9490.14461992</v>
      </c>
      <c r="F378">
        <v>1065.55</v>
      </c>
      <c r="G378">
        <v>-1.1608061103685501</v>
      </c>
      <c r="H378">
        <f>(Table2[[#This Row],[1Y Return vs Nifty]]-AVERAGE(Table2[1Y Return vs Nifty]))/_xlfn.STDEV.P(Table2[1Y Return vs Nifty])</f>
        <v>-0.42595428560793869</v>
      </c>
      <c r="I378">
        <v>2.62005335234119</v>
      </c>
      <c r="J378">
        <f>(Table2[[#This Row],[1M Return vs Nifty]]-AVERAGE(Table2[1M Return vs Nifty]))/_xlfn.STDEV.P(Table2[1M Return vs Nifty])</f>
        <v>0.20301933049139836</v>
      </c>
      <c r="K378">
        <v>13.56296333469</v>
      </c>
      <c r="L378">
        <f>(Table2[[#This Row],[6M Return vs Nifty]]-AVERAGE(Table2[6M Return vs Nifty]))/_xlfn.STDEV.P(Table2[6M Return vs Nifty])</f>
        <v>-3.2667444032383142E-2</v>
      </c>
      <c r="M378">
        <v>-4.8587167458399296</v>
      </c>
      <c r="N378">
        <f>(Table2[[#This Row],[1W Return vs Nifty]]-AVERAGE(Table2[1W Return vs Nifty]))/_xlfn.STDEV.P(Table2[1W Return vs Nifty])</f>
        <v>-0.95343192788000741</v>
      </c>
      <c r="O378">
        <v>1092.1400000000001</v>
      </c>
      <c r="P378">
        <v>1055.35440835895</v>
      </c>
      <c r="Q378">
        <v>963.15216767294203</v>
      </c>
      <c r="R378">
        <v>39.609119880620803</v>
      </c>
      <c r="S378" s="1">
        <f>(Table2[[#This Row],[Close Price]]-Table2[[#This Row],[20D EMA]])/Table2[[#This Row],[20D EMA]]</f>
        <v>-2.4346695478601774E-2</v>
      </c>
      <c r="T378" s="1">
        <f>(Table2[[#This Row],[Close Price]]-Table2[[#This Row],[50D EMA]])/Table2[[#This Row],[50D EMA]]</f>
        <v>9.6608225258696546E-3</v>
      </c>
      <c r="U378" s="1">
        <f>(Table2[[#This Row],[Close Price]]-Table2[[#This Row],[200D EMA]])/Table2[[#This Row],[200D EMA]]</f>
        <v>0.10631532146624333</v>
      </c>
      <c r="V378">
        <v>0.77298865700799202</v>
      </c>
      <c r="W378">
        <v>1060.25</v>
      </c>
      <c r="X378">
        <v>1101.9000000000001</v>
      </c>
      <c r="Y378">
        <v>1060.25</v>
      </c>
      <c r="Z378">
        <v>1147.05</v>
      </c>
      <c r="AA378">
        <v>1060.25</v>
      </c>
      <c r="AB378">
        <v>1219.05</v>
      </c>
      <c r="AC378" s="1">
        <f>(Table2[[#This Row],[Close Price]]/Table2[[#This Row],[Day Low]])-1</f>
        <v>4.9988210327751581E-3</v>
      </c>
      <c r="AD378" s="1">
        <f>(Table2[[#This Row],[Day High]]/Table2[[#This Row],[Close Price]])-1</f>
        <v>3.4113837924076851E-2</v>
      </c>
      <c r="AE378" s="1">
        <f>(Table2[[#This Row],[Close Price]]/Table2[[#This Row],[Current Week Low]])-1</f>
        <v>4.9988210327751581E-3</v>
      </c>
      <c r="AF378" s="1">
        <f>(Table2[[#This Row],[Current Week High]]/Table2[[#This Row],[Close Price]])-1</f>
        <v>7.6486321617943887E-2</v>
      </c>
      <c r="AG378" s="1">
        <f>(Table2[[#This Row],[Close Price]]/Table2[[#This Row],[Current Month Low]])-1</f>
        <v>4.9988210327751581E-3</v>
      </c>
      <c r="AH378" s="1">
        <f>(Table2[[#This Row],[Current Month High]]/Table2[[#This Row],[Close Price]])-1</f>
        <v>0.14405705973440952</v>
      </c>
      <c r="AI378">
        <v>14.405705973440901</v>
      </c>
      <c r="AJ378">
        <v>37.198223137835498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-0.01</v>
      </c>
      <c r="AM378" t="s">
        <v>3221</v>
      </c>
      <c r="AN378">
        <v>1.0900000000000001</v>
      </c>
      <c r="AO378" t="s">
        <v>3220</v>
      </c>
      <c r="AP378">
        <v>5.9331863798749003E-2</v>
      </c>
      <c r="AQ378">
        <f>(Table2[[#This Row],[Sharpe Ratio]]-AVERAGE(Table2[Sharpe Ratio]))/_xlfn.STDEV.P(Table2[Sharpe Ratio])</f>
        <v>-6.2377760715809596E-2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-1.2714120877447406</v>
      </c>
      <c r="AS378">
        <f>_xlfn.RANK.AVG(Table2[[#This Row],[1Y Return vs Nifty Z-Score]],Table2[1Y Return vs Nifty Z-Score])</f>
        <v>450</v>
      </c>
      <c r="AT378">
        <f>_xlfn.RANK.AVG(Table2[[#This Row],[6M Return vs Nifty Z-Score]],Table2[6M Return vs Nifty Z-Score])</f>
        <v>330</v>
      </c>
      <c r="AU378">
        <f>_xlfn.RANK.AVG(Table2[[#This Row],[Sharpe Ratio Z-Score]],Table2[Sharpe Ratio Z-Score])</f>
        <v>367</v>
      </c>
      <c r="AV378">
        <f>(Table2[[#This Row],[Rank 1Y]]+Table2[[#This Row],[Rank 6M]]+Table2[[#This Row],[Rank Sharpe]])/3</f>
        <v>382.33333333333331</v>
      </c>
    </row>
    <row r="379" spans="1:48" x14ac:dyDescent="0.3">
      <c r="A379" t="s">
        <v>595</v>
      </c>
      <c r="B379" t="s">
        <v>596</v>
      </c>
      <c r="C379" t="s">
        <v>3166</v>
      </c>
      <c r="D379" t="s">
        <v>403</v>
      </c>
      <c r="E379">
        <v>32939.510564290002</v>
      </c>
      <c r="F379">
        <v>518.65</v>
      </c>
      <c r="G379">
        <v>8.8630417163149406</v>
      </c>
      <c r="H379">
        <f>(Table2[[#This Row],[1Y Return vs Nifty]]-AVERAGE(Table2[1Y Return vs Nifty]))/_xlfn.STDEV.P(Table2[1Y Return vs Nifty])</f>
        <v>-0.24937423292923225</v>
      </c>
      <c r="I379">
        <v>1.55206254009815</v>
      </c>
      <c r="J379">
        <f>(Table2[[#This Row],[1M Return vs Nifty]]-AVERAGE(Table2[1M Return vs Nifty]))/_xlfn.STDEV.P(Table2[1M Return vs Nifty])</f>
        <v>9.6243288731105936E-2</v>
      </c>
      <c r="K379">
        <v>-9.7590603778603295</v>
      </c>
      <c r="L379">
        <f>(Table2[[#This Row],[6M Return vs Nifty]]-AVERAGE(Table2[6M Return vs Nifty]))/_xlfn.STDEV.P(Table2[6M Return vs Nifty])</f>
        <v>-0.77248694465865031</v>
      </c>
      <c r="M379">
        <v>3.1996920178742401</v>
      </c>
      <c r="N379">
        <f>(Table2[[#This Row],[1W Return vs Nifty]]-AVERAGE(Table2[1W Return vs Nifty]))/_xlfn.STDEV.P(Table2[1W Return vs Nifty])</f>
        <v>0.59602057783764872</v>
      </c>
      <c r="O379">
        <v>507.24</v>
      </c>
      <c r="P379">
        <v>509.09471371425502</v>
      </c>
      <c r="Q379">
        <v>482.88188651247498</v>
      </c>
      <c r="R379">
        <v>68.264514436904705</v>
      </c>
      <c r="S379" s="1">
        <f>(Table2[[#This Row],[Close Price]]-Table2[[#This Row],[20D EMA]])/Table2[[#This Row],[20D EMA]]</f>
        <v>2.2494282785269236E-2</v>
      </c>
      <c r="T379" s="1">
        <f>(Table2[[#This Row],[Close Price]]-Table2[[#This Row],[50D EMA]])/Table2[[#This Row],[50D EMA]]</f>
        <v>1.8769172078082413E-2</v>
      </c>
      <c r="U379" s="1">
        <f>(Table2[[#This Row],[Close Price]]-Table2[[#This Row],[200D EMA]])/Table2[[#This Row],[200D EMA]]</f>
        <v>7.4072178904563135E-2</v>
      </c>
      <c r="V379">
        <v>0.58248232867493399</v>
      </c>
      <c r="W379">
        <v>512.65</v>
      </c>
      <c r="X379">
        <v>520.9</v>
      </c>
      <c r="Y379">
        <v>499.1</v>
      </c>
      <c r="Z379">
        <v>520.9</v>
      </c>
      <c r="AA379">
        <v>492.8</v>
      </c>
      <c r="AB379">
        <v>520.9</v>
      </c>
      <c r="AC379" s="1">
        <f>(Table2[[#This Row],[Close Price]]/Table2[[#This Row],[Day Low]])-1</f>
        <v>1.170389154393825E-2</v>
      </c>
      <c r="AD379" s="1">
        <f>(Table2[[#This Row],[Day High]]/Table2[[#This Row],[Close Price]])-1</f>
        <v>4.3381856743469616E-3</v>
      </c>
      <c r="AE379" s="1">
        <f>(Table2[[#This Row],[Close Price]]/Table2[[#This Row],[Current Week Low]])-1</f>
        <v>3.9170506912442393E-2</v>
      </c>
      <c r="AF379" s="1">
        <f>(Table2[[#This Row],[Current Week High]]/Table2[[#This Row],[Close Price]])-1</f>
        <v>4.3381856743469616E-3</v>
      </c>
      <c r="AG379" s="1">
        <f>(Table2[[#This Row],[Close Price]]/Table2[[#This Row],[Current Month Low]])-1</f>
        <v>5.2455357142856984E-2</v>
      </c>
      <c r="AH379" s="1">
        <f>(Table2[[#This Row],[Current Month High]]/Table2[[#This Row],[Close Price]])-1</f>
        <v>4.3381856743469616E-3</v>
      </c>
      <c r="AI379">
        <v>9.5247276583437692</v>
      </c>
      <c r="AJ379">
        <v>42.095890410958802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0.01</v>
      </c>
      <c r="AM379" t="s">
        <v>3220</v>
      </c>
      <c r="AN379">
        <v>1.98</v>
      </c>
      <c r="AO379" t="s">
        <v>3220</v>
      </c>
      <c r="AP379">
        <v>0.115189143238469</v>
      </c>
      <c r="AQ379">
        <f>(Table2[[#This Row],[Sharpe Ratio]]-AVERAGE(Table2[Sharpe Ratio]))/_xlfn.STDEV.P(Table2[Sharpe Ratio])</f>
        <v>0.59066877569571063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378</v>
      </c>
      <c r="AT379">
        <f>_xlfn.RANK.AVG(Table2[[#This Row],[6M Return vs Nifty Z-Score]],Table2[6M Return vs Nifty Z-Score])</f>
        <v>576</v>
      </c>
      <c r="AU379">
        <f>_xlfn.RANK.AVG(Table2[[#This Row],[Sharpe Ratio Z-Score]],Table2[Sharpe Ratio Z-Score])</f>
        <v>194</v>
      </c>
      <c r="AV379">
        <f>(Table2[[#This Row],[Rank 1Y]]+Table2[[#This Row],[Rank 6M]]+Table2[[#This Row],[Rank Sharpe]])/3</f>
        <v>382.66666666666669</v>
      </c>
    </row>
    <row r="380" spans="1:48" x14ac:dyDescent="0.3">
      <c r="A380" t="s">
        <v>298</v>
      </c>
      <c r="B380" t="s">
        <v>299</v>
      </c>
      <c r="C380" t="s">
        <v>3161</v>
      </c>
      <c r="D380" t="s">
        <v>34</v>
      </c>
      <c r="E380">
        <v>93981.017704860002</v>
      </c>
      <c r="F380">
        <v>103.61</v>
      </c>
      <c r="G380">
        <v>17.579865075949101</v>
      </c>
      <c r="H380">
        <f>(Table2[[#This Row],[1Y Return vs Nifty]]-AVERAGE(Table2[1Y Return vs Nifty]))/_xlfn.STDEV.P(Table2[1Y Return vs Nifty])</f>
        <v>-9.581871665954371E-2</v>
      </c>
      <c r="I380">
        <v>-7.9852944647649204</v>
      </c>
      <c r="J380">
        <f>(Table2[[#This Row],[1M Return vs Nifty]]-AVERAGE(Table2[1M Return vs Nifty]))/_xlfn.STDEV.P(Table2[1M Return vs Nifty])</f>
        <v>-0.85728666504749562</v>
      </c>
      <c r="K380">
        <v>-22.958953402699901</v>
      </c>
      <c r="L380">
        <f>(Table2[[#This Row],[6M Return vs Nifty]]-AVERAGE(Table2[6M Return vs Nifty]))/_xlfn.STDEV.P(Table2[6M Return vs Nifty])</f>
        <v>-1.1912129688802022</v>
      </c>
      <c r="M380">
        <v>-7.2056823031157</v>
      </c>
      <c r="N380">
        <f>(Table2[[#This Row],[1W Return vs Nifty]]-AVERAGE(Table2[1W Return vs Nifty]))/_xlfn.STDEV.P(Table2[1W Return vs Nifty])</f>
        <v>-1.4047011263263129</v>
      </c>
      <c r="O380">
        <v>108.78</v>
      </c>
      <c r="P380">
        <v>111.21634695709</v>
      </c>
      <c r="Q380">
        <v>105.522590912034</v>
      </c>
      <c r="R380">
        <v>25.533233850353799</v>
      </c>
      <c r="S380" s="1">
        <f>(Table2[[#This Row],[Close Price]]-Table2[[#This Row],[20D EMA]])/Table2[[#This Row],[20D EMA]]</f>
        <v>-4.7527118955690402E-2</v>
      </c>
      <c r="T380" s="1">
        <f>(Table2[[#This Row],[Close Price]]-Table2[[#This Row],[50D EMA]])/Table2[[#This Row],[50D EMA]]</f>
        <v>-6.8392346675661922E-2</v>
      </c>
      <c r="U380" s="1">
        <f>(Table2[[#This Row],[Close Price]]-Table2[[#This Row],[200D EMA]])/Table2[[#This Row],[200D EMA]]</f>
        <v>-1.8124942682921651E-2</v>
      </c>
      <c r="V380">
        <v>0.90154107107248505</v>
      </c>
      <c r="W380">
        <v>103.44</v>
      </c>
      <c r="X380">
        <v>104.9</v>
      </c>
      <c r="Y380">
        <v>100.69</v>
      </c>
      <c r="Z380">
        <v>104.9</v>
      </c>
      <c r="AA380">
        <v>100.69</v>
      </c>
      <c r="AB380">
        <v>113.46</v>
      </c>
      <c r="AC380" s="1">
        <f>(Table2[[#This Row],[Close Price]]/Table2[[#This Row],[Day Low]])-1</f>
        <v>1.643464810518136E-3</v>
      </c>
      <c r="AD380" s="1">
        <f>(Table2[[#This Row],[Day High]]/Table2[[#This Row],[Close Price]])-1</f>
        <v>1.2450535662580808E-2</v>
      </c>
      <c r="AE380" s="1">
        <f>(Table2[[#This Row],[Close Price]]/Table2[[#This Row],[Current Week Low]])-1</f>
        <v>2.8999900685271696E-2</v>
      </c>
      <c r="AF380" s="1">
        <f>(Table2[[#This Row],[Current Week High]]/Table2[[#This Row],[Close Price]])-1</f>
        <v>1.2450535662580808E-2</v>
      </c>
      <c r="AG380" s="1">
        <f>(Table2[[#This Row],[Close Price]]/Table2[[#This Row],[Current Month Low]])-1</f>
        <v>2.8999900685271696E-2</v>
      </c>
      <c r="AH380" s="1">
        <f>(Table2[[#This Row],[Current Month High]]/Table2[[#This Row],[Close Price]])-1</f>
        <v>9.5068043625132548E-2</v>
      </c>
      <c r="AI380">
        <v>24.408840845478199</v>
      </c>
      <c r="AJ380">
        <v>52.233323538054599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-0.12</v>
      </c>
      <c r="AM380" t="s">
        <v>3221</v>
      </c>
      <c r="AN380">
        <v>-7.57</v>
      </c>
      <c r="AO380" t="s">
        <v>3221</v>
      </c>
      <c r="AP380">
        <v>0.145834552488883</v>
      </c>
      <c r="AQ380">
        <f>(Table2[[#This Row],[Sharpe Ratio]]-AVERAGE(Table2[Sharpe Ratio]))/_xlfn.STDEV.P(Table2[Sharpe Ratio])</f>
        <v>0.94895472461117658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333</v>
      </c>
      <c r="AT380">
        <f>_xlfn.RANK.AVG(Table2[[#This Row],[6M Return vs Nifty Z-Score]],Table2[6M Return vs Nifty Z-Score])</f>
        <v>696</v>
      </c>
      <c r="AU380">
        <f>_xlfn.RANK.AVG(Table2[[#This Row],[Sharpe Ratio Z-Score]],Table2[Sharpe Ratio Z-Score])</f>
        <v>123</v>
      </c>
      <c r="AV380">
        <f>(Table2[[#This Row],[Rank 1Y]]+Table2[[#This Row],[Rank 6M]]+Table2[[#This Row],[Rank Sharpe]])/3</f>
        <v>384</v>
      </c>
    </row>
    <row r="381" spans="1:48" x14ac:dyDescent="0.3">
      <c r="A381" t="s">
        <v>300</v>
      </c>
      <c r="B381" t="s">
        <v>301</v>
      </c>
      <c r="C381" t="s">
        <v>3161</v>
      </c>
      <c r="D381" t="s">
        <v>232</v>
      </c>
      <c r="E381">
        <v>93469.639687410003</v>
      </c>
      <c r="F381">
        <v>4375.7</v>
      </c>
      <c r="G381">
        <v>37.916266912690801</v>
      </c>
      <c r="H381">
        <f>(Table2[[#This Row],[1Y Return vs Nifty]]-AVERAGE(Table2[1Y Return vs Nifty]))/_xlfn.STDEV.P(Table2[1Y Return vs Nifty])</f>
        <v>0.26242723536577922</v>
      </c>
      <c r="I381">
        <v>3.7297343576417501</v>
      </c>
      <c r="J381">
        <f>(Table2[[#This Row],[1M Return vs Nifty]]-AVERAGE(Table2[1M Return vs Nifty]))/_xlfn.STDEV.P(Table2[1M Return vs Nifty])</f>
        <v>0.31396349218668834</v>
      </c>
      <c r="K381">
        <v>4.7991463086633797</v>
      </c>
      <c r="L381">
        <f>(Table2[[#This Row],[6M Return vs Nifty]]-AVERAGE(Table2[6M Return vs Nifty]))/_xlfn.STDEV.P(Table2[6M Return vs Nifty])</f>
        <v>-0.31067259554442517</v>
      </c>
      <c r="M381">
        <v>0.86270276001493995</v>
      </c>
      <c r="N381">
        <f>(Table2[[#This Row],[1W Return vs Nifty]]-AVERAGE(Table2[1W Return vs Nifty]))/_xlfn.STDEV.P(Table2[1W Return vs Nifty])</f>
        <v>0.14666959954893108</v>
      </c>
      <c r="O381">
        <v>4370.3</v>
      </c>
      <c r="P381">
        <v>4232.3992075710203</v>
      </c>
      <c r="Q381">
        <v>3732.6071663894099</v>
      </c>
      <c r="R381">
        <v>45.051454929523999</v>
      </c>
      <c r="S381" s="1">
        <f>(Table2[[#This Row],[Close Price]]-Table2[[#This Row],[20D EMA]])/Table2[[#This Row],[20D EMA]]</f>
        <v>1.2356131158043238E-3</v>
      </c>
      <c r="T381" s="1">
        <f>(Table2[[#This Row],[Close Price]]-Table2[[#This Row],[50D EMA]])/Table2[[#This Row],[50D EMA]]</f>
        <v>3.385805199392334E-2</v>
      </c>
      <c r="U381" s="1">
        <f>(Table2[[#This Row],[Close Price]]-Table2[[#This Row],[200D EMA]])/Table2[[#This Row],[200D EMA]]</f>
        <v>0.17229052106028622</v>
      </c>
      <c r="V381">
        <v>0.75888717746632495</v>
      </c>
      <c r="W381">
        <v>4323.5</v>
      </c>
      <c r="X381">
        <v>4448.3999999999996</v>
      </c>
      <c r="Y381">
        <v>4323.5</v>
      </c>
      <c r="Z381">
        <v>4448.3999999999996</v>
      </c>
      <c r="AA381">
        <v>4323.5</v>
      </c>
      <c r="AB381">
        <v>4546.2</v>
      </c>
      <c r="AC381" s="1">
        <f>(Table2[[#This Row],[Close Price]]/Table2[[#This Row],[Day Low]])-1</f>
        <v>1.2073551520758619E-2</v>
      </c>
      <c r="AD381" s="1">
        <f>(Table2[[#This Row],[Day High]]/Table2[[#This Row],[Close Price]])-1</f>
        <v>1.6614484539616559E-2</v>
      </c>
      <c r="AE381" s="1">
        <f>(Table2[[#This Row],[Close Price]]/Table2[[#This Row],[Current Week Low]])-1</f>
        <v>1.2073551520758619E-2</v>
      </c>
      <c r="AF381" s="1">
        <f>(Table2[[#This Row],[Current Week High]]/Table2[[#This Row],[Close Price]])-1</f>
        <v>1.6614484539616559E-2</v>
      </c>
      <c r="AG381" s="1">
        <f>(Table2[[#This Row],[Close Price]]/Table2[[#This Row],[Current Month Low]])-1</f>
        <v>1.2073551520758619E-2</v>
      </c>
      <c r="AH381" s="1">
        <f>(Table2[[#This Row],[Current Month High]]/Table2[[#This Row],[Close Price]])-1</f>
        <v>3.8965194140366144E-2</v>
      </c>
      <c r="AI381">
        <v>3.89651941403661</v>
      </c>
      <c r="AJ381">
        <v>73.284755361067596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0.09</v>
      </c>
      <c r="AM381" t="s">
        <v>3220</v>
      </c>
      <c r="AN381">
        <v>-0.23</v>
      </c>
      <c r="AO381" t="s">
        <v>3221</v>
      </c>
      <c r="AP381">
        <v>1.0962368716893999E-2</v>
      </c>
      <c r="AQ381">
        <f>(Table2[[#This Row],[Sharpe Ratio]]-AVERAGE(Table2[Sharpe Ratio]))/_xlfn.STDEV.P(Table2[Sharpe Ratio])</f>
        <v>-0.62788205215320536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-0.21549432059623189</v>
      </c>
      <c r="AS381">
        <f>_xlfn.RANK.AVG(Table2[[#This Row],[1Y Return vs Nifty Z-Score]],Table2[1Y Return vs Nifty Z-Score])</f>
        <v>227</v>
      </c>
      <c r="AT381">
        <f>_xlfn.RANK.AVG(Table2[[#This Row],[6M Return vs Nifty Z-Score]],Table2[6M Return vs Nifty Z-Score])</f>
        <v>423</v>
      </c>
      <c r="AU381">
        <f>_xlfn.RANK.AVG(Table2[[#This Row],[Sharpe Ratio Z-Score]],Table2[Sharpe Ratio Z-Score])</f>
        <v>504</v>
      </c>
      <c r="AV381">
        <f>(Table2[[#This Row],[Rank 1Y]]+Table2[[#This Row],[Rank 6M]]+Table2[[#This Row],[Rank Sharpe]])/3</f>
        <v>384.66666666666669</v>
      </c>
    </row>
    <row r="382" spans="1:48" x14ac:dyDescent="0.3">
      <c r="A382" t="s">
        <v>499</v>
      </c>
      <c r="B382" t="s">
        <v>500</v>
      </c>
      <c r="C382" t="s">
        <v>3175</v>
      </c>
      <c r="D382" t="s">
        <v>501</v>
      </c>
      <c r="E382">
        <v>43157.318749999999</v>
      </c>
      <c r="F382">
        <v>3928.75</v>
      </c>
      <c r="G382">
        <v>0.26232174924996299</v>
      </c>
      <c r="H382">
        <f>(Table2[[#This Row],[1Y Return vs Nifty]]-AVERAGE(Table2[1Y Return vs Nifty]))/_xlfn.STDEV.P(Table2[1Y Return vs Nifty])</f>
        <v>-0.40088447242192621</v>
      </c>
      <c r="I382">
        <v>14.5884732333618</v>
      </c>
      <c r="J382">
        <f>(Table2[[#This Row],[1M Return vs Nifty]]-AVERAGE(Table2[1M Return vs Nifty]))/_xlfn.STDEV.P(Table2[1M Return vs Nifty])</f>
        <v>1.3996031272532692</v>
      </c>
      <c r="K382">
        <v>3.0201039299719299</v>
      </c>
      <c r="L382">
        <f>(Table2[[#This Row],[6M Return vs Nifty]]-AVERAGE(Table2[6M Return vs Nifty]))/_xlfn.STDEV.P(Table2[6M Return vs Nifty])</f>
        <v>-0.36710724548812634</v>
      </c>
      <c r="M382">
        <v>26.188522560349199</v>
      </c>
      <c r="N382">
        <f>(Table2[[#This Row],[1W Return vs Nifty]]-AVERAGE(Table2[1W Return vs Nifty]))/_xlfn.STDEV.P(Table2[1W Return vs Nifty])</f>
        <v>5.0162606192647461</v>
      </c>
      <c r="O382">
        <v>3434.7</v>
      </c>
      <c r="P382">
        <v>3343.49255195674</v>
      </c>
      <c r="Q382">
        <v>3281.0456606817902</v>
      </c>
      <c r="R382">
        <v>83.168765477645493</v>
      </c>
      <c r="S382" s="1">
        <f>(Table2[[#This Row],[Close Price]]-Table2[[#This Row],[20D EMA]])/Table2[[#This Row],[20D EMA]]</f>
        <v>0.14384080123446014</v>
      </c>
      <c r="T382" s="1">
        <f>(Table2[[#This Row],[Close Price]]-Table2[[#This Row],[50D EMA]])/Table2[[#This Row],[50D EMA]]</f>
        <v>0.17504374211952256</v>
      </c>
      <c r="U382" s="1">
        <f>(Table2[[#This Row],[Close Price]]-Table2[[#This Row],[200D EMA]])/Table2[[#This Row],[200D EMA]]</f>
        <v>0.19740790171863046</v>
      </c>
      <c r="V382">
        <v>3.0930891825587201</v>
      </c>
      <c r="W382">
        <v>3864.85</v>
      </c>
      <c r="X382">
        <v>4012</v>
      </c>
      <c r="Y382">
        <v>3760.1</v>
      </c>
      <c r="Z382">
        <v>4012</v>
      </c>
      <c r="AA382">
        <v>3105.1</v>
      </c>
      <c r="AB382">
        <v>4012</v>
      </c>
      <c r="AC382" s="1">
        <f>(Table2[[#This Row],[Close Price]]/Table2[[#This Row],[Day Low]])-1</f>
        <v>1.6533630024451185E-2</v>
      </c>
      <c r="AD382" s="1">
        <f>(Table2[[#This Row],[Day High]]/Table2[[#This Row],[Close Price]])-1</f>
        <v>2.1189945911549435E-2</v>
      </c>
      <c r="AE382" s="1">
        <f>(Table2[[#This Row],[Close Price]]/Table2[[#This Row],[Current Week Low]])-1</f>
        <v>4.4852530517805356E-2</v>
      </c>
      <c r="AF382" s="1">
        <f>(Table2[[#This Row],[Current Week High]]/Table2[[#This Row],[Close Price]])-1</f>
        <v>2.1189945911549435E-2</v>
      </c>
      <c r="AG382" s="1">
        <f>(Table2[[#This Row],[Close Price]]/Table2[[#This Row],[Current Month Low]])-1</f>
        <v>0.265257157579466</v>
      </c>
      <c r="AH382" s="1">
        <f>(Table2[[#This Row],[Current Month High]]/Table2[[#This Row],[Close Price]])-1</f>
        <v>2.1189945911549435E-2</v>
      </c>
      <c r="AI382">
        <v>2.1189945911549399</v>
      </c>
      <c r="AJ382">
        <v>58.673263327948298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0.14000000000000001</v>
      </c>
      <c r="AM382" t="s">
        <v>3220</v>
      </c>
      <c r="AN382">
        <v>22.65</v>
      </c>
      <c r="AO382" t="s">
        <v>3220</v>
      </c>
      <c r="AP382">
        <v>8.7038588293173999E-2</v>
      </c>
      <c r="AQ382">
        <f>(Table2[[#This Row],[Sharpe Ratio]]-AVERAGE(Table2[Sharpe Ratio]))/_xlfn.STDEV.P(Table2[Sharpe Ratio])</f>
        <v>0.26155102077665282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5.9094230493846158</v>
      </c>
      <c r="AS382">
        <f>_xlfn.RANK.AVG(Table2[[#This Row],[1Y Return vs Nifty Z-Score]],Table2[1Y Return vs Nifty Z-Score])</f>
        <v>441</v>
      </c>
      <c r="AT382">
        <f>_xlfn.RANK.AVG(Table2[[#This Row],[6M Return vs Nifty Z-Score]],Table2[6M Return vs Nifty Z-Score])</f>
        <v>441</v>
      </c>
      <c r="AU382">
        <f>_xlfn.RANK.AVG(Table2[[#This Row],[Sharpe Ratio Z-Score]],Table2[Sharpe Ratio Z-Score])</f>
        <v>273</v>
      </c>
      <c r="AV382">
        <f>(Table2[[#This Row],[Rank 1Y]]+Table2[[#This Row],[Rank 6M]]+Table2[[#This Row],[Rank Sharpe]])/3</f>
        <v>385</v>
      </c>
    </row>
    <row r="383" spans="1:48" x14ac:dyDescent="0.3">
      <c r="A383" t="s">
        <v>1742</v>
      </c>
      <c r="B383" t="s">
        <v>1743</v>
      </c>
      <c r="C383" t="s">
        <v>3173</v>
      </c>
      <c r="D383" t="s">
        <v>1744</v>
      </c>
      <c r="E383">
        <v>4722.8635526480002</v>
      </c>
      <c r="F383">
        <v>69.819999999999993</v>
      </c>
      <c r="G383">
        <v>-19.257012404478001</v>
      </c>
      <c r="H383">
        <f>(Table2[[#This Row],[1Y Return vs Nifty]]-AVERAGE(Table2[1Y Return vs Nifty]))/_xlfn.STDEV.P(Table2[1Y Return vs Nifty])</f>
        <v>-0.7447369642707522</v>
      </c>
      <c r="I383">
        <v>-3.65484869385226</v>
      </c>
      <c r="J383">
        <f>(Table2[[#This Row],[1M Return vs Nifty]]-AVERAGE(Table2[1M Return vs Nifty]))/_xlfn.STDEV.P(Table2[1M Return vs Nifty])</f>
        <v>-0.42433550743919618</v>
      </c>
      <c r="K383">
        <v>24.643150142724899</v>
      </c>
      <c r="L383">
        <f>(Table2[[#This Row],[6M Return vs Nifty]]-AVERAGE(Table2[6M Return vs Nifty]))/_xlfn.STDEV.P(Table2[6M Return vs Nifty])</f>
        <v>0.31881741732443303</v>
      </c>
      <c r="M383">
        <v>-1.37211869042968</v>
      </c>
      <c r="N383">
        <f>(Table2[[#This Row],[1W Return vs Nifty]]-AVERAGE(Table2[1W Return vs Nifty]))/_xlfn.STDEV.P(Table2[1W Return vs Nifty])</f>
        <v>-0.28303678514270136</v>
      </c>
      <c r="O383">
        <v>69.91</v>
      </c>
      <c r="P383">
        <v>70.038586830857795</v>
      </c>
      <c r="Q383">
        <v>64.657587246410998</v>
      </c>
      <c r="R383">
        <v>50.027769268371799</v>
      </c>
      <c r="S383" s="1">
        <f>(Table2[[#This Row],[Close Price]]-Table2[[#This Row],[20D EMA]])/Table2[[#This Row],[20D EMA]]</f>
        <v>-1.2873694750393852E-3</v>
      </c>
      <c r="T383" s="1">
        <f>(Table2[[#This Row],[Close Price]]-Table2[[#This Row],[50D EMA]])/Table2[[#This Row],[50D EMA]]</f>
        <v>-3.1209486191616973E-3</v>
      </c>
      <c r="U383" s="1">
        <f>(Table2[[#This Row],[Close Price]]-Table2[[#This Row],[200D EMA]])/Table2[[#This Row],[200D EMA]]</f>
        <v>7.9842335191305014E-2</v>
      </c>
      <c r="V383">
        <v>0.444635565364912</v>
      </c>
      <c r="W383">
        <v>68.5</v>
      </c>
      <c r="X383">
        <v>70.569999999999993</v>
      </c>
      <c r="Y383">
        <v>67.099999999999994</v>
      </c>
      <c r="Z383">
        <v>70.569999999999993</v>
      </c>
      <c r="AA383">
        <v>67.099999999999994</v>
      </c>
      <c r="AB383">
        <v>72.510000000000005</v>
      </c>
      <c r="AC383" s="1">
        <f>(Table2[[#This Row],[Close Price]]/Table2[[#This Row],[Day Low]])-1</f>
        <v>1.9270072992700671E-2</v>
      </c>
      <c r="AD383" s="1">
        <f>(Table2[[#This Row],[Day High]]/Table2[[#This Row],[Close Price]])-1</f>
        <v>1.0741907762818581E-2</v>
      </c>
      <c r="AE383" s="1">
        <f>(Table2[[#This Row],[Close Price]]/Table2[[#This Row],[Current Week Low]])-1</f>
        <v>4.0536512667660229E-2</v>
      </c>
      <c r="AF383" s="1">
        <f>(Table2[[#This Row],[Current Week High]]/Table2[[#This Row],[Close Price]])-1</f>
        <v>1.0741907762818581E-2</v>
      </c>
      <c r="AG383" s="1">
        <f>(Table2[[#This Row],[Close Price]]/Table2[[#This Row],[Current Month Low]])-1</f>
        <v>4.0536512667660229E-2</v>
      </c>
      <c r="AH383" s="1">
        <f>(Table2[[#This Row],[Current Month High]]/Table2[[#This Row],[Close Price]])-1</f>
        <v>3.8527642509309734E-2</v>
      </c>
      <c r="AI383">
        <v>20.581495273560499</v>
      </c>
      <c r="AJ383">
        <v>60.137614678898998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-0.21</v>
      </c>
      <c r="AM383" t="s">
        <v>3221</v>
      </c>
      <c r="AN383">
        <v>-5.99</v>
      </c>
      <c r="AO383" t="s">
        <v>3221</v>
      </c>
      <c r="AP383">
        <v>6.4610730897189994E-2</v>
      </c>
      <c r="AQ383">
        <f>(Table2[[#This Row],[Sharpe Ratio]]-AVERAGE(Table2[Sharpe Ratio]))/_xlfn.STDEV.P(Table2[Sharpe Ratio])</f>
        <v>-6.6072205240809694E-4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583</v>
      </c>
      <c r="AT383">
        <f>_xlfn.RANK.AVG(Table2[[#This Row],[6M Return vs Nifty Z-Score]],Table2[6M Return vs Nifty Z-Score])</f>
        <v>220</v>
      </c>
      <c r="AU383">
        <f>_xlfn.RANK.AVG(Table2[[#This Row],[Sharpe Ratio Z-Score]],Table2[Sharpe Ratio Z-Score])</f>
        <v>353</v>
      </c>
      <c r="AV383">
        <f>(Table2[[#This Row],[Rank 1Y]]+Table2[[#This Row],[Rank 6M]]+Table2[[#This Row],[Rank Sharpe]])/3</f>
        <v>385.33333333333331</v>
      </c>
    </row>
    <row r="384" spans="1:48" x14ac:dyDescent="0.3">
      <c r="A384" t="s">
        <v>361</v>
      </c>
      <c r="B384" t="s">
        <v>362</v>
      </c>
      <c r="C384" t="s">
        <v>3161</v>
      </c>
      <c r="D384" t="s">
        <v>34</v>
      </c>
      <c r="E384">
        <v>69893.960974090005</v>
      </c>
      <c r="F384">
        <v>518.9</v>
      </c>
      <c r="G384">
        <v>4.1815603567519499</v>
      </c>
      <c r="H384">
        <f>(Table2[[#This Row],[1Y Return vs Nifty]]-AVERAGE(Table2[1Y Return vs Nifty]))/_xlfn.STDEV.P(Table2[1Y Return vs Nifty])</f>
        <v>-0.33184318491047199</v>
      </c>
      <c r="I384">
        <v>-11.9341883875313</v>
      </c>
      <c r="J384">
        <f>(Table2[[#This Row],[1M Return vs Nifty]]-AVERAGE(Table2[1M Return vs Nifty]))/_xlfn.STDEV.P(Table2[1M Return vs Nifty])</f>
        <v>-1.2520908689513723</v>
      </c>
      <c r="K384">
        <v>-16.635910120674101</v>
      </c>
      <c r="L384">
        <f>(Table2[[#This Row],[6M Return vs Nifty]]-AVERAGE(Table2[6M Return vs Nifty]))/_xlfn.STDEV.P(Table2[6M Return vs Nifty])</f>
        <v>-0.99063386043734158</v>
      </c>
      <c r="M384">
        <v>-5.3279733615315097</v>
      </c>
      <c r="N384">
        <f>(Table2[[#This Row],[1W Return vs Nifty]]-AVERAGE(Table2[1W Return vs Nifty]))/_xlfn.STDEV.P(Table2[1W Return vs Nifty])</f>
        <v>-1.0436595224743508</v>
      </c>
      <c r="O384">
        <v>547.14</v>
      </c>
      <c r="P384">
        <v>552.68632310737803</v>
      </c>
      <c r="Q384">
        <v>509.846089766783</v>
      </c>
      <c r="R384">
        <v>30.135590815304401</v>
      </c>
      <c r="S384" s="1">
        <f>(Table2[[#This Row],[Close Price]]-Table2[[#This Row],[20D EMA]])/Table2[[#This Row],[20D EMA]]</f>
        <v>-5.161384654750157E-2</v>
      </c>
      <c r="T384" s="1">
        <f>(Table2[[#This Row],[Close Price]]-Table2[[#This Row],[50D EMA]])/Table2[[#This Row],[50D EMA]]</f>
        <v>-6.1131100399627429E-2</v>
      </c>
      <c r="U384" s="1">
        <f>(Table2[[#This Row],[Close Price]]-Table2[[#This Row],[200D EMA]])/Table2[[#This Row],[200D EMA]]</f>
        <v>1.7758124294644444E-2</v>
      </c>
      <c r="V384">
        <v>1.2527194843420799</v>
      </c>
      <c r="W384">
        <v>516</v>
      </c>
      <c r="X384">
        <v>526.9</v>
      </c>
      <c r="Y384">
        <v>513</v>
      </c>
      <c r="Z384">
        <v>528</v>
      </c>
      <c r="AA384">
        <v>513</v>
      </c>
      <c r="AB384">
        <v>574.29999999999995</v>
      </c>
      <c r="AC384" s="1">
        <f>(Table2[[#This Row],[Close Price]]/Table2[[#This Row],[Day Low]])-1</f>
        <v>5.6201550387595667E-3</v>
      </c>
      <c r="AD384" s="1">
        <f>(Table2[[#This Row],[Day High]]/Table2[[#This Row],[Close Price]])-1</f>
        <v>1.5417228753131562E-2</v>
      </c>
      <c r="AE384" s="1">
        <f>(Table2[[#This Row],[Close Price]]/Table2[[#This Row],[Current Week Low]])-1</f>
        <v>1.1500974658869456E-2</v>
      </c>
      <c r="AF384" s="1">
        <f>(Table2[[#This Row],[Current Week High]]/Table2[[#This Row],[Close Price]])-1</f>
        <v>1.7537097706687321E-2</v>
      </c>
      <c r="AG384" s="1">
        <f>(Table2[[#This Row],[Close Price]]/Table2[[#This Row],[Current Month Low]])-1</f>
        <v>1.1500974658869456E-2</v>
      </c>
      <c r="AH384" s="1">
        <f>(Table2[[#This Row],[Current Month High]]/Table2[[#This Row],[Close Price]])-1</f>
        <v>0.10676430911543644</v>
      </c>
      <c r="AI384">
        <v>21.9310079013297</v>
      </c>
      <c r="AJ384">
        <v>36.480799579168803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-0.05</v>
      </c>
      <c r="AM384" t="s">
        <v>3221</v>
      </c>
      <c r="AN384">
        <v>-5.37</v>
      </c>
      <c r="AO384" t="s">
        <v>3221</v>
      </c>
      <c r="AP384">
        <v>0.159360045801519</v>
      </c>
      <c r="AQ384">
        <f>(Table2[[#This Row],[Sharpe Ratio]]-AVERAGE(Table2[Sharpe Ratio]))/_xlfn.STDEV.P(Table2[Sharpe Ratio])</f>
        <v>1.1070858876336482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408</v>
      </c>
      <c r="AT384">
        <f>_xlfn.RANK.AVG(Table2[[#This Row],[6M Return vs Nifty Z-Score]],Table2[6M Return vs Nifty Z-Score])</f>
        <v>650</v>
      </c>
      <c r="AU384">
        <f>_xlfn.RANK.AVG(Table2[[#This Row],[Sharpe Ratio Z-Score]],Table2[Sharpe Ratio Z-Score])</f>
        <v>99</v>
      </c>
      <c r="AV384">
        <f>(Table2[[#This Row],[Rank 1Y]]+Table2[[#This Row],[Rank 6M]]+Table2[[#This Row],[Rank Sharpe]])/3</f>
        <v>385.66666666666669</v>
      </c>
    </row>
    <row r="385" spans="1:48" x14ac:dyDescent="0.3">
      <c r="A385" t="s">
        <v>510</v>
      </c>
      <c r="B385" t="s">
        <v>511</v>
      </c>
      <c r="C385" t="s">
        <v>3161</v>
      </c>
      <c r="D385" t="s">
        <v>34</v>
      </c>
      <c r="E385">
        <v>42297.044745747</v>
      </c>
      <c r="F385">
        <v>59.73</v>
      </c>
      <c r="G385">
        <v>8.4877977992361693</v>
      </c>
      <c r="H385">
        <f>(Table2[[#This Row],[1Y Return vs Nifty]]-AVERAGE(Table2[1Y Return vs Nifty]))/_xlfn.STDEV.P(Table2[1Y Return vs Nifty])</f>
        <v>-0.25598452787692166</v>
      </c>
      <c r="I385">
        <v>-7.1184976672521003</v>
      </c>
      <c r="J385">
        <f>(Table2[[#This Row],[1M Return vs Nifty]]-AVERAGE(Table2[1M Return vs Nifty]))/_xlfn.STDEV.P(Table2[1M Return vs Nifty])</f>
        <v>-0.77062568445859647</v>
      </c>
      <c r="K385">
        <v>-14.045560849412301</v>
      </c>
      <c r="L385">
        <f>(Table2[[#This Row],[6M Return vs Nifty]]-AVERAGE(Table2[6M Return vs Nifty]))/_xlfn.STDEV.P(Table2[6M Return vs Nifty])</f>
        <v>-0.90846299362353033</v>
      </c>
      <c r="M385">
        <v>-4.0861087327256396</v>
      </c>
      <c r="N385">
        <f>(Table2[[#This Row],[1W Return vs Nifty]]-AVERAGE(Table2[1W Return vs Nifty]))/_xlfn.STDEV.P(Table2[1W Return vs Nifty])</f>
        <v>-0.80487661665678811</v>
      </c>
      <c r="O385">
        <v>61.75</v>
      </c>
      <c r="P385">
        <v>63.080526481132701</v>
      </c>
      <c r="Q385">
        <v>58.698243580721702</v>
      </c>
      <c r="R385">
        <v>30.097457976592398</v>
      </c>
      <c r="S385" s="1">
        <f>(Table2[[#This Row],[Close Price]]-Table2[[#This Row],[20D EMA]])/Table2[[#This Row],[20D EMA]]</f>
        <v>-3.2712550607287498E-2</v>
      </c>
      <c r="T385" s="1">
        <f>(Table2[[#This Row],[Close Price]]-Table2[[#This Row],[50D EMA]])/Table2[[#This Row],[50D EMA]]</f>
        <v>-5.3115068437718918E-2</v>
      </c>
      <c r="U385" s="1">
        <f>(Table2[[#This Row],[Close Price]]-Table2[[#This Row],[200D EMA]])/Table2[[#This Row],[200D EMA]]</f>
        <v>1.757729629268082E-2</v>
      </c>
      <c r="V385">
        <v>0.41545776763813203</v>
      </c>
      <c r="W385">
        <v>59.25</v>
      </c>
      <c r="X385">
        <v>60.1</v>
      </c>
      <c r="Y385">
        <v>58.81</v>
      </c>
      <c r="Z385">
        <v>60.42</v>
      </c>
      <c r="AA385">
        <v>58.81</v>
      </c>
      <c r="AB385">
        <v>62.79</v>
      </c>
      <c r="AC385" s="1">
        <f>(Table2[[#This Row],[Close Price]]/Table2[[#This Row],[Day Low]])-1</f>
        <v>8.1012658227848089E-3</v>
      </c>
      <c r="AD385" s="1">
        <f>(Table2[[#This Row],[Day High]]/Table2[[#This Row],[Close Price]])-1</f>
        <v>6.1945421061444517E-3</v>
      </c>
      <c r="AE385" s="1">
        <f>(Table2[[#This Row],[Close Price]]/Table2[[#This Row],[Current Week Low]])-1</f>
        <v>1.5643598027546224E-2</v>
      </c>
      <c r="AF385" s="1">
        <f>(Table2[[#This Row],[Current Week High]]/Table2[[#This Row],[Close Price]])-1</f>
        <v>1.1551983927674536E-2</v>
      </c>
      <c r="AG385" s="1">
        <f>(Table2[[#This Row],[Close Price]]/Table2[[#This Row],[Current Month Low]])-1</f>
        <v>1.5643598027546224E-2</v>
      </c>
      <c r="AH385" s="1">
        <f>(Table2[[#This Row],[Current Month High]]/Table2[[#This Row],[Close Price]])-1</f>
        <v>5.1230537418382793E-2</v>
      </c>
      <c r="AI385">
        <v>23.053741838272199</v>
      </c>
      <c r="AJ385">
        <v>54.540750323415203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-0.08</v>
      </c>
      <c r="AM385" t="s">
        <v>3221</v>
      </c>
      <c r="AN385">
        <v>-4.1399999999999997</v>
      </c>
      <c r="AO385" t="s">
        <v>3221</v>
      </c>
      <c r="AP385">
        <v>0.13444419470251001</v>
      </c>
      <c r="AQ385">
        <f>(Table2[[#This Row],[Sharpe Ratio]]-AVERAGE(Table2[Sharpe Ratio]))/_xlfn.STDEV.P(Table2[Sharpe Ratio])</f>
        <v>0.81578616045104291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384</v>
      </c>
      <c r="AT385">
        <f>_xlfn.RANK.AVG(Table2[[#This Row],[6M Return vs Nifty Z-Score]],Table2[6M Return vs Nifty Z-Score])</f>
        <v>624</v>
      </c>
      <c r="AU385">
        <f>_xlfn.RANK.AVG(Table2[[#This Row],[Sharpe Ratio Z-Score]],Table2[Sharpe Ratio Z-Score])</f>
        <v>151</v>
      </c>
      <c r="AV385">
        <f>(Table2[[#This Row],[Rank 1Y]]+Table2[[#This Row],[Rank 6M]]+Table2[[#This Row],[Rank Sharpe]])/3</f>
        <v>386.33333333333331</v>
      </c>
    </row>
    <row r="386" spans="1:48" x14ac:dyDescent="0.3">
      <c r="A386" t="s">
        <v>441</v>
      </c>
      <c r="B386" t="s">
        <v>442</v>
      </c>
      <c r="C386" t="s">
        <v>3159</v>
      </c>
      <c r="D386" t="s">
        <v>443</v>
      </c>
      <c r="E386">
        <v>51105.0029981599</v>
      </c>
      <c r="F386">
        <v>340.7</v>
      </c>
      <c r="G386">
        <v>10.4294785950219</v>
      </c>
      <c r="H386">
        <f>(Table2[[#This Row],[1Y Return vs Nifty]]-AVERAGE(Table2[1Y Return vs Nifty]))/_xlfn.STDEV.P(Table2[1Y Return vs Nifty])</f>
        <v>-0.221779888786893</v>
      </c>
      <c r="I386">
        <v>-7.9991443747813999</v>
      </c>
      <c r="J386">
        <f>(Table2[[#This Row],[1M Return vs Nifty]]-AVERAGE(Table2[1M Return vs Nifty]))/_xlfn.STDEV.P(Table2[1M Return vs Nifty])</f>
        <v>-0.85867135726894828</v>
      </c>
      <c r="K386">
        <v>10.483390015812001</v>
      </c>
      <c r="L386">
        <f>(Table2[[#This Row],[6M Return vs Nifty]]-AVERAGE(Table2[6M Return vs Nifty]))/_xlfn.STDEV.P(Table2[6M Return vs Nifty])</f>
        <v>-0.13035743967749758</v>
      </c>
      <c r="M386">
        <v>-5.5814574864228597</v>
      </c>
      <c r="N386">
        <f>(Table2[[#This Row],[1W Return vs Nifty]]-AVERAGE(Table2[1W Return vs Nifty]))/_xlfn.STDEV.P(Table2[1W Return vs Nifty])</f>
        <v>-1.0923988733795937</v>
      </c>
      <c r="O386">
        <v>360.85</v>
      </c>
      <c r="P386">
        <v>353.36754879185997</v>
      </c>
      <c r="Q386">
        <v>304.51822472807601</v>
      </c>
      <c r="R386">
        <v>21.799681672917099</v>
      </c>
      <c r="S386" s="1">
        <f>(Table2[[#This Row],[Close Price]]-Table2[[#This Row],[20D EMA]])/Table2[[#This Row],[20D EMA]]</f>
        <v>-5.5840376887903651E-2</v>
      </c>
      <c r="T386" s="1">
        <f>(Table2[[#This Row],[Close Price]]-Table2[[#This Row],[50D EMA]])/Table2[[#This Row],[50D EMA]]</f>
        <v>-3.5848081792370264E-2</v>
      </c>
      <c r="U386" s="1">
        <f>(Table2[[#This Row],[Close Price]]-Table2[[#This Row],[200D EMA]])/Table2[[#This Row],[200D EMA]]</f>
        <v>0.11881645278942837</v>
      </c>
      <c r="V386">
        <v>0.61160366414163803</v>
      </c>
      <c r="W386">
        <v>339.5</v>
      </c>
      <c r="X386">
        <v>346.2</v>
      </c>
      <c r="Y386">
        <v>338</v>
      </c>
      <c r="Z386">
        <v>352.4</v>
      </c>
      <c r="AA386">
        <v>338</v>
      </c>
      <c r="AB386">
        <v>372.25</v>
      </c>
      <c r="AC386" s="1">
        <f>(Table2[[#This Row],[Close Price]]/Table2[[#This Row],[Day Low]])-1</f>
        <v>3.5346097201767179E-3</v>
      </c>
      <c r="AD386" s="1">
        <f>(Table2[[#This Row],[Day High]]/Table2[[#This Row],[Close Price]])-1</f>
        <v>1.614323451717059E-2</v>
      </c>
      <c r="AE386" s="1">
        <f>(Table2[[#This Row],[Close Price]]/Table2[[#This Row],[Current Week Low]])-1</f>
        <v>7.9881656804734469E-3</v>
      </c>
      <c r="AF386" s="1">
        <f>(Table2[[#This Row],[Current Week High]]/Table2[[#This Row],[Close Price]])-1</f>
        <v>3.4341062518344456E-2</v>
      </c>
      <c r="AG386" s="1">
        <f>(Table2[[#This Row],[Close Price]]/Table2[[#This Row],[Current Month Low]])-1</f>
        <v>7.9881656804734469E-3</v>
      </c>
      <c r="AH386" s="1">
        <f>(Table2[[#This Row],[Current Month High]]/Table2[[#This Row],[Close Price]])-1</f>
        <v>9.2603463457587409E-2</v>
      </c>
      <c r="AI386">
        <v>12.7678309363076</v>
      </c>
      <c r="AJ386">
        <v>77.725612936880495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3220</v>
      </c>
      <c r="AN386">
        <v>-8.1199999999999992</v>
      </c>
      <c r="AO386" t="s">
        <v>3221</v>
      </c>
      <c r="AP386">
        <v>3.5510660708047002E-2</v>
      </c>
      <c r="AQ386">
        <f>(Table2[[#This Row],[Sharpe Ratio]]-AVERAGE(Table2[Sharpe Ratio]))/_xlfn.STDEV.P(Table2[Sharpe Ratio])</f>
        <v>-0.34087958406949498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-2.6440871431824275</v>
      </c>
      <c r="AS386">
        <f>_xlfn.RANK.AVG(Table2[[#This Row],[1Y Return vs Nifty Z-Score]],Table2[1Y Return vs Nifty Z-Score])</f>
        <v>369</v>
      </c>
      <c r="AT386">
        <f>_xlfn.RANK.AVG(Table2[[#This Row],[6M Return vs Nifty Z-Score]],Table2[6M Return vs Nifty Z-Score])</f>
        <v>363</v>
      </c>
      <c r="AU386">
        <f>_xlfn.RANK.AVG(Table2[[#This Row],[Sharpe Ratio Z-Score]],Table2[Sharpe Ratio Z-Score])</f>
        <v>429</v>
      </c>
      <c r="AV386">
        <f>(Table2[[#This Row],[Rank 1Y]]+Table2[[#This Row],[Rank 6M]]+Table2[[#This Row],[Rank Sharpe]])/3</f>
        <v>387</v>
      </c>
    </row>
    <row r="387" spans="1:48" x14ac:dyDescent="0.3">
      <c r="A387" t="s">
        <v>724</v>
      </c>
      <c r="B387" t="s">
        <v>725</v>
      </c>
      <c r="C387" t="s">
        <v>3159</v>
      </c>
      <c r="D387" t="s">
        <v>185</v>
      </c>
      <c r="E387">
        <v>24472.668433999999</v>
      </c>
      <c r="F387">
        <v>433.75</v>
      </c>
      <c r="G387">
        <v>24.3693982334479</v>
      </c>
      <c r="H387">
        <f>(Table2[[#This Row],[1Y Return vs Nifty]]-AVERAGE(Table2[1Y Return vs Nifty]))/_xlfn.STDEV.P(Table2[1Y Return vs Nifty])</f>
        <v>2.3785665145165984E-2</v>
      </c>
      <c r="I387">
        <v>29.231406289100502</v>
      </c>
      <c r="J387">
        <f>(Table2[[#This Row],[1M Return vs Nifty]]-AVERAGE(Table2[1M Return vs Nifty]))/_xlfn.STDEV.P(Table2[1M Return vs Nifty])</f>
        <v>2.8635805449699649</v>
      </c>
      <c r="K387">
        <v>9.5970855510438504</v>
      </c>
      <c r="L387">
        <f>(Table2[[#This Row],[6M Return vs Nifty]]-AVERAGE(Table2[6M Return vs Nifty]))/_xlfn.STDEV.P(Table2[6M Return vs Nifty])</f>
        <v>-0.15847272395168122</v>
      </c>
      <c r="M387">
        <v>-3.6374860032160901</v>
      </c>
      <c r="N387">
        <f>(Table2[[#This Row],[1W Return vs Nifty]]-AVERAGE(Table2[1W Return vs Nifty]))/_xlfn.STDEV.P(Table2[1W Return vs Nifty])</f>
        <v>-0.71861645875930258</v>
      </c>
      <c r="O387">
        <v>403.54</v>
      </c>
      <c r="P387">
        <v>364.46719362031303</v>
      </c>
      <c r="Q387">
        <v>328.99500269496798</v>
      </c>
      <c r="R387">
        <v>61.295886700030302</v>
      </c>
      <c r="S387" s="1">
        <f>(Table2[[#This Row],[Close Price]]-Table2[[#This Row],[20D EMA]])/Table2[[#This Row],[20D EMA]]</f>
        <v>7.486246716558452E-2</v>
      </c>
      <c r="T387" s="1">
        <f>(Table2[[#This Row],[Close Price]]-Table2[[#This Row],[50D EMA]])/Table2[[#This Row],[50D EMA]]</f>
        <v>0.19009339548915055</v>
      </c>
      <c r="U387" s="1">
        <f>(Table2[[#This Row],[Close Price]]-Table2[[#This Row],[200D EMA]])/Table2[[#This Row],[200D EMA]]</f>
        <v>0.31840908356336645</v>
      </c>
      <c r="V387">
        <v>3.7202855553110701</v>
      </c>
      <c r="W387">
        <v>431</v>
      </c>
      <c r="X387">
        <v>439.9</v>
      </c>
      <c r="Y387">
        <v>426.25</v>
      </c>
      <c r="Z387">
        <v>446.8</v>
      </c>
      <c r="AA387">
        <v>415</v>
      </c>
      <c r="AB387">
        <v>469.7</v>
      </c>
      <c r="AC387" s="1">
        <f>(Table2[[#This Row],[Close Price]]/Table2[[#This Row],[Day Low]])-1</f>
        <v>6.3805104408352076E-3</v>
      </c>
      <c r="AD387" s="1">
        <f>(Table2[[#This Row],[Day High]]/Table2[[#This Row],[Close Price]])-1</f>
        <v>1.4178674351585041E-2</v>
      </c>
      <c r="AE387" s="1">
        <f>(Table2[[#This Row],[Close Price]]/Table2[[#This Row],[Current Week Low]])-1</f>
        <v>1.7595307917888547E-2</v>
      </c>
      <c r="AF387" s="1">
        <f>(Table2[[#This Row],[Current Week High]]/Table2[[#This Row],[Close Price]])-1</f>
        <v>3.0086455331412187E-2</v>
      </c>
      <c r="AG387" s="1">
        <f>(Table2[[#This Row],[Close Price]]/Table2[[#This Row],[Current Month Low]])-1</f>
        <v>4.5180722891566161E-2</v>
      </c>
      <c r="AH387" s="1">
        <f>(Table2[[#This Row],[Current Month High]]/Table2[[#This Row],[Close Price]])-1</f>
        <v>8.2881844380403358E-2</v>
      </c>
      <c r="AI387">
        <v>8.2881844380403304</v>
      </c>
      <c r="AJ387">
        <v>70.432220039292702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0.36</v>
      </c>
      <c r="AM387" t="s">
        <v>3220</v>
      </c>
      <c r="AN387">
        <v>28.1</v>
      </c>
      <c r="AO387" t="s">
        <v>3220</v>
      </c>
      <c r="AP387">
        <v>1.7745404790601001E-2</v>
      </c>
      <c r="AQ387">
        <f>(Table2[[#This Row],[Sharpe Ratio]]-AVERAGE(Table2[Sharpe Ratio]))/_xlfn.STDEV.P(Table2[Sharpe Ratio])</f>
        <v>-0.54857926013181579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1.461697767272331</v>
      </c>
      <c r="AS387">
        <f>_xlfn.RANK.AVG(Table2[[#This Row],[1Y Return vs Nifty Z-Score]],Table2[1Y Return vs Nifty Z-Score])</f>
        <v>294</v>
      </c>
      <c r="AT387">
        <f>_xlfn.RANK.AVG(Table2[[#This Row],[6M Return vs Nifty Z-Score]],Table2[6M Return vs Nifty Z-Score])</f>
        <v>382</v>
      </c>
      <c r="AU387">
        <f>_xlfn.RANK.AVG(Table2[[#This Row],[Sharpe Ratio Z-Score]],Table2[Sharpe Ratio Z-Score])</f>
        <v>487</v>
      </c>
      <c r="AV387">
        <f>(Table2[[#This Row],[Rank 1Y]]+Table2[[#This Row],[Rank 6M]]+Table2[[#This Row],[Rank Sharpe]])/3</f>
        <v>387.66666666666669</v>
      </c>
    </row>
    <row r="388" spans="1:48" x14ac:dyDescent="0.3">
      <c r="A388" t="s">
        <v>222</v>
      </c>
      <c r="B388" t="s">
        <v>223</v>
      </c>
      <c r="C388" t="s">
        <v>3174</v>
      </c>
      <c r="D388" t="s">
        <v>141</v>
      </c>
      <c r="E388">
        <v>118211.442663239</v>
      </c>
      <c r="F388">
        <v>1187.8</v>
      </c>
      <c r="G388">
        <v>22.550861735405299</v>
      </c>
      <c r="H388">
        <f>(Table2[[#This Row],[1Y Return vs Nifty]]-AVERAGE(Table2[1Y Return vs Nifty]))/_xlfn.STDEV.P(Table2[1Y Return vs Nifty])</f>
        <v>-8.2496646178915039E-3</v>
      </c>
      <c r="I388">
        <v>-7.7790635270055803</v>
      </c>
      <c r="J388">
        <f>(Table2[[#This Row],[1M Return vs Nifty]]-AVERAGE(Table2[1M Return vs Nifty]))/_xlfn.STDEV.P(Table2[1M Return vs Nifty])</f>
        <v>-0.83666802023330744</v>
      </c>
      <c r="K388">
        <v>-10.741391032486399</v>
      </c>
      <c r="L388">
        <f>(Table2[[#This Row],[6M Return vs Nifty]]-AVERAGE(Table2[6M Return vs Nifty]))/_xlfn.STDEV.P(Table2[6M Return vs Nifty])</f>
        <v>-0.80364836458140965</v>
      </c>
      <c r="M388">
        <v>-4.1986561885710802</v>
      </c>
      <c r="N388">
        <f>(Table2[[#This Row],[1W Return vs Nifty]]-AVERAGE(Table2[1W Return vs Nifty]))/_xlfn.STDEV.P(Table2[1W Return vs Nifty])</f>
        <v>-0.82651698544238561</v>
      </c>
      <c r="O388">
        <v>1235.5</v>
      </c>
      <c r="P388">
        <v>1287.3289680523701</v>
      </c>
      <c r="Q388">
        <v>1182.2948368403299</v>
      </c>
      <c r="R388">
        <v>32.656749024068198</v>
      </c>
      <c r="S388" s="1">
        <f>(Table2[[#This Row],[Close Price]]-Table2[[#This Row],[20D EMA]])/Table2[[#This Row],[20D EMA]]</f>
        <v>-3.8607851072440344E-2</v>
      </c>
      <c r="T388" s="1">
        <f>(Table2[[#This Row],[Close Price]]-Table2[[#This Row],[50D EMA]])/Table2[[#This Row],[50D EMA]]</f>
        <v>-7.7314323317799513E-2</v>
      </c>
      <c r="U388" s="1">
        <f>(Table2[[#This Row],[Close Price]]-Table2[[#This Row],[200D EMA]])/Table2[[#This Row],[200D EMA]]</f>
        <v>4.6563369712266595E-3</v>
      </c>
      <c r="V388">
        <v>0.86880053786704003</v>
      </c>
      <c r="W388">
        <v>1184.05</v>
      </c>
      <c r="X388">
        <v>1212.4000000000001</v>
      </c>
      <c r="Y388">
        <v>1181.75</v>
      </c>
      <c r="Z388">
        <v>1212.4000000000001</v>
      </c>
      <c r="AA388">
        <v>1181.75</v>
      </c>
      <c r="AB388">
        <v>1269</v>
      </c>
      <c r="AC388" s="1">
        <f>(Table2[[#This Row],[Close Price]]/Table2[[#This Row],[Day Low]])-1</f>
        <v>3.1670959841223478E-3</v>
      </c>
      <c r="AD388" s="1">
        <f>(Table2[[#This Row],[Day High]]/Table2[[#This Row],[Close Price]])-1</f>
        <v>2.0710557332884516E-2</v>
      </c>
      <c r="AE388" s="1">
        <f>(Table2[[#This Row],[Close Price]]/Table2[[#This Row],[Current Week Low]])-1</f>
        <v>5.1195261265073455E-3</v>
      </c>
      <c r="AF388" s="1">
        <f>(Table2[[#This Row],[Current Week High]]/Table2[[#This Row],[Close Price]])-1</f>
        <v>2.0710557332884516E-2</v>
      </c>
      <c r="AG388" s="1">
        <f>(Table2[[#This Row],[Close Price]]/Table2[[#This Row],[Current Month Low]])-1</f>
        <v>5.1195261265073455E-3</v>
      </c>
      <c r="AH388" s="1">
        <f>(Table2[[#This Row],[Current Month High]]/Table2[[#This Row],[Close Price]])-1</f>
        <v>6.8361677050008396E-2</v>
      </c>
      <c r="AI388">
        <v>38.9080653308637</v>
      </c>
      <c r="AJ388">
        <v>69.274618782955599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-0.19</v>
      </c>
      <c r="AM388" t="s">
        <v>3221</v>
      </c>
      <c r="AN388">
        <v>2.29</v>
      </c>
      <c r="AO388" t="s">
        <v>3220</v>
      </c>
      <c r="AP388">
        <v>8.6067670661224005E-2</v>
      </c>
      <c r="AQ388">
        <f>(Table2[[#This Row],[Sharpe Ratio]]-AVERAGE(Table2[Sharpe Ratio]))/_xlfn.STDEV.P(Table2[Sharpe Ratio])</f>
        <v>0.25019969104764095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298</v>
      </c>
      <c r="AT388">
        <f>_xlfn.RANK.AVG(Table2[[#This Row],[6M Return vs Nifty Z-Score]],Table2[6M Return vs Nifty Z-Score])</f>
        <v>588</v>
      </c>
      <c r="AU388">
        <f>_xlfn.RANK.AVG(Table2[[#This Row],[Sharpe Ratio Z-Score]],Table2[Sharpe Ratio Z-Score])</f>
        <v>279</v>
      </c>
      <c r="AV388">
        <f>(Table2[[#This Row],[Rank 1Y]]+Table2[[#This Row],[Rank 6M]]+Table2[[#This Row],[Rank Sharpe]])/3</f>
        <v>388.33333333333331</v>
      </c>
    </row>
    <row r="389" spans="1:48" x14ac:dyDescent="0.3">
      <c r="A389" t="s">
        <v>1102</v>
      </c>
      <c r="B389" t="s">
        <v>1103</v>
      </c>
      <c r="C389" t="s">
        <v>3169</v>
      </c>
      <c r="D389" t="s">
        <v>138</v>
      </c>
      <c r="E389">
        <v>11848.68</v>
      </c>
      <c r="F389">
        <v>372.6</v>
      </c>
      <c r="G389">
        <v>2.1620126654250602</v>
      </c>
      <c r="H389">
        <f>(Table2[[#This Row],[1Y Return vs Nifty]]-AVERAGE(Table2[1Y Return vs Nifty]))/_xlfn.STDEV.P(Table2[1Y Return vs Nifty])</f>
        <v>-0.36741952683900375</v>
      </c>
      <c r="I389">
        <v>-3.9595027592076399</v>
      </c>
      <c r="J389">
        <f>(Table2[[#This Row],[1M Return vs Nifty]]-AVERAGE(Table2[1M Return vs Nifty]))/_xlfn.STDEV.P(Table2[1M Return vs Nifty])</f>
        <v>-0.45479434175866806</v>
      </c>
      <c r="K389">
        <v>-14.281805219925699</v>
      </c>
      <c r="L389">
        <f>(Table2[[#This Row],[6M Return vs Nifty]]-AVERAGE(Table2[6M Return vs Nifty]))/_xlfn.STDEV.P(Table2[6M Return vs Nifty])</f>
        <v>-0.91595711996407325</v>
      </c>
      <c r="M389">
        <v>-0.38474594113149502</v>
      </c>
      <c r="N389">
        <f>(Table2[[#This Row],[1W Return vs Nifty]]-AVERAGE(Table2[1W Return vs Nifty]))/_xlfn.STDEV.P(Table2[1W Return vs Nifty])</f>
        <v>-9.3186998995557671E-2</v>
      </c>
      <c r="O389">
        <v>370.33</v>
      </c>
      <c r="P389">
        <v>379.80453655740502</v>
      </c>
      <c r="Q389">
        <v>373.61203782924002</v>
      </c>
      <c r="R389">
        <v>57.128256859387101</v>
      </c>
      <c r="S389" s="1">
        <f>(Table2[[#This Row],[Close Price]]-Table2[[#This Row],[20D EMA]])/Table2[[#This Row],[20D EMA]]</f>
        <v>6.1296681338266915E-3</v>
      </c>
      <c r="T389" s="1">
        <f>(Table2[[#This Row],[Close Price]]-Table2[[#This Row],[50D EMA]])/Table2[[#This Row],[50D EMA]]</f>
        <v>-1.8969063989355675E-2</v>
      </c>
      <c r="U389" s="1">
        <f>(Table2[[#This Row],[Close Price]]-Table2[[#This Row],[200D EMA]])/Table2[[#This Row],[200D EMA]]</f>
        <v>-2.7087934187563678E-3</v>
      </c>
      <c r="V389">
        <v>0.57991898123999497</v>
      </c>
      <c r="W389">
        <v>362.6</v>
      </c>
      <c r="X389">
        <v>375</v>
      </c>
      <c r="Y389">
        <v>359.05</v>
      </c>
      <c r="Z389">
        <v>375</v>
      </c>
      <c r="AA389">
        <v>359.05</v>
      </c>
      <c r="AB389">
        <v>379.5</v>
      </c>
      <c r="AC389" s="1">
        <f>(Table2[[#This Row],[Close Price]]/Table2[[#This Row],[Day Low]])-1</f>
        <v>2.7578599007170412E-2</v>
      </c>
      <c r="AD389" s="1">
        <f>(Table2[[#This Row],[Day High]]/Table2[[#This Row],[Close Price]])-1</f>
        <v>6.441223832528209E-3</v>
      </c>
      <c r="AE389" s="1">
        <f>(Table2[[#This Row],[Close Price]]/Table2[[#This Row],[Current Week Low]])-1</f>
        <v>3.7738476535301491E-2</v>
      </c>
      <c r="AF389" s="1">
        <f>(Table2[[#This Row],[Current Week High]]/Table2[[#This Row],[Close Price]])-1</f>
        <v>6.441223832528209E-3</v>
      </c>
      <c r="AG389" s="1">
        <f>(Table2[[#This Row],[Close Price]]/Table2[[#This Row],[Current Month Low]])-1</f>
        <v>3.7738476535301491E-2</v>
      </c>
      <c r="AH389" s="1">
        <f>(Table2[[#This Row],[Current Month High]]/Table2[[#This Row],[Close Price]])-1</f>
        <v>1.8518518518518379E-2</v>
      </c>
      <c r="AI389">
        <v>35.802469135802397</v>
      </c>
      <c r="AJ389">
        <v>45.433255269320803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0.02</v>
      </c>
      <c r="AM389" t="s">
        <v>3220</v>
      </c>
      <c r="AN389">
        <v>0.3</v>
      </c>
      <c r="AO389" t="s">
        <v>3220</v>
      </c>
      <c r="AP389">
        <v>0.15197515843885001</v>
      </c>
      <c r="AQ389">
        <f>(Table2[[#This Row],[Sharpe Ratio]]-AVERAGE(Table2[Sharpe Ratio]))/_xlfn.STDEV.P(Table2[Sharpe Ratio])</f>
        <v>1.020746646582986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424</v>
      </c>
      <c r="AT389">
        <f>_xlfn.RANK.AVG(Table2[[#This Row],[6M Return vs Nifty Z-Score]],Table2[6M Return vs Nifty Z-Score])</f>
        <v>628</v>
      </c>
      <c r="AU389">
        <f>_xlfn.RANK.AVG(Table2[[#This Row],[Sharpe Ratio Z-Score]],Table2[Sharpe Ratio Z-Score])</f>
        <v>113</v>
      </c>
      <c r="AV389">
        <f>(Table2[[#This Row],[Rank 1Y]]+Table2[[#This Row],[Rank 6M]]+Table2[[#This Row],[Rank Sharpe]])/3</f>
        <v>388.33333333333331</v>
      </c>
    </row>
    <row r="390" spans="1:48" x14ac:dyDescent="0.3">
      <c r="A390" t="s">
        <v>28</v>
      </c>
      <c r="B390" t="s">
        <v>29</v>
      </c>
      <c r="C390" t="s">
        <v>3161</v>
      </c>
      <c r="D390" t="s">
        <v>24</v>
      </c>
      <c r="E390">
        <v>871566.54088350898</v>
      </c>
      <c r="F390">
        <v>1237.3</v>
      </c>
      <c r="G390">
        <v>0.13805892453535001</v>
      </c>
      <c r="H390">
        <f>(Table2[[#This Row],[1Y Return vs Nifty]]-AVERAGE(Table2[1Y Return vs Nifty]))/_xlfn.STDEV.P(Table2[1Y Return vs Nifty])</f>
        <v>-0.40307348571437673</v>
      </c>
      <c r="I390">
        <v>2.73260839608559</v>
      </c>
      <c r="J390">
        <f>(Table2[[#This Row],[1M Return vs Nifty]]-AVERAGE(Table2[1M Return vs Nifty]))/_xlfn.STDEV.P(Table2[1M Return vs Nifty])</f>
        <v>0.21427240674768427</v>
      </c>
      <c r="K390">
        <v>3.3771919574558198</v>
      </c>
      <c r="L390">
        <f>(Table2[[#This Row],[6M Return vs Nifty]]-AVERAGE(Table2[6M Return vs Nifty]))/_xlfn.STDEV.P(Table2[6M Return vs Nifty])</f>
        <v>-0.35577972565413413</v>
      </c>
      <c r="M390">
        <v>1.5185556832193099</v>
      </c>
      <c r="N390">
        <f>(Table2[[#This Row],[1W Return vs Nifty]]-AVERAGE(Table2[1W Return vs Nifty]))/_xlfn.STDEV.P(Table2[1W Return vs Nifty])</f>
        <v>0.27277550768021352</v>
      </c>
      <c r="O390">
        <v>1217.24</v>
      </c>
      <c r="P390">
        <v>1200.5157563647199</v>
      </c>
      <c r="Q390">
        <v>1113.99406016837</v>
      </c>
      <c r="R390">
        <v>60.224991558636198</v>
      </c>
      <c r="S390" s="1">
        <f>(Table2[[#This Row],[Close Price]]-Table2[[#This Row],[20D EMA]])/Table2[[#This Row],[20D EMA]]</f>
        <v>1.6479905359666085E-2</v>
      </c>
      <c r="T390" s="1">
        <f>(Table2[[#This Row],[Close Price]]-Table2[[#This Row],[50D EMA]])/Table2[[#This Row],[50D EMA]]</f>
        <v>3.0640367225721703E-2</v>
      </c>
      <c r="U390" s="1">
        <f>(Table2[[#This Row],[Close Price]]-Table2[[#This Row],[200D EMA]])/Table2[[#This Row],[200D EMA]]</f>
        <v>0.11068814838473504</v>
      </c>
      <c r="V390">
        <v>0.91408101964426702</v>
      </c>
      <c r="W390">
        <v>1227</v>
      </c>
      <c r="X390">
        <v>1241.3499999999999</v>
      </c>
      <c r="Y390">
        <v>1200.45</v>
      </c>
      <c r="Z390">
        <v>1241.3499999999999</v>
      </c>
      <c r="AA390">
        <v>1200.45</v>
      </c>
      <c r="AB390">
        <v>1250.95</v>
      </c>
      <c r="AC390" s="1">
        <f>(Table2[[#This Row],[Close Price]]/Table2[[#This Row],[Day Low]])-1</f>
        <v>8.3944580277097725E-3</v>
      </c>
      <c r="AD390" s="1">
        <f>(Table2[[#This Row],[Day High]]/Table2[[#This Row],[Close Price]])-1</f>
        <v>3.273256283843784E-3</v>
      </c>
      <c r="AE390" s="1">
        <f>(Table2[[#This Row],[Close Price]]/Table2[[#This Row],[Current Week Low]])-1</f>
        <v>3.0696822025073844E-2</v>
      </c>
      <c r="AF390" s="1">
        <f>(Table2[[#This Row],[Current Week High]]/Table2[[#This Row],[Close Price]])-1</f>
        <v>3.273256283843784E-3</v>
      </c>
      <c r="AG390" s="1">
        <f>(Table2[[#This Row],[Close Price]]/Table2[[#This Row],[Current Month Low]])-1</f>
        <v>3.0696822025073844E-2</v>
      </c>
      <c r="AH390" s="1">
        <f>(Table2[[#This Row],[Current Month High]]/Table2[[#This Row],[Close Price]])-1</f>
        <v>1.1032085993696095E-2</v>
      </c>
      <c r="AI390">
        <v>1.6568334276246599</v>
      </c>
      <c r="AJ390">
        <v>37.630700778642897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0.08</v>
      </c>
      <c r="AM390" t="s">
        <v>3220</v>
      </c>
      <c r="AN390">
        <v>2.81</v>
      </c>
      <c r="AO390" t="s">
        <v>3220</v>
      </c>
      <c r="AP390">
        <v>8.3965785867863005E-2</v>
      </c>
      <c r="AQ390">
        <f>(Table2[[#This Row],[Sharpe Ratio]]-AVERAGE(Table2[Sharpe Ratio]))/_xlfn.STDEV.P(Table2[Sharpe Ratio])</f>
        <v>0.22562583786308407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-4.6179459077528962E-2</v>
      </c>
      <c r="AS390">
        <f>_xlfn.RANK.AVG(Table2[[#This Row],[1Y Return vs Nifty Z-Score]],Table2[1Y Return vs Nifty Z-Score])</f>
        <v>443</v>
      </c>
      <c r="AT390">
        <f>_xlfn.RANK.AVG(Table2[[#This Row],[6M Return vs Nifty Z-Score]],Table2[6M Return vs Nifty Z-Score])</f>
        <v>437</v>
      </c>
      <c r="AU390">
        <f>_xlfn.RANK.AVG(Table2[[#This Row],[Sharpe Ratio Z-Score]],Table2[Sharpe Ratio Z-Score])</f>
        <v>286</v>
      </c>
      <c r="AV390">
        <f>(Table2[[#This Row],[Rank 1Y]]+Table2[[#This Row],[Rank 6M]]+Table2[[#This Row],[Rank Sharpe]])/3</f>
        <v>388.66666666666669</v>
      </c>
    </row>
    <row r="391" spans="1:48" x14ac:dyDescent="0.3">
      <c r="A391" t="s">
        <v>1241</v>
      </c>
      <c r="B391" t="s">
        <v>1242</v>
      </c>
      <c r="C391" t="s">
        <v>3161</v>
      </c>
      <c r="D391" t="s">
        <v>545</v>
      </c>
      <c r="E391">
        <v>9639.664332155</v>
      </c>
      <c r="F391">
        <v>291.85000000000002</v>
      </c>
      <c r="G391">
        <v>-11.869475813037599</v>
      </c>
      <c r="H391">
        <f>(Table2[[#This Row],[1Y Return vs Nifty]]-AVERAGE(Table2[1Y Return vs Nifty]))/_xlfn.STDEV.P(Table2[1Y Return vs Nifty])</f>
        <v>-0.61459815699458231</v>
      </c>
      <c r="I391">
        <v>13.8920598726334</v>
      </c>
      <c r="J391">
        <f>(Table2[[#This Row],[1M Return vs Nifty]]-AVERAGE(Table2[1M Return vs Nifty]))/_xlfn.STDEV.P(Table2[1M Return vs Nifty])</f>
        <v>1.3299768147090756</v>
      </c>
      <c r="K391">
        <v>22.581168228843499</v>
      </c>
      <c r="L391">
        <f>(Table2[[#This Row],[6M Return vs Nifty]]-AVERAGE(Table2[6M Return vs Nifty]))/_xlfn.STDEV.P(Table2[6M Return vs Nifty])</f>
        <v>0.25340738050128997</v>
      </c>
      <c r="M391">
        <v>5.2028715376521699</v>
      </c>
      <c r="N391">
        <f>(Table2[[#This Row],[1W Return vs Nifty]]-AVERAGE(Table2[1W Return vs Nifty]))/_xlfn.STDEV.P(Table2[1W Return vs Nifty])</f>
        <v>0.98118737904265863</v>
      </c>
      <c r="O391">
        <v>268.44</v>
      </c>
      <c r="P391">
        <v>254.68298900056399</v>
      </c>
      <c r="Q391">
        <v>231.93445847744101</v>
      </c>
      <c r="R391">
        <v>72.298752934684003</v>
      </c>
      <c r="S391" s="1">
        <f>(Table2[[#This Row],[Close Price]]-Table2[[#This Row],[20D EMA]])/Table2[[#This Row],[20D EMA]]</f>
        <v>8.7207569661749459E-2</v>
      </c>
      <c r="T391" s="1">
        <f>(Table2[[#This Row],[Close Price]]-Table2[[#This Row],[50D EMA]])/Table2[[#This Row],[50D EMA]]</f>
        <v>0.14593440710464461</v>
      </c>
      <c r="U391" s="1">
        <f>(Table2[[#This Row],[Close Price]]-Table2[[#This Row],[200D EMA]])/Table2[[#This Row],[200D EMA]]</f>
        <v>0.25832962430800971</v>
      </c>
      <c r="V391">
        <v>1.16314761807555</v>
      </c>
      <c r="W391">
        <v>279.85000000000002</v>
      </c>
      <c r="X391">
        <v>296.14999999999998</v>
      </c>
      <c r="Y391">
        <v>273</v>
      </c>
      <c r="Z391">
        <v>296.14999999999998</v>
      </c>
      <c r="AA391">
        <v>264.60000000000002</v>
      </c>
      <c r="AB391">
        <v>296.14999999999998</v>
      </c>
      <c r="AC391" s="1">
        <f>(Table2[[#This Row],[Close Price]]/Table2[[#This Row],[Day Low]])-1</f>
        <v>4.2880114346971698E-2</v>
      </c>
      <c r="AD391" s="1">
        <f>(Table2[[#This Row],[Day High]]/Table2[[#This Row],[Close Price]])-1</f>
        <v>1.47335960253554E-2</v>
      </c>
      <c r="AE391" s="1">
        <f>(Table2[[#This Row],[Close Price]]/Table2[[#This Row],[Current Week Low]])-1</f>
        <v>6.9047619047619024E-2</v>
      </c>
      <c r="AF391" s="1">
        <f>(Table2[[#This Row],[Current Week High]]/Table2[[#This Row],[Close Price]])-1</f>
        <v>1.47335960253554E-2</v>
      </c>
      <c r="AG391" s="1">
        <f>(Table2[[#This Row],[Close Price]]/Table2[[#This Row],[Current Month Low]])-1</f>
        <v>0.10298563869992439</v>
      </c>
      <c r="AH391" s="1">
        <f>(Table2[[#This Row],[Current Month High]]/Table2[[#This Row],[Close Price]])-1</f>
        <v>1.47335960253554E-2</v>
      </c>
      <c r="AI391">
        <v>1.47335960253554</v>
      </c>
      <c r="AJ391">
        <v>44.766865079364997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0.2</v>
      </c>
      <c r="AM391" t="s">
        <v>3220</v>
      </c>
      <c r="AN391">
        <v>7.02</v>
      </c>
      <c r="AO391" t="s">
        <v>3220</v>
      </c>
      <c r="AP391">
        <v>4.7625919077517002E-2</v>
      </c>
      <c r="AQ391">
        <f>(Table2[[#This Row],[Sharpe Ratio]]-AVERAGE(Table2[Sharpe Ratio]))/_xlfn.STDEV.P(Table2[Sharpe Ratio])</f>
        <v>-0.19923595954511508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1.7507374577133268</v>
      </c>
      <c r="AS391">
        <f>_xlfn.RANK.AVG(Table2[[#This Row],[1Y Return vs Nifty Z-Score]],Table2[1Y Return vs Nifty Z-Score])</f>
        <v>534</v>
      </c>
      <c r="AT391">
        <f>_xlfn.RANK.AVG(Table2[[#This Row],[6M Return vs Nifty Z-Score]],Table2[6M Return vs Nifty Z-Score])</f>
        <v>238</v>
      </c>
      <c r="AU391">
        <f>_xlfn.RANK.AVG(Table2[[#This Row],[Sharpe Ratio Z-Score]],Table2[Sharpe Ratio Z-Score])</f>
        <v>394</v>
      </c>
      <c r="AV391">
        <f>(Table2[[#This Row],[Rank 1Y]]+Table2[[#This Row],[Rank 6M]]+Table2[[#This Row],[Rank Sharpe]])/3</f>
        <v>388.66666666666669</v>
      </c>
    </row>
    <row r="392" spans="1:48" x14ac:dyDescent="0.3">
      <c r="A392" t="s">
        <v>527</v>
      </c>
      <c r="B392" t="s">
        <v>528</v>
      </c>
      <c r="C392" t="s">
        <v>3175</v>
      </c>
      <c r="D392" t="s">
        <v>281</v>
      </c>
      <c r="E392">
        <v>40497.821733719997</v>
      </c>
      <c r="F392">
        <v>2969.2</v>
      </c>
      <c r="G392">
        <v>0.39433551856718901</v>
      </c>
      <c r="H392">
        <f>(Table2[[#This Row],[1Y Return vs Nifty]]-AVERAGE(Table2[1Y Return vs Nifty]))/_xlfn.STDEV.P(Table2[1Y Return vs Nifty])</f>
        <v>-0.3985589185285105</v>
      </c>
      <c r="I392">
        <v>-6.4435521475658097</v>
      </c>
      <c r="J392">
        <f>(Table2[[#This Row],[1M Return vs Nifty]]-AVERAGE(Table2[1M Return vs Nifty]))/_xlfn.STDEV.P(Table2[1M Return vs Nifty])</f>
        <v>-0.70314569289894502</v>
      </c>
      <c r="K392">
        <v>25.791305324675001</v>
      </c>
      <c r="L392">
        <f>(Table2[[#This Row],[6M Return vs Nifty]]-AVERAGE(Table2[6M Return vs Nifty]))/_xlfn.STDEV.P(Table2[6M Return vs Nifty])</f>
        <v>0.35523911056260093</v>
      </c>
      <c r="M392">
        <v>1.5805429832409399</v>
      </c>
      <c r="N392">
        <f>(Table2[[#This Row],[1W Return vs Nifty]]-AVERAGE(Table2[1W Return vs Nifty]))/_xlfn.STDEV.P(Table2[1W Return vs Nifty])</f>
        <v>0.28469428471888514</v>
      </c>
      <c r="O392">
        <v>2928.85</v>
      </c>
      <c r="P392">
        <v>2845.4577277711401</v>
      </c>
      <c r="Q392">
        <v>2515.95931843677</v>
      </c>
      <c r="R392">
        <v>57.961641594068603</v>
      </c>
      <c r="S392" s="1">
        <f>(Table2[[#This Row],[Close Price]]-Table2[[#This Row],[20D EMA]])/Table2[[#This Row],[20D EMA]]</f>
        <v>1.3776738310258262E-2</v>
      </c>
      <c r="T392" s="1">
        <f>(Table2[[#This Row],[Close Price]]-Table2[[#This Row],[50D EMA]])/Table2[[#This Row],[50D EMA]]</f>
        <v>4.3487650869369135E-2</v>
      </c>
      <c r="U392" s="1">
        <f>(Table2[[#This Row],[Close Price]]-Table2[[#This Row],[200D EMA]])/Table2[[#This Row],[200D EMA]]</f>
        <v>0.18014626796304475</v>
      </c>
      <c r="V392">
        <v>0.78557801061879495</v>
      </c>
      <c r="W392">
        <v>2942.7</v>
      </c>
      <c r="X392">
        <v>2977.75</v>
      </c>
      <c r="Y392">
        <v>2881</v>
      </c>
      <c r="Z392">
        <v>2977.75</v>
      </c>
      <c r="AA392">
        <v>2881</v>
      </c>
      <c r="AB392">
        <v>3023.8</v>
      </c>
      <c r="AC392" s="1">
        <f>(Table2[[#This Row],[Close Price]]/Table2[[#This Row],[Day Low]])-1</f>
        <v>9.0053352363475003E-3</v>
      </c>
      <c r="AD392" s="1">
        <f>(Table2[[#This Row],[Day High]]/Table2[[#This Row],[Close Price]])-1</f>
        <v>2.879563518793038E-3</v>
      </c>
      <c r="AE392" s="1">
        <f>(Table2[[#This Row],[Close Price]]/Table2[[#This Row],[Current Week Low]])-1</f>
        <v>3.0614370010412895E-2</v>
      </c>
      <c r="AF392" s="1">
        <f>(Table2[[#This Row],[Current Week High]]/Table2[[#This Row],[Close Price]])-1</f>
        <v>2.879563518793038E-3</v>
      </c>
      <c r="AG392" s="1">
        <f>(Table2[[#This Row],[Close Price]]/Table2[[#This Row],[Current Month Low]])-1</f>
        <v>3.0614370010412895E-2</v>
      </c>
      <c r="AH392" s="1">
        <f>(Table2[[#This Row],[Current Month High]]/Table2[[#This Row],[Close Price]])-1</f>
        <v>1.8388791593695331E-2</v>
      </c>
      <c r="AI392">
        <v>6.7290852754950903</v>
      </c>
      <c r="AJ392">
        <v>54.496969066264199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0.14000000000000001</v>
      </c>
      <c r="AM392" t="s">
        <v>3220</v>
      </c>
      <c r="AN392">
        <v>5.25</v>
      </c>
      <c r="AO392" t="s">
        <v>3220</v>
      </c>
      <c r="AP392">
        <v>4.4851875106919998E-3</v>
      </c>
      <c r="AQ392">
        <f>(Table2[[#This Row],[Sharpe Ratio]]-AVERAGE(Table2[Sharpe Ratio]))/_xlfn.STDEV.P(Table2[Sharpe Ratio])</f>
        <v>-0.703608990429618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-1.1653802065755874</v>
      </c>
      <c r="AS392">
        <f>_xlfn.RANK.AVG(Table2[[#This Row],[1Y Return vs Nifty Z-Score]],Table2[1Y Return vs Nifty Z-Score])</f>
        <v>437</v>
      </c>
      <c r="AT392">
        <f>_xlfn.RANK.AVG(Table2[[#This Row],[6M Return vs Nifty Z-Score]],Table2[6M Return vs Nifty Z-Score])</f>
        <v>213</v>
      </c>
      <c r="AU392">
        <f>_xlfn.RANK.AVG(Table2[[#This Row],[Sharpe Ratio Z-Score]],Table2[Sharpe Ratio Z-Score])</f>
        <v>518</v>
      </c>
      <c r="AV392">
        <f>(Table2[[#This Row],[Rank 1Y]]+Table2[[#This Row],[Rank 6M]]+Table2[[#This Row],[Rank Sharpe]])/3</f>
        <v>389.33333333333331</v>
      </c>
    </row>
    <row r="393" spans="1:48" x14ac:dyDescent="0.3">
      <c r="A393" t="s">
        <v>1346</v>
      </c>
      <c r="B393" t="s">
        <v>1347</v>
      </c>
      <c r="C393" t="s">
        <v>3161</v>
      </c>
      <c r="D393" t="s">
        <v>232</v>
      </c>
      <c r="E393">
        <v>8547.5628692800001</v>
      </c>
      <c r="F393">
        <v>7702.55</v>
      </c>
      <c r="G393">
        <v>28.5631795952376</v>
      </c>
      <c r="H393">
        <f>(Table2[[#This Row],[1Y Return vs Nifty]]-AVERAGE(Table2[1Y Return vs Nifty]))/_xlfn.STDEV.P(Table2[1Y Return vs Nifty])</f>
        <v>9.7663296429281177E-2</v>
      </c>
      <c r="I393">
        <v>11.4565397134492</v>
      </c>
      <c r="J393">
        <f>(Table2[[#This Row],[1M Return vs Nifty]]-AVERAGE(Table2[1M Return vs Nifty]))/_xlfn.STDEV.P(Table2[1M Return vs Nifty])</f>
        <v>1.0864773395788474</v>
      </c>
      <c r="K393">
        <v>-1.3497493391352999</v>
      </c>
      <c r="L393">
        <f>(Table2[[#This Row],[6M Return vs Nifty]]-AVERAGE(Table2[6M Return vs Nifty]))/_xlfn.STDEV.P(Table2[6M Return vs Nifty])</f>
        <v>-0.50572740569408836</v>
      </c>
      <c r="M393">
        <v>6.1496479232007903</v>
      </c>
      <c r="N393">
        <f>(Table2[[#This Row],[1W Return vs Nifty]]-AVERAGE(Table2[1W Return vs Nifty]))/_xlfn.STDEV.P(Table2[1W Return vs Nifty])</f>
        <v>1.1632313887171535</v>
      </c>
      <c r="O393">
        <v>7265.17</v>
      </c>
      <c r="P393">
        <v>7067.7347068064801</v>
      </c>
      <c r="Q393">
        <v>6415.7093381571003</v>
      </c>
      <c r="R393">
        <v>73.856545203819707</v>
      </c>
      <c r="S393" s="1">
        <f>(Table2[[#This Row],[Close Price]]-Table2[[#This Row],[20D EMA]])/Table2[[#This Row],[20D EMA]]</f>
        <v>6.0202307723012688E-2</v>
      </c>
      <c r="T393" s="1">
        <f>(Table2[[#This Row],[Close Price]]-Table2[[#This Row],[50D EMA]])/Table2[[#This Row],[50D EMA]]</f>
        <v>8.9818777801913025E-2</v>
      </c>
      <c r="U393" s="1">
        <f>(Table2[[#This Row],[Close Price]]-Table2[[#This Row],[200D EMA]])/Table2[[#This Row],[200D EMA]]</f>
        <v>0.20057652147510507</v>
      </c>
      <c r="V393">
        <v>1.34288977338511</v>
      </c>
      <c r="W393">
        <v>7567.7</v>
      </c>
      <c r="X393">
        <v>7780</v>
      </c>
      <c r="Y393">
        <v>7330.05</v>
      </c>
      <c r="Z393">
        <v>7780</v>
      </c>
      <c r="AA393">
        <v>7102</v>
      </c>
      <c r="AB393">
        <v>7899</v>
      </c>
      <c r="AC393" s="1">
        <f>(Table2[[#This Row],[Close Price]]/Table2[[#This Row],[Day Low]])-1</f>
        <v>1.7819152450546438E-2</v>
      </c>
      <c r="AD393" s="1">
        <f>(Table2[[#This Row],[Day High]]/Table2[[#This Row],[Close Price]])-1</f>
        <v>1.0055111618879398E-2</v>
      </c>
      <c r="AE393" s="1">
        <f>(Table2[[#This Row],[Close Price]]/Table2[[#This Row],[Current Week Low]])-1</f>
        <v>5.0818207242788294E-2</v>
      </c>
      <c r="AF393" s="1">
        <f>(Table2[[#This Row],[Current Week High]]/Table2[[#This Row],[Close Price]])-1</f>
        <v>1.0055111618879398E-2</v>
      </c>
      <c r="AG393" s="1">
        <f>(Table2[[#This Row],[Close Price]]/Table2[[#This Row],[Current Month Low]])-1</f>
        <v>8.4560687130385892E-2</v>
      </c>
      <c r="AH393" s="1">
        <f>(Table2[[#This Row],[Current Month High]]/Table2[[#This Row],[Close Price]])-1</f>
        <v>2.5504540704052614E-2</v>
      </c>
      <c r="AI393">
        <v>2.5504540704052601</v>
      </c>
      <c r="AJ393">
        <v>74.660997732426296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0.11</v>
      </c>
      <c r="AM393" t="s">
        <v>3220</v>
      </c>
      <c r="AN393">
        <v>9.17</v>
      </c>
      <c r="AO393" t="s">
        <v>3220</v>
      </c>
      <c r="AP393">
        <v>4.5226668416894003E-2</v>
      </c>
      <c r="AQ393">
        <f>(Table2[[#This Row],[Sharpe Ratio]]-AVERAGE(Table2[Sharpe Ratio]))/_xlfn.STDEV.P(Table2[Sharpe Ratio])</f>
        <v>-0.22728641867271696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1.6143582003584767</v>
      </c>
      <c r="AS393">
        <f>_xlfn.RANK.AVG(Table2[[#This Row],[1Y Return vs Nifty Z-Score]],Table2[1Y Return vs Nifty Z-Score])</f>
        <v>270</v>
      </c>
      <c r="AT393">
        <f>_xlfn.RANK.AVG(Table2[[#This Row],[6M Return vs Nifty Z-Score]],Table2[6M Return vs Nifty Z-Score])</f>
        <v>496</v>
      </c>
      <c r="AU393">
        <f>_xlfn.RANK.AVG(Table2[[#This Row],[Sharpe Ratio Z-Score]],Table2[Sharpe Ratio Z-Score])</f>
        <v>402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152</v>
      </c>
      <c r="B394" t="s">
        <v>153</v>
      </c>
      <c r="C394" t="s">
        <v>3161</v>
      </c>
      <c r="D394" t="s">
        <v>40</v>
      </c>
      <c r="E394">
        <v>185676.508252345</v>
      </c>
      <c r="F394">
        <v>1853.45</v>
      </c>
      <c r="G394">
        <v>10.934437579834</v>
      </c>
      <c r="H394">
        <f>(Table2[[#This Row],[1Y Return vs Nifty]]-AVERAGE(Table2[1Y Return vs Nifty]))/_xlfn.STDEV.P(Table2[1Y Return vs Nifty])</f>
        <v>-0.21288453386127776</v>
      </c>
      <c r="I394">
        <v>8.1151771662850898</v>
      </c>
      <c r="J394">
        <f>(Table2[[#This Row],[1M Return vs Nifty]]-AVERAGE(Table2[1M Return vs Nifty]))/_xlfn.STDEV.P(Table2[1M Return vs Nifty])</f>
        <v>0.75241316713250117</v>
      </c>
      <c r="K394">
        <v>9.6487883300473101</v>
      </c>
      <c r="L394">
        <f>(Table2[[#This Row],[6M Return vs Nifty]]-AVERAGE(Table2[6M Return vs Nifty]))/_xlfn.STDEV.P(Table2[6M Return vs Nifty])</f>
        <v>-0.15683261224376172</v>
      </c>
      <c r="M394">
        <v>1.4066573378760301</v>
      </c>
      <c r="N394">
        <f>(Table2[[#This Row],[1W Return vs Nifty]]-AVERAGE(Table2[1W Return vs Nifty]))/_xlfn.STDEV.P(Table2[1W Return vs Nifty])</f>
        <v>0.2512599483853668</v>
      </c>
      <c r="O394">
        <v>1829.72</v>
      </c>
      <c r="P394">
        <v>1726.75598778677</v>
      </c>
      <c r="Q394">
        <v>1535.4401890317199</v>
      </c>
      <c r="R394">
        <v>49.519241209706202</v>
      </c>
      <c r="S394" s="1">
        <f>(Table2[[#This Row],[Close Price]]-Table2[[#This Row],[20D EMA]])/Table2[[#This Row],[20D EMA]]</f>
        <v>1.2969197472837384E-2</v>
      </c>
      <c r="T394" s="1">
        <f>(Table2[[#This Row],[Close Price]]-Table2[[#This Row],[50D EMA]])/Table2[[#This Row],[50D EMA]]</f>
        <v>7.3371115032655657E-2</v>
      </c>
      <c r="U394" s="1">
        <f>(Table2[[#This Row],[Close Price]]-Table2[[#This Row],[200D EMA]])/Table2[[#This Row],[200D EMA]]</f>
        <v>0.20711312185258329</v>
      </c>
      <c r="V394">
        <v>1.2480652686299101</v>
      </c>
      <c r="W394">
        <v>1838.75</v>
      </c>
      <c r="X394">
        <v>1890</v>
      </c>
      <c r="Y394">
        <v>1838.75</v>
      </c>
      <c r="Z394">
        <v>1932.85</v>
      </c>
      <c r="AA394">
        <v>1838.75</v>
      </c>
      <c r="AB394">
        <v>1936</v>
      </c>
      <c r="AC394" s="1">
        <f>(Table2[[#This Row],[Close Price]]/Table2[[#This Row],[Day Low]])-1</f>
        <v>7.9945615227736688E-3</v>
      </c>
      <c r="AD394" s="1">
        <f>(Table2[[#This Row],[Day High]]/Table2[[#This Row],[Close Price]])-1</f>
        <v>1.9719981655830887E-2</v>
      </c>
      <c r="AE394" s="1">
        <f>(Table2[[#This Row],[Close Price]]/Table2[[#This Row],[Current Week Low]])-1</f>
        <v>7.9945615227736688E-3</v>
      </c>
      <c r="AF394" s="1">
        <f>(Table2[[#This Row],[Current Week High]]/Table2[[#This Row],[Close Price]])-1</f>
        <v>4.283902991718147E-2</v>
      </c>
      <c r="AG394" s="1">
        <f>(Table2[[#This Row],[Close Price]]/Table2[[#This Row],[Current Month Low]])-1</f>
        <v>7.9945615227736688E-3</v>
      </c>
      <c r="AH394" s="1">
        <f>(Table2[[#This Row],[Current Month High]]/Table2[[#This Row],[Close Price]])-1</f>
        <v>4.4538563219941096E-2</v>
      </c>
      <c r="AI394">
        <v>4.4538563219941096</v>
      </c>
      <c r="AJ394">
        <v>46.5931110847471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0.23</v>
      </c>
      <c r="AM394" t="s">
        <v>3220</v>
      </c>
      <c r="AN394">
        <v>3.59</v>
      </c>
      <c r="AO394" t="s">
        <v>3220</v>
      </c>
      <c r="AP394">
        <v>3.8992130416269997E-2</v>
      </c>
      <c r="AQ394">
        <f>(Table2[[#This Row],[Sharpe Ratio]]-AVERAGE(Table2[Sharpe Ratio]))/_xlfn.STDEV.P(Table2[Sharpe Ratio])</f>
        <v>-0.3001765323386954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0.3337794370741331</v>
      </c>
      <c r="AS394">
        <f>_xlfn.RANK.AVG(Table2[[#This Row],[1Y Return vs Nifty Z-Score]],Table2[1Y Return vs Nifty Z-Score])</f>
        <v>367</v>
      </c>
      <c r="AT394">
        <f>_xlfn.RANK.AVG(Table2[[#This Row],[6M Return vs Nifty Z-Score]],Table2[6M Return vs Nifty Z-Score])</f>
        <v>380</v>
      </c>
      <c r="AU394">
        <f>_xlfn.RANK.AVG(Table2[[#This Row],[Sharpe Ratio Z-Score]],Table2[Sharpe Ratio Z-Score])</f>
        <v>423</v>
      </c>
      <c r="AV394">
        <f>(Table2[[#This Row],[Rank 1Y]]+Table2[[#This Row],[Rank 6M]]+Table2[[#This Row],[Rank Sharpe]])/3</f>
        <v>390</v>
      </c>
    </row>
    <row r="395" spans="1:48" x14ac:dyDescent="0.3">
      <c r="A395" t="s">
        <v>588</v>
      </c>
      <c r="B395" t="s">
        <v>589</v>
      </c>
      <c r="C395" t="s">
        <v>3171</v>
      </c>
      <c r="D395" t="s">
        <v>590</v>
      </c>
      <c r="E395">
        <v>33983.598177450003</v>
      </c>
      <c r="F395">
        <v>1249.6500000000001</v>
      </c>
      <c r="G395">
        <v>-9.5477246302944607</v>
      </c>
      <c r="H395">
        <f>(Table2[[#This Row],[1Y Return vs Nifty]]-AVERAGE(Table2[1Y Return vs Nifty]))/_xlfn.STDEV.P(Table2[1Y Return vs Nifty])</f>
        <v>-0.5736981998878633</v>
      </c>
      <c r="I395">
        <v>-10.717654423421299</v>
      </c>
      <c r="J395">
        <f>(Table2[[#This Row],[1M Return vs Nifty]]-AVERAGE(Table2[1M Return vs Nifty]))/_xlfn.STDEV.P(Table2[1M Return vs Nifty])</f>
        <v>-1.1304637164838252</v>
      </c>
      <c r="K395">
        <v>0.861219711185089</v>
      </c>
      <c r="L395">
        <f>(Table2[[#This Row],[6M Return vs Nifty]]-AVERAGE(Table2[6M Return vs Nifty]))/_xlfn.STDEV.P(Table2[6M Return vs Nifty])</f>
        <v>-0.43559121001618367</v>
      </c>
      <c r="M395">
        <v>-3.3771098527263899</v>
      </c>
      <c r="N395">
        <f>(Table2[[#This Row],[1W Return vs Nifty]]-AVERAGE(Table2[1W Return vs Nifty]))/_xlfn.STDEV.P(Table2[1W Return vs Nifty])</f>
        <v>-0.66855192485007509</v>
      </c>
      <c r="O395">
        <v>1289.31</v>
      </c>
      <c r="P395">
        <v>1283.7081036340901</v>
      </c>
      <c r="Q395">
        <v>1195.70572836578</v>
      </c>
      <c r="R395">
        <v>38.244425311989197</v>
      </c>
      <c r="S395" s="1">
        <f>(Table2[[#This Row],[Close Price]]-Table2[[#This Row],[20D EMA]])/Table2[[#This Row],[20D EMA]]</f>
        <v>-3.0760639411778281E-2</v>
      </c>
      <c r="T395" s="1">
        <f>(Table2[[#This Row],[Close Price]]-Table2[[#This Row],[50D EMA]])/Table2[[#This Row],[50D EMA]]</f>
        <v>-2.6531034226296331E-2</v>
      </c>
      <c r="U395" s="1">
        <f>(Table2[[#This Row],[Close Price]]-Table2[[#This Row],[200D EMA]])/Table2[[#This Row],[200D EMA]]</f>
        <v>4.5115006438873471E-2</v>
      </c>
      <c r="V395">
        <v>0.85820154025330997</v>
      </c>
      <c r="W395">
        <v>1233</v>
      </c>
      <c r="X395">
        <v>1257</v>
      </c>
      <c r="Y395">
        <v>1200</v>
      </c>
      <c r="Z395">
        <v>1275.8499999999999</v>
      </c>
      <c r="AA395">
        <v>1200</v>
      </c>
      <c r="AB395">
        <v>1318.4</v>
      </c>
      <c r="AC395" s="1">
        <f>(Table2[[#This Row],[Close Price]]/Table2[[#This Row],[Day Low]])-1</f>
        <v>1.3503649635036474E-2</v>
      </c>
      <c r="AD395" s="1">
        <f>(Table2[[#This Row],[Day High]]/Table2[[#This Row],[Close Price]])-1</f>
        <v>5.881646861121137E-3</v>
      </c>
      <c r="AE395" s="1">
        <f>(Table2[[#This Row],[Close Price]]/Table2[[#This Row],[Current Week Low]])-1</f>
        <v>4.1375000000000162E-2</v>
      </c>
      <c r="AF395" s="1">
        <f>(Table2[[#This Row],[Current Week High]]/Table2[[#This Row],[Close Price]])-1</f>
        <v>2.0965870443724111E-2</v>
      </c>
      <c r="AG395" s="1">
        <f>(Table2[[#This Row],[Close Price]]/Table2[[#This Row],[Current Month Low]])-1</f>
        <v>4.1375000000000162E-2</v>
      </c>
      <c r="AH395" s="1">
        <f>(Table2[[#This Row],[Current Month High]]/Table2[[#This Row],[Close Price]])-1</f>
        <v>5.5015404313207616E-2</v>
      </c>
      <c r="AI395">
        <v>15.328291921738</v>
      </c>
      <c r="AJ395">
        <v>26.7972198264928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-0.11</v>
      </c>
      <c r="AM395" t="s">
        <v>3221</v>
      </c>
      <c r="AN395">
        <v>-6.75</v>
      </c>
      <c r="AO395" t="s">
        <v>3221</v>
      </c>
      <c r="AP395">
        <v>0.111804053160506</v>
      </c>
      <c r="AQ395">
        <f>(Table2[[#This Row],[Sharpe Ratio]]-AVERAGE(Table2[Sharpe Ratio]))/_xlfn.STDEV.P(Table2[Sharpe Ratio])</f>
        <v>0.55109253114838364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-2.2572125200895634</v>
      </c>
      <c r="AS395">
        <f>_xlfn.RANK.AVG(Table2[[#This Row],[1Y Return vs Nifty Z-Score]],Table2[1Y Return vs Nifty Z-Score])</f>
        <v>507</v>
      </c>
      <c r="AT395">
        <f>_xlfn.RANK.AVG(Table2[[#This Row],[6M Return vs Nifty Z-Score]],Table2[6M Return vs Nifty Z-Score])</f>
        <v>464</v>
      </c>
      <c r="AU395">
        <f>_xlfn.RANK.AVG(Table2[[#This Row],[Sharpe Ratio Z-Score]],Table2[Sharpe Ratio Z-Score])</f>
        <v>200</v>
      </c>
      <c r="AV395">
        <f>(Table2[[#This Row],[Rank 1Y]]+Table2[[#This Row],[Rank 6M]]+Table2[[#This Row],[Rank Sharpe]])/3</f>
        <v>390.33333333333331</v>
      </c>
    </row>
    <row r="396" spans="1:48" x14ac:dyDescent="0.3">
      <c r="A396" t="s">
        <v>1481</v>
      </c>
      <c r="B396" t="s">
        <v>1482</v>
      </c>
      <c r="C396" t="s">
        <v>3164</v>
      </c>
      <c r="D396" t="s">
        <v>46</v>
      </c>
      <c r="E396">
        <v>7249.8532660350002</v>
      </c>
      <c r="F396">
        <v>194.79</v>
      </c>
      <c r="G396">
        <v>1.4720586548910499</v>
      </c>
      <c r="H396">
        <f>(Table2[[#This Row],[1Y Return vs Nifty]]-AVERAGE(Table2[1Y Return vs Nifty]))/_xlfn.STDEV.P(Table2[1Y Return vs Nifty])</f>
        <v>-0.37957375320322118</v>
      </c>
      <c r="I396">
        <v>-2.0587300203994401</v>
      </c>
      <c r="J396">
        <f>(Table2[[#This Row],[1M Return vs Nifty]]-AVERAGE(Table2[1M Return vs Nifty]))/_xlfn.STDEV.P(Table2[1M Return vs Nifty])</f>
        <v>-0.26475807271104307</v>
      </c>
      <c r="K396">
        <v>-11.993717659655101</v>
      </c>
      <c r="L396">
        <f>(Table2[[#This Row],[6M Return vs Nifty]]-AVERAGE(Table2[6M Return vs Nifty]))/_xlfn.STDEV.P(Table2[6M Return vs Nifty])</f>
        <v>-0.84337457665254945</v>
      </c>
      <c r="M396">
        <v>-1.4667590133366499</v>
      </c>
      <c r="N396">
        <f>(Table2[[#This Row],[1W Return vs Nifty]]-AVERAGE(Table2[1W Return vs Nifty]))/_xlfn.STDEV.P(Table2[1W Return vs Nifty])</f>
        <v>-0.30123401114226028</v>
      </c>
      <c r="O396">
        <v>194.07</v>
      </c>
      <c r="P396">
        <v>195.21680357734999</v>
      </c>
      <c r="Q396">
        <v>190.370669955881</v>
      </c>
      <c r="R396">
        <v>52.161102649396398</v>
      </c>
      <c r="S396" s="1">
        <f>(Table2[[#This Row],[Close Price]]-Table2[[#This Row],[20D EMA]])/Table2[[#This Row],[20D EMA]]</f>
        <v>3.7100015458339719E-3</v>
      </c>
      <c r="T396" s="1">
        <f>(Table2[[#This Row],[Close Price]]-Table2[[#This Row],[50D EMA]])/Table2[[#This Row],[50D EMA]]</f>
        <v>-2.1863055307167222E-3</v>
      </c>
      <c r="U396" s="1">
        <f>(Table2[[#This Row],[Close Price]]-Table2[[#This Row],[200D EMA]])/Table2[[#This Row],[200D EMA]]</f>
        <v>2.3214343076815282E-2</v>
      </c>
      <c r="V396">
        <v>0.70716295319723599</v>
      </c>
      <c r="W396">
        <v>190.01</v>
      </c>
      <c r="X396">
        <v>196</v>
      </c>
      <c r="Y396">
        <v>189.1</v>
      </c>
      <c r="Z396">
        <v>196</v>
      </c>
      <c r="AA396">
        <v>189.1</v>
      </c>
      <c r="AB396">
        <v>199.9</v>
      </c>
      <c r="AC396" s="1">
        <f>(Table2[[#This Row],[Close Price]]/Table2[[#This Row],[Day Low]])-1</f>
        <v>2.5156570706804882E-2</v>
      </c>
      <c r="AD396" s="1">
        <f>(Table2[[#This Row],[Day High]]/Table2[[#This Row],[Close Price]])-1</f>
        <v>6.2118178551260339E-3</v>
      </c>
      <c r="AE396" s="1">
        <f>(Table2[[#This Row],[Close Price]]/Table2[[#This Row],[Current Week Low]])-1</f>
        <v>3.008989952406127E-2</v>
      </c>
      <c r="AF396" s="1">
        <f>(Table2[[#This Row],[Current Week High]]/Table2[[#This Row],[Close Price]])-1</f>
        <v>6.2118178551260339E-3</v>
      </c>
      <c r="AG396" s="1">
        <f>(Table2[[#This Row],[Close Price]]/Table2[[#This Row],[Current Month Low]])-1</f>
        <v>3.008989952406127E-2</v>
      </c>
      <c r="AH396" s="1">
        <f>(Table2[[#This Row],[Current Month High]]/Table2[[#This Row],[Close Price]])-1</f>
        <v>2.6233379536937385E-2</v>
      </c>
      <c r="AI396">
        <v>27.983982750654501</v>
      </c>
      <c r="AJ396">
        <v>41.975218658892103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-7.0000000000000007E-2</v>
      </c>
      <c r="AM396" t="s">
        <v>3221</v>
      </c>
      <c r="AN396">
        <v>-2.1</v>
      </c>
      <c r="AO396" t="s">
        <v>3221</v>
      </c>
      <c r="AP396">
        <v>0.136839032533528</v>
      </c>
      <c r="AQ396">
        <f>(Table2[[#This Row],[Sharpe Ratio]]-AVERAGE(Table2[Sharpe Ratio]))/_xlfn.STDEV.P(Table2[Sharpe Ratio])</f>
        <v>0.84378502768018071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431</v>
      </c>
      <c r="AT396">
        <f>_xlfn.RANK.AVG(Table2[[#This Row],[6M Return vs Nifty Z-Score]],Table2[6M Return vs Nifty Z-Score])</f>
        <v>597</v>
      </c>
      <c r="AU396">
        <f>_xlfn.RANK.AVG(Table2[[#This Row],[Sharpe Ratio Z-Score]],Table2[Sharpe Ratio Z-Score])</f>
        <v>145</v>
      </c>
      <c r="AV396">
        <f>(Table2[[#This Row],[Rank 1Y]]+Table2[[#This Row],[Rank 6M]]+Table2[[#This Row],[Rank Sharpe]])/3</f>
        <v>391</v>
      </c>
    </row>
    <row r="397" spans="1:48" x14ac:dyDescent="0.3">
      <c r="A397" t="s">
        <v>1326</v>
      </c>
      <c r="B397" t="s">
        <v>1327</v>
      </c>
      <c r="C397" t="s">
        <v>3166</v>
      </c>
      <c r="D397" t="s">
        <v>204</v>
      </c>
      <c r="E397">
        <v>8730.9788279999993</v>
      </c>
      <c r="F397">
        <v>571.45000000000005</v>
      </c>
      <c r="G397">
        <v>3.6341095192226698</v>
      </c>
      <c r="H397">
        <f>(Table2[[#This Row],[1Y Return vs Nifty]]-AVERAGE(Table2[1Y Return vs Nifty]))/_xlfn.STDEV.P(Table2[1Y Return vs Nifty])</f>
        <v>-0.34148707609890261</v>
      </c>
      <c r="I397">
        <v>-0.184562464048276</v>
      </c>
      <c r="J397">
        <f>(Table2[[#This Row],[1M Return vs Nifty]]-AVERAGE(Table2[1M Return vs Nifty]))/_xlfn.STDEV.P(Table2[1M Return vs Nifty])</f>
        <v>-7.7381747963038414E-2</v>
      </c>
      <c r="K397">
        <v>7.6768078161952102</v>
      </c>
      <c r="L397">
        <f>(Table2[[#This Row],[6M Return vs Nifty]]-AVERAGE(Table2[6M Return vs Nifty]))/_xlfn.STDEV.P(Table2[6M Return vs Nifty])</f>
        <v>-0.21938763135291836</v>
      </c>
      <c r="M397">
        <v>1.0321319837546901</v>
      </c>
      <c r="N397">
        <f>(Table2[[#This Row],[1W Return vs Nifty]]-AVERAGE(Table2[1W Return vs Nifty]))/_xlfn.STDEV.P(Table2[1W Return vs Nifty])</f>
        <v>0.17924706526988748</v>
      </c>
      <c r="O397">
        <v>572.66999999999996</v>
      </c>
      <c r="P397">
        <v>586.24731710298397</v>
      </c>
      <c r="Q397">
        <v>548.43628181049701</v>
      </c>
      <c r="R397">
        <v>50.854185579463703</v>
      </c>
      <c r="S397" s="1">
        <f>(Table2[[#This Row],[Close Price]]-Table2[[#This Row],[20D EMA]])/Table2[[#This Row],[20D EMA]]</f>
        <v>-2.1303717673353132E-3</v>
      </c>
      <c r="T397" s="1">
        <f>(Table2[[#This Row],[Close Price]]-Table2[[#This Row],[50D EMA]])/Table2[[#This Row],[50D EMA]]</f>
        <v>-2.524074169943627E-2</v>
      </c>
      <c r="U397" s="1">
        <f>(Table2[[#This Row],[Close Price]]-Table2[[#This Row],[200D EMA]])/Table2[[#This Row],[200D EMA]]</f>
        <v>4.1962428367303101E-2</v>
      </c>
      <c r="V397">
        <v>0.50421596632321297</v>
      </c>
      <c r="W397">
        <v>568.04999999999995</v>
      </c>
      <c r="X397">
        <v>579.54999999999995</v>
      </c>
      <c r="Y397">
        <v>553</v>
      </c>
      <c r="Z397">
        <v>579.54999999999995</v>
      </c>
      <c r="AA397">
        <v>553</v>
      </c>
      <c r="AB397">
        <v>591</v>
      </c>
      <c r="AC397" s="1">
        <f>(Table2[[#This Row],[Close Price]]/Table2[[#This Row],[Day Low]])-1</f>
        <v>5.985388610157738E-3</v>
      </c>
      <c r="AD397" s="1">
        <f>(Table2[[#This Row],[Day High]]/Table2[[#This Row],[Close Price]])-1</f>
        <v>1.4174468457432754E-2</v>
      </c>
      <c r="AE397" s="1">
        <f>(Table2[[#This Row],[Close Price]]/Table2[[#This Row],[Current Week Low]])-1</f>
        <v>3.3363471971066927E-2</v>
      </c>
      <c r="AF397" s="1">
        <f>(Table2[[#This Row],[Current Week High]]/Table2[[#This Row],[Close Price]])-1</f>
        <v>1.4174468457432754E-2</v>
      </c>
      <c r="AG397" s="1">
        <f>(Table2[[#This Row],[Close Price]]/Table2[[#This Row],[Current Month Low]])-1</f>
        <v>3.3363471971066927E-2</v>
      </c>
      <c r="AH397" s="1">
        <f>(Table2[[#This Row],[Current Month High]]/Table2[[#This Row],[Close Price]])-1</f>
        <v>3.4211217079359368E-2</v>
      </c>
      <c r="AI397">
        <v>23.8603552366786</v>
      </c>
      <c r="AJ397">
        <v>41.448019801980202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-0.15</v>
      </c>
      <c r="AM397" t="s">
        <v>3221</v>
      </c>
      <c r="AN397">
        <v>-1.24</v>
      </c>
      <c r="AO397" t="s">
        <v>3221</v>
      </c>
      <c r="AP397">
        <v>6.2743050172133996E-2</v>
      </c>
      <c r="AQ397">
        <f>(Table2[[#This Row],[Sharpe Ratio]]-AVERAGE(Table2[Sharpe Ratio]))/_xlfn.STDEV.P(Table2[Sharpe Ratio])</f>
        <v>-2.2496415463445631E-2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411</v>
      </c>
      <c r="AT397">
        <f>_xlfn.RANK.AVG(Table2[[#This Row],[6M Return vs Nifty Z-Score]],Table2[6M Return vs Nifty Z-Score])</f>
        <v>405</v>
      </c>
      <c r="AU397">
        <f>_xlfn.RANK.AVG(Table2[[#This Row],[Sharpe Ratio Z-Score]],Table2[Sharpe Ratio Z-Score])</f>
        <v>358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102</v>
      </c>
      <c r="B398" t="s">
        <v>103</v>
      </c>
      <c r="C398" t="s">
        <v>3167</v>
      </c>
      <c r="D398" t="s">
        <v>104</v>
      </c>
      <c r="E398">
        <v>292998.48745566001</v>
      </c>
      <c r="F398">
        <v>1849.7</v>
      </c>
      <c r="G398">
        <v>55.956413059710798</v>
      </c>
      <c r="H398">
        <f>(Table2[[#This Row],[1Y Return vs Nifty]]-AVERAGE(Table2[1Y Return vs Nifty]))/_xlfn.STDEV.P(Table2[1Y Return vs Nifty])</f>
        <v>0.58022235876065653</v>
      </c>
      <c r="I398">
        <v>5.0824830643013899</v>
      </c>
      <c r="J398">
        <f>(Table2[[#This Row],[1M Return vs Nifty]]-AVERAGE(Table2[1M Return vs Nifty]))/_xlfn.STDEV.P(Table2[1M Return vs Nifty])</f>
        <v>0.44920918038704832</v>
      </c>
      <c r="K398">
        <v>-15.5012079016249</v>
      </c>
      <c r="L398">
        <f>(Table2[[#This Row],[6M Return vs Nifty]]-AVERAGE(Table2[6M Return vs Nifty]))/_xlfn.STDEV.P(Table2[6M Return vs Nifty])</f>
        <v>-0.95463892108717074</v>
      </c>
      <c r="M398">
        <v>-3.6207893191440998</v>
      </c>
      <c r="N398">
        <f>(Table2[[#This Row],[1W Return vs Nifty]]-AVERAGE(Table2[1W Return vs Nifty]))/_xlfn.STDEV.P(Table2[1W Return vs Nifty])</f>
        <v>-0.7154060583277666</v>
      </c>
      <c r="O398">
        <v>1866.94</v>
      </c>
      <c r="P398">
        <v>1840.7534063277701</v>
      </c>
      <c r="Q398">
        <v>1704.6681739211999</v>
      </c>
      <c r="R398">
        <v>43.485216728670501</v>
      </c>
      <c r="S398" s="1">
        <f>(Table2[[#This Row],[Close Price]]-Table2[[#This Row],[20D EMA]])/Table2[[#This Row],[20D EMA]]</f>
        <v>-9.2343621112622835E-3</v>
      </c>
      <c r="T398" s="1">
        <f>(Table2[[#This Row],[Close Price]]-Table2[[#This Row],[50D EMA]])/Table2[[#This Row],[50D EMA]]</f>
        <v>4.8602890759159518E-3</v>
      </c>
      <c r="U398" s="1">
        <f>(Table2[[#This Row],[Close Price]]-Table2[[#This Row],[200D EMA]])/Table2[[#This Row],[200D EMA]]</f>
        <v>8.5079212657081238E-2</v>
      </c>
      <c r="V398">
        <v>0.58523093899317802</v>
      </c>
      <c r="W398">
        <v>1838.5</v>
      </c>
      <c r="X398">
        <v>1893</v>
      </c>
      <c r="Y398">
        <v>1822.4</v>
      </c>
      <c r="Z398">
        <v>1893</v>
      </c>
      <c r="AA398">
        <v>1822.4</v>
      </c>
      <c r="AB398">
        <v>1960</v>
      </c>
      <c r="AC398" s="1">
        <f>(Table2[[#This Row],[Close Price]]/Table2[[#This Row],[Day Low]])-1</f>
        <v>6.0919227631222039E-3</v>
      </c>
      <c r="AD398" s="1">
        <f>(Table2[[#This Row],[Day High]]/Table2[[#This Row],[Close Price]])-1</f>
        <v>2.340920149213388E-2</v>
      </c>
      <c r="AE398" s="1">
        <f>(Table2[[#This Row],[Close Price]]/Table2[[#This Row],[Current Week Low]])-1</f>
        <v>1.4980245829675054E-2</v>
      </c>
      <c r="AF398" s="1">
        <f>(Table2[[#This Row],[Current Week High]]/Table2[[#This Row],[Close Price]])-1</f>
        <v>2.340920149213388E-2</v>
      </c>
      <c r="AG398" s="1">
        <f>(Table2[[#This Row],[Close Price]]/Table2[[#This Row],[Current Month Low]])-1</f>
        <v>1.4980245829675054E-2</v>
      </c>
      <c r="AH398" s="1">
        <f>(Table2[[#This Row],[Current Month High]]/Table2[[#This Row],[Close Price]])-1</f>
        <v>5.963129156079372E-2</v>
      </c>
      <c r="AI398">
        <v>17.537979131751001</v>
      </c>
      <c r="AJ398">
        <v>126.803997302433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-0.01</v>
      </c>
      <c r="AM398" t="s">
        <v>3221</v>
      </c>
      <c r="AN398">
        <v>-2.69</v>
      </c>
      <c r="AO398" t="s">
        <v>3221</v>
      </c>
      <c r="AP398">
        <v>5.3617617032572E-2</v>
      </c>
      <c r="AQ398">
        <f>(Table2[[#This Row],[Sharpe Ratio]]-AVERAGE(Table2[Sharpe Ratio]))/_xlfn.STDEV.P(Table2[Sharpe Ratio])</f>
        <v>-0.12918497181315208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-0.76979841208038458</v>
      </c>
      <c r="AS398">
        <f>_xlfn.RANK.AVG(Table2[[#This Row],[1Y Return vs Nifty Z-Score]],Table2[1Y Return vs Nifty Z-Score])</f>
        <v>160</v>
      </c>
      <c r="AT398">
        <f>_xlfn.RANK.AVG(Table2[[#This Row],[6M Return vs Nifty Z-Score]],Table2[6M Return vs Nifty Z-Score])</f>
        <v>639</v>
      </c>
      <c r="AU398">
        <f>_xlfn.RANK.AVG(Table2[[#This Row],[Sharpe Ratio Z-Score]],Table2[Sharpe Ratio Z-Score])</f>
        <v>377</v>
      </c>
      <c r="AV398">
        <f>(Table2[[#This Row],[Rank 1Y]]+Table2[[#This Row],[Rank 6M]]+Table2[[#This Row],[Rank Sharpe]])/3</f>
        <v>392</v>
      </c>
    </row>
    <row r="399" spans="1:48" x14ac:dyDescent="0.3">
      <c r="A399" t="s">
        <v>885</v>
      </c>
      <c r="B399" t="s">
        <v>886</v>
      </c>
      <c r="C399" t="s">
        <v>3171</v>
      </c>
      <c r="D399" t="s">
        <v>887</v>
      </c>
      <c r="E399">
        <v>17941.579807450002</v>
      </c>
      <c r="F399">
        <v>807.55</v>
      </c>
      <c r="G399">
        <v>-11.274506420741201</v>
      </c>
      <c r="H399">
        <f>(Table2[[#This Row],[1Y Return vs Nifty]]-AVERAGE(Table2[1Y Return vs Nifty]))/_xlfn.STDEV.P(Table2[1Y Return vs Nifty])</f>
        <v>-0.60411717918541741</v>
      </c>
      <c r="I399">
        <v>7.7258583334842097</v>
      </c>
      <c r="J399">
        <f>(Table2[[#This Row],[1M Return vs Nifty]]-AVERAGE(Table2[1M Return vs Nifty]))/_xlfn.STDEV.P(Table2[1M Return vs Nifty])</f>
        <v>0.71348968251758382</v>
      </c>
      <c r="K399">
        <v>12.030300608745501</v>
      </c>
      <c r="L399">
        <f>(Table2[[#This Row],[6M Return vs Nifty]]-AVERAGE(Table2[6M Return vs Nifty]))/_xlfn.STDEV.P(Table2[6M Return vs Nifty])</f>
        <v>-8.1286456966778206E-2</v>
      </c>
      <c r="M399">
        <v>0.79886766459110004</v>
      </c>
      <c r="N399">
        <f>(Table2[[#This Row],[1W Return vs Nifty]]-AVERAGE(Table2[1W Return vs Nifty]))/_xlfn.STDEV.P(Table2[1W Return vs Nifty])</f>
        <v>0.13439553261371065</v>
      </c>
      <c r="O399">
        <v>776.2</v>
      </c>
      <c r="P399">
        <v>743.49815241707097</v>
      </c>
      <c r="Q399">
        <v>699.42217331075199</v>
      </c>
      <c r="R399">
        <v>66.034630796563107</v>
      </c>
      <c r="S399" s="1">
        <f>(Table2[[#This Row],[Close Price]]-Table2[[#This Row],[20D EMA]])/Table2[[#This Row],[20D EMA]]</f>
        <v>4.0389074980674962E-2</v>
      </c>
      <c r="T399" s="1">
        <f>(Table2[[#This Row],[Close Price]]-Table2[[#This Row],[50D EMA]])/Table2[[#This Row],[50D EMA]]</f>
        <v>8.6149302960202401E-2</v>
      </c>
      <c r="U399" s="1">
        <f>(Table2[[#This Row],[Close Price]]-Table2[[#This Row],[200D EMA]])/Table2[[#This Row],[200D EMA]]</f>
        <v>0.15459593764009391</v>
      </c>
      <c r="V399">
        <v>1.1303363244793401</v>
      </c>
      <c r="W399">
        <v>788.35</v>
      </c>
      <c r="X399">
        <v>811</v>
      </c>
      <c r="Y399">
        <v>786.2</v>
      </c>
      <c r="Z399">
        <v>812.6</v>
      </c>
      <c r="AA399">
        <v>780</v>
      </c>
      <c r="AB399">
        <v>828.8</v>
      </c>
      <c r="AC399" s="1">
        <f>(Table2[[#This Row],[Close Price]]/Table2[[#This Row],[Day Low]])-1</f>
        <v>2.4354664806240711E-2</v>
      </c>
      <c r="AD399" s="1">
        <f>(Table2[[#This Row],[Day High]]/Table2[[#This Row],[Close Price]])-1</f>
        <v>4.2721812890842426E-3</v>
      </c>
      <c r="AE399" s="1">
        <f>(Table2[[#This Row],[Close Price]]/Table2[[#This Row],[Current Week Low]])-1</f>
        <v>2.7155939964385478E-2</v>
      </c>
      <c r="AF399" s="1">
        <f>(Table2[[#This Row],[Current Week High]]/Table2[[#This Row],[Close Price]])-1</f>
        <v>6.2534827564857398E-3</v>
      </c>
      <c r="AG399" s="1">
        <f>(Table2[[#This Row],[Close Price]]/Table2[[#This Row],[Current Month Low]])-1</f>
        <v>3.5320512820512739E-2</v>
      </c>
      <c r="AH399" s="1">
        <f>(Table2[[#This Row],[Current Month High]]/Table2[[#This Row],[Close Price]])-1</f>
        <v>2.6314160113924734E-2</v>
      </c>
      <c r="AI399">
        <v>5.1947247848430402</v>
      </c>
      <c r="AJ399">
        <v>35.9511784511784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</v>
      </c>
      <c r="AM399" t="s">
        <v>3220</v>
      </c>
      <c r="AN399">
        <v>6.99</v>
      </c>
      <c r="AO399" t="s">
        <v>3220</v>
      </c>
      <c r="AP399">
        <v>7.8928750869264999E-2</v>
      </c>
      <c r="AQ399">
        <f>(Table2[[#This Row],[Sharpe Ratio]]-AVERAGE(Table2[Sharpe Ratio]))/_xlfn.STDEV.P(Table2[Sharpe Ratio])</f>
        <v>0.16673614089587133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0.32921771987497017</v>
      </c>
      <c r="AS399">
        <f>_xlfn.RANK.AVG(Table2[[#This Row],[1Y Return vs Nifty Z-Score]],Table2[1Y Return vs Nifty Z-Score])</f>
        <v>526</v>
      </c>
      <c r="AT399">
        <f>_xlfn.RANK.AVG(Table2[[#This Row],[6M Return vs Nifty Z-Score]],Table2[6M Return vs Nifty Z-Score])</f>
        <v>347</v>
      </c>
      <c r="AU399">
        <f>_xlfn.RANK.AVG(Table2[[#This Row],[Sharpe Ratio Z-Score]],Table2[Sharpe Ratio Z-Score])</f>
        <v>304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1663</v>
      </c>
      <c r="B400" t="s">
        <v>1664</v>
      </c>
      <c r="C400" t="s">
        <v>3172</v>
      </c>
      <c r="D400" t="s">
        <v>75</v>
      </c>
      <c r="E400">
        <v>5281.4080000000004</v>
      </c>
      <c r="F400">
        <v>750.2</v>
      </c>
      <c r="G400">
        <v>49.471487525790003</v>
      </c>
      <c r="H400">
        <f>(Table2[[#This Row],[1Y Return vs Nifty]]-AVERAGE(Table2[1Y Return vs Nifty]))/_xlfn.STDEV.P(Table2[1Y Return vs Nifty])</f>
        <v>0.46598394331415088</v>
      </c>
      <c r="I400">
        <v>-17.483896847076998</v>
      </c>
      <c r="J400">
        <f>(Table2[[#This Row],[1M Return vs Nifty]]-AVERAGE(Table2[1M Return vs Nifty]))/_xlfn.STDEV.P(Table2[1M Return vs Nifty])</f>
        <v>-1.8069419926135195</v>
      </c>
      <c r="K400">
        <v>-27.335543359320699</v>
      </c>
      <c r="L400">
        <f>(Table2[[#This Row],[6M Return vs Nifty]]-AVERAGE(Table2[6M Return vs Nifty]))/_xlfn.STDEV.P(Table2[6M Return vs Nifty])</f>
        <v>-1.3300468297861376</v>
      </c>
      <c r="M400">
        <v>-5.0187294894020802</v>
      </c>
      <c r="N400">
        <f>(Table2[[#This Row],[1W Return vs Nifty]]-AVERAGE(Table2[1W Return vs Nifty]))/_xlfn.STDEV.P(Table2[1W Return vs Nifty])</f>
        <v>-0.98419881421314226</v>
      </c>
      <c r="O400">
        <v>796.16</v>
      </c>
      <c r="P400">
        <v>834.55773134262597</v>
      </c>
      <c r="Q400">
        <v>786.70514615405398</v>
      </c>
      <c r="R400">
        <v>27.913395701483999</v>
      </c>
      <c r="S400" s="1">
        <f>(Table2[[#This Row],[Close Price]]-Table2[[#This Row],[20D EMA]])/Table2[[#This Row],[20D EMA]]</f>
        <v>-5.7727090032154246E-2</v>
      </c>
      <c r="T400" s="1">
        <f>(Table2[[#This Row],[Close Price]]-Table2[[#This Row],[50D EMA]])/Table2[[#This Row],[50D EMA]]</f>
        <v>-0.10108076191075753</v>
      </c>
      <c r="U400" s="1">
        <f>(Table2[[#This Row],[Close Price]]-Table2[[#This Row],[200D EMA]])/Table2[[#This Row],[200D EMA]]</f>
        <v>-4.640257704238461E-2</v>
      </c>
      <c r="V400">
        <v>0.82354509128003495</v>
      </c>
      <c r="W400">
        <v>743.6</v>
      </c>
      <c r="X400">
        <v>764</v>
      </c>
      <c r="Y400">
        <v>733.1</v>
      </c>
      <c r="Z400">
        <v>764</v>
      </c>
      <c r="AA400">
        <v>733.1</v>
      </c>
      <c r="AB400">
        <v>822.8</v>
      </c>
      <c r="AC400" s="1">
        <f>(Table2[[#This Row],[Close Price]]/Table2[[#This Row],[Day Low]])-1</f>
        <v>8.8757396449703485E-3</v>
      </c>
      <c r="AD400" s="1">
        <f>(Table2[[#This Row],[Day High]]/Table2[[#This Row],[Close Price]])-1</f>
        <v>1.8395094641428855E-2</v>
      </c>
      <c r="AE400" s="1">
        <f>(Table2[[#This Row],[Close Price]]/Table2[[#This Row],[Current Week Low]])-1</f>
        <v>2.3325603601145772E-2</v>
      </c>
      <c r="AF400" s="1">
        <f>(Table2[[#This Row],[Current Week High]]/Table2[[#This Row],[Close Price]])-1</f>
        <v>1.8395094641428855E-2</v>
      </c>
      <c r="AG400" s="1">
        <f>(Table2[[#This Row],[Close Price]]/Table2[[#This Row],[Current Month Low]])-1</f>
        <v>2.3325603601145772E-2</v>
      </c>
      <c r="AH400" s="1">
        <f>(Table2[[#This Row],[Current Month High]]/Table2[[#This Row],[Close Price]])-1</f>
        <v>9.6774193548387011E-2</v>
      </c>
      <c r="AI400">
        <v>55.291922154092198</v>
      </c>
      <c r="AJ400">
        <v>90.261222419477505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-0.3</v>
      </c>
      <c r="AM400" t="s">
        <v>3221</v>
      </c>
      <c r="AN400">
        <v>-8.19</v>
      </c>
      <c r="AO400" t="s">
        <v>3221</v>
      </c>
      <c r="AP400">
        <v>8.3652591343710003E-2</v>
      </c>
      <c r="AQ400">
        <f>(Table2[[#This Row],[Sharpe Ratio]]-AVERAGE(Table2[Sharpe Ratio]))/_xlfn.STDEV.P(Table2[Sharpe Ratio])</f>
        <v>0.22196417368479382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177</v>
      </c>
      <c r="AT400">
        <f>_xlfn.RANK.AVG(Table2[[#This Row],[6M Return vs Nifty Z-Score]],Table2[6M Return vs Nifty Z-Score])</f>
        <v>713</v>
      </c>
      <c r="AU400">
        <f>_xlfn.RANK.AVG(Table2[[#This Row],[Sharpe Ratio Z-Score]],Table2[Sharpe Ratio Z-Score])</f>
        <v>287</v>
      </c>
      <c r="AV400">
        <f>(Table2[[#This Row],[Rank 1Y]]+Table2[[#This Row],[Rank 6M]]+Table2[[#This Row],[Rank Sharpe]])/3</f>
        <v>392.33333333333331</v>
      </c>
    </row>
    <row r="401" spans="1:48" x14ac:dyDescent="0.3">
      <c r="A401" t="s">
        <v>504</v>
      </c>
      <c r="B401" t="s">
        <v>505</v>
      </c>
      <c r="C401" t="s">
        <v>3161</v>
      </c>
      <c r="D401" t="s">
        <v>51</v>
      </c>
      <c r="E401">
        <v>42797.045292887997</v>
      </c>
      <c r="F401">
        <v>171.69</v>
      </c>
      <c r="G401">
        <v>5.0189955001037001</v>
      </c>
      <c r="H401">
        <f>(Table2[[#This Row],[1Y Return vs Nifty]]-AVERAGE(Table2[1Y Return vs Nifty]))/_xlfn.STDEV.P(Table2[1Y Return vs Nifty])</f>
        <v>-0.31709093165554819</v>
      </c>
      <c r="I401">
        <v>-2.3414792213274702</v>
      </c>
      <c r="J401">
        <f>(Table2[[#This Row],[1M Return vs Nifty]]-AVERAGE(Table2[1M Return vs Nifty]))/_xlfn.STDEV.P(Table2[1M Return vs Nifty])</f>
        <v>-0.29302689313523067</v>
      </c>
      <c r="K401">
        <v>-2.35076254847487</v>
      </c>
      <c r="L401">
        <f>(Table2[[#This Row],[6M Return vs Nifty]]-AVERAGE(Table2[6M Return vs Nifty]))/_xlfn.STDEV.P(Table2[6M Return vs Nifty])</f>
        <v>-0.53748147222714704</v>
      </c>
      <c r="M401">
        <v>-2.1791150513828699</v>
      </c>
      <c r="N401">
        <f>(Table2[[#This Row],[1W Return vs Nifty]]-AVERAGE(Table2[1W Return vs Nifty]))/_xlfn.STDEV.P(Table2[1W Return vs Nifty])</f>
        <v>-0.43820420966133949</v>
      </c>
      <c r="O401">
        <v>169.49</v>
      </c>
      <c r="P401">
        <v>170.93350782656501</v>
      </c>
      <c r="Q401">
        <v>161.77011198055601</v>
      </c>
      <c r="R401">
        <v>57.769999124671898</v>
      </c>
      <c r="S401" s="1">
        <f>(Table2[[#This Row],[Close Price]]-Table2[[#This Row],[20D EMA]])/Table2[[#This Row],[20D EMA]]</f>
        <v>1.2980116821051322E-2</v>
      </c>
      <c r="T401" s="1">
        <f>(Table2[[#This Row],[Close Price]]-Table2[[#This Row],[50D EMA]])/Table2[[#This Row],[50D EMA]]</f>
        <v>4.4256517230229385E-3</v>
      </c>
      <c r="U401" s="1">
        <f>(Table2[[#This Row],[Close Price]]-Table2[[#This Row],[200D EMA]])/Table2[[#This Row],[200D EMA]]</f>
        <v>6.1320894805564026E-2</v>
      </c>
      <c r="V401">
        <v>0.56070135540199495</v>
      </c>
      <c r="W401">
        <v>166.7</v>
      </c>
      <c r="X401">
        <v>173.24</v>
      </c>
      <c r="Y401">
        <v>163.33000000000001</v>
      </c>
      <c r="Z401">
        <v>173.24</v>
      </c>
      <c r="AA401">
        <v>163.33000000000001</v>
      </c>
      <c r="AB401">
        <v>173.9</v>
      </c>
      <c r="AC401" s="1">
        <f>(Table2[[#This Row],[Close Price]]/Table2[[#This Row],[Day Low]])-1</f>
        <v>2.9934013197360665E-2</v>
      </c>
      <c r="AD401" s="1">
        <f>(Table2[[#This Row],[Day High]]/Table2[[#This Row],[Close Price]])-1</f>
        <v>9.0278991205079429E-3</v>
      </c>
      <c r="AE401" s="1">
        <f>(Table2[[#This Row],[Close Price]]/Table2[[#This Row],[Current Week Low]])-1</f>
        <v>5.1184718055470535E-2</v>
      </c>
      <c r="AF401" s="1">
        <f>(Table2[[#This Row],[Current Week High]]/Table2[[#This Row],[Close Price]])-1</f>
        <v>9.0278991205079429E-3</v>
      </c>
      <c r="AG401" s="1">
        <f>(Table2[[#This Row],[Close Price]]/Table2[[#This Row],[Current Month Low]])-1</f>
        <v>5.1184718055470535E-2</v>
      </c>
      <c r="AH401" s="1">
        <f>(Table2[[#This Row],[Current Month High]]/Table2[[#This Row],[Close Price]])-1</f>
        <v>1.2872036810530618E-2</v>
      </c>
      <c r="AI401">
        <v>13.139961558623</v>
      </c>
      <c r="AJ401">
        <v>40.441717791411001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-0.09</v>
      </c>
      <c r="AM401" t="s">
        <v>3221</v>
      </c>
      <c r="AN401">
        <v>2.4300000000000002</v>
      </c>
      <c r="AO401" t="s">
        <v>3220</v>
      </c>
      <c r="AP401">
        <v>8.6409607078804004E-2</v>
      </c>
      <c r="AQ401">
        <f>(Table2[[#This Row],[Sharpe Ratio]]-AVERAGE(Table2[Sharpe Ratio]))/_xlfn.STDEV.P(Table2[Sharpe Ratio])</f>
        <v>0.25419738652105839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399</v>
      </c>
      <c r="AT401">
        <f>_xlfn.RANK.AVG(Table2[[#This Row],[6M Return vs Nifty Z-Score]],Table2[6M Return vs Nifty Z-Score])</f>
        <v>506</v>
      </c>
      <c r="AU401">
        <f>_xlfn.RANK.AVG(Table2[[#This Row],[Sharpe Ratio Z-Score]],Table2[Sharpe Ratio Z-Score])</f>
        <v>276</v>
      </c>
      <c r="AV401">
        <f>(Table2[[#This Row],[Rank 1Y]]+Table2[[#This Row],[Rank 6M]]+Table2[[#This Row],[Rank Sharpe]])/3</f>
        <v>393.66666666666669</v>
      </c>
    </row>
    <row r="402" spans="1:48" x14ac:dyDescent="0.3">
      <c r="A402" t="s">
        <v>171</v>
      </c>
      <c r="B402" t="s">
        <v>172</v>
      </c>
      <c r="C402" t="s">
        <v>3163</v>
      </c>
      <c r="D402" t="s">
        <v>173</v>
      </c>
      <c r="E402">
        <v>153746.225008835</v>
      </c>
      <c r="F402">
        <v>1503.05</v>
      </c>
      <c r="G402">
        <v>19.0338269155781</v>
      </c>
      <c r="H402">
        <f>(Table2[[#This Row],[1Y Return vs Nifty]]-AVERAGE(Table2[1Y Return vs Nifty]))/_xlfn.STDEV.P(Table2[1Y Return vs Nifty])</f>
        <v>-7.0205732237426516E-2</v>
      </c>
      <c r="I402">
        <v>0.52388350042337295</v>
      </c>
      <c r="J402">
        <f>(Table2[[#This Row],[1M Return vs Nifty]]-AVERAGE(Table2[1M Return vs Nifty]))/_xlfn.STDEV.P(Table2[1M Return vs Nifty])</f>
        <v>-6.5524346204802802E-3</v>
      </c>
      <c r="K402">
        <v>10.0544267610055</v>
      </c>
      <c r="L402">
        <f>(Table2[[#This Row],[6M Return vs Nifty]]-AVERAGE(Table2[6M Return vs Nifty]))/_xlfn.STDEV.P(Table2[6M Return vs Nifty])</f>
        <v>-0.14396498012379189</v>
      </c>
      <c r="M402">
        <v>2.1415251964141602</v>
      </c>
      <c r="N402">
        <f>(Table2[[#This Row],[1W Return vs Nifty]]-AVERAGE(Table2[1W Return vs Nifty]))/_xlfn.STDEV.P(Table2[1W Return vs Nifty])</f>
        <v>0.392558668538459</v>
      </c>
      <c r="O402">
        <v>1458.79</v>
      </c>
      <c r="P402">
        <v>1433.8478751032501</v>
      </c>
      <c r="Q402">
        <v>1292.2225123907201</v>
      </c>
      <c r="R402">
        <v>66.603647400361695</v>
      </c>
      <c r="S402" s="1">
        <f>(Table2[[#This Row],[Close Price]]-Table2[[#This Row],[20D EMA]])/Table2[[#This Row],[20D EMA]]</f>
        <v>3.0340213464583658E-2</v>
      </c>
      <c r="T402" s="1">
        <f>(Table2[[#This Row],[Close Price]]-Table2[[#This Row],[50D EMA]])/Table2[[#This Row],[50D EMA]]</f>
        <v>4.8263226593523167E-2</v>
      </c>
      <c r="U402" s="1">
        <f>(Table2[[#This Row],[Close Price]]-Table2[[#This Row],[200D EMA]])/Table2[[#This Row],[200D EMA]]</f>
        <v>0.16315107157453193</v>
      </c>
      <c r="V402">
        <v>0.83779261379993297</v>
      </c>
      <c r="W402">
        <v>1481.7</v>
      </c>
      <c r="X402">
        <v>1511.9</v>
      </c>
      <c r="Y402">
        <v>1425.15</v>
      </c>
      <c r="Z402">
        <v>1528.25</v>
      </c>
      <c r="AA402">
        <v>1417.1</v>
      </c>
      <c r="AB402">
        <v>1528.25</v>
      </c>
      <c r="AC402" s="1">
        <f>(Table2[[#This Row],[Close Price]]/Table2[[#This Row],[Day Low]])-1</f>
        <v>1.440912465411337E-2</v>
      </c>
      <c r="AD402" s="1">
        <f>(Table2[[#This Row],[Day High]]/Table2[[#This Row],[Close Price]])-1</f>
        <v>5.8880276770567619E-3</v>
      </c>
      <c r="AE402" s="1">
        <f>(Table2[[#This Row],[Close Price]]/Table2[[#This Row],[Current Week Low]])-1</f>
        <v>5.4660912886362656E-2</v>
      </c>
      <c r="AF402" s="1">
        <f>(Table2[[#This Row],[Current Week High]]/Table2[[#This Row],[Close Price]])-1</f>
        <v>1.6765909317720595E-2</v>
      </c>
      <c r="AG402" s="1">
        <f>(Table2[[#This Row],[Close Price]]/Table2[[#This Row],[Current Month Low]])-1</f>
        <v>6.0652035847858388E-2</v>
      </c>
      <c r="AH402" s="1">
        <f>(Table2[[#This Row],[Current Month High]]/Table2[[#This Row],[Close Price]])-1</f>
        <v>1.6765909317720595E-2</v>
      </c>
      <c r="AI402">
        <v>1.67659093177205</v>
      </c>
      <c r="AJ402">
        <v>56.600333402792202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-0.04</v>
      </c>
      <c r="AM402" t="s">
        <v>3221</v>
      </c>
      <c r="AN402">
        <v>5.23</v>
      </c>
      <c r="AO402" t="s">
        <v>3220</v>
      </c>
      <c r="AP402">
        <v>1.354089193792E-2</v>
      </c>
      <c r="AQ402">
        <f>(Table2[[#This Row],[Sharpe Ratio]]-AVERAGE(Table2[Sharpe Ratio]))/_xlfn.STDEV.P(Table2[Sharpe Ratio])</f>
        <v>-0.59773565627717762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-0.42590013472041732</v>
      </c>
      <c r="AS402">
        <f>_xlfn.RANK.AVG(Table2[[#This Row],[1Y Return vs Nifty Z-Score]],Table2[1Y Return vs Nifty Z-Score])</f>
        <v>321</v>
      </c>
      <c r="AT402">
        <f>_xlfn.RANK.AVG(Table2[[#This Row],[6M Return vs Nifty Z-Score]],Table2[6M Return vs Nifty Z-Score])</f>
        <v>370</v>
      </c>
      <c r="AU402">
        <f>_xlfn.RANK.AVG(Table2[[#This Row],[Sharpe Ratio Z-Score]],Table2[Sharpe Ratio Z-Score])</f>
        <v>496</v>
      </c>
      <c r="AV402">
        <f>(Table2[[#This Row],[Rank 1Y]]+Table2[[#This Row],[Rank 6M]]+Table2[[#This Row],[Rank Sharpe]])/3</f>
        <v>395.66666666666669</v>
      </c>
    </row>
    <row r="403" spans="1:48" x14ac:dyDescent="0.3">
      <c r="A403" t="s">
        <v>1308</v>
      </c>
      <c r="B403" t="s">
        <v>1309</v>
      </c>
      <c r="C403" t="s">
        <v>3170</v>
      </c>
      <c r="D403" t="s">
        <v>78</v>
      </c>
      <c r="E403">
        <v>8851.1469518829999</v>
      </c>
      <c r="F403">
        <v>218.99</v>
      </c>
      <c r="G403">
        <v>11.4733346517791</v>
      </c>
      <c r="H403">
        <f>(Table2[[#This Row],[1Y Return vs Nifty]]-AVERAGE(Table2[1Y Return vs Nifty]))/_xlfn.STDEV.P(Table2[1Y Return vs Nifty])</f>
        <v>-0.20339132576416816</v>
      </c>
      <c r="I403">
        <v>9.1751798608708608</v>
      </c>
      <c r="J403">
        <f>(Table2[[#This Row],[1M Return vs Nifty]]-AVERAGE(Table2[1M Return vs Nifty]))/_xlfn.STDEV.P(Table2[1M Return vs Nifty])</f>
        <v>0.85839056945247183</v>
      </c>
      <c r="K403">
        <v>-4.0302477324788804</v>
      </c>
      <c r="L403">
        <f>(Table2[[#This Row],[6M Return vs Nifty]]-AVERAGE(Table2[6M Return vs Nifty]))/_xlfn.STDEV.P(Table2[6M Return vs Nifty])</f>
        <v>-0.5907579762498415</v>
      </c>
      <c r="M403">
        <v>-2.7424360675714601</v>
      </c>
      <c r="N403">
        <f>(Table2[[#This Row],[1W Return vs Nifty]]-AVERAGE(Table2[1W Return vs Nifty]))/_xlfn.STDEV.P(Table2[1W Return vs Nifty])</f>
        <v>-0.54651829320437018</v>
      </c>
      <c r="O403">
        <v>218.55</v>
      </c>
      <c r="P403">
        <v>215.680562119527</v>
      </c>
      <c r="Q403">
        <v>202.05697506972101</v>
      </c>
      <c r="R403">
        <v>48.586070748508</v>
      </c>
      <c r="S403" s="1">
        <f>(Table2[[#This Row],[Close Price]]-Table2[[#This Row],[20D EMA]])/Table2[[#This Row],[20D EMA]]</f>
        <v>2.0132692747654893E-3</v>
      </c>
      <c r="T403" s="1">
        <f>(Table2[[#This Row],[Close Price]]-Table2[[#This Row],[50D EMA]])/Table2[[#This Row],[50D EMA]]</f>
        <v>1.5344163831689992E-2</v>
      </c>
      <c r="U403" s="1">
        <f>(Table2[[#This Row],[Close Price]]-Table2[[#This Row],[200D EMA]])/Table2[[#This Row],[200D EMA]]</f>
        <v>8.3803218990268255E-2</v>
      </c>
      <c r="V403">
        <v>0.61139867923402402</v>
      </c>
      <c r="W403">
        <v>214</v>
      </c>
      <c r="X403">
        <v>219.5</v>
      </c>
      <c r="Y403">
        <v>213.4</v>
      </c>
      <c r="Z403">
        <v>220.5</v>
      </c>
      <c r="AA403">
        <v>213.4</v>
      </c>
      <c r="AB403">
        <v>230</v>
      </c>
      <c r="AC403" s="1">
        <f>(Table2[[#This Row],[Close Price]]/Table2[[#This Row],[Day Low]])-1</f>
        <v>2.3317757009345907E-2</v>
      </c>
      <c r="AD403" s="1">
        <f>(Table2[[#This Row],[Day High]]/Table2[[#This Row],[Close Price]])-1</f>
        <v>2.328873464541692E-3</v>
      </c>
      <c r="AE403" s="1">
        <f>(Table2[[#This Row],[Close Price]]/Table2[[#This Row],[Current Week Low]])-1</f>
        <v>2.6194939081537028E-2</v>
      </c>
      <c r="AF403" s="1">
        <f>(Table2[[#This Row],[Current Week High]]/Table2[[#This Row],[Close Price]])-1</f>
        <v>6.895292022466748E-3</v>
      </c>
      <c r="AG403" s="1">
        <f>(Table2[[#This Row],[Close Price]]/Table2[[#This Row],[Current Month Low]])-1</f>
        <v>2.6194939081537028E-2</v>
      </c>
      <c r="AH403" s="1">
        <f>(Table2[[#This Row],[Current Month High]]/Table2[[#This Row],[Close Price]])-1</f>
        <v>5.0276268322754447E-2</v>
      </c>
      <c r="AI403">
        <v>16.9003150828805</v>
      </c>
      <c r="AJ403">
        <v>48.972789115646201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-0.02</v>
      </c>
      <c r="AM403" t="s">
        <v>3221</v>
      </c>
      <c r="AN403">
        <v>-1.64</v>
      </c>
      <c r="AO403" t="s">
        <v>3221</v>
      </c>
      <c r="AP403">
        <v>7.9519793051916005E-2</v>
      </c>
      <c r="AQ403">
        <f>(Table2[[#This Row],[Sharpe Ratio]]-AVERAGE(Table2[Sharpe Ratio]))/_xlfn.STDEV.P(Table2[Sharpe Ratio])</f>
        <v>0.17364621697055524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-0.30863080879535276</v>
      </c>
      <c r="AS403">
        <f>_xlfn.RANK.AVG(Table2[[#This Row],[1Y Return vs Nifty Z-Score]],Table2[1Y Return vs Nifty Z-Score])</f>
        <v>366</v>
      </c>
      <c r="AT403">
        <f>_xlfn.RANK.AVG(Table2[[#This Row],[6M Return vs Nifty Z-Score]],Table2[6M Return vs Nifty Z-Score])</f>
        <v>524</v>
      </c>
      <c r="AU403">
        <f>_xlfn.RANK.AVG(Table2[[#This Row],[Sharpe Ratio Z-Score]],Table2[Sharpe Ratio Z-Score])</f>
        <v>298</v>
      </c>
      <c r="AV403">
        <f>(Table2[[#This Row],[Rank 1Y]]+Table2[[#This Row],[Rank 6M]]+Table2[[#This Row],[Rank Sharpe]])/3</f>
        <v>396</v>
      </c>
    </row>
    <row r="404" spans="1:48" x14ac:dyDescent="0.3">
      <c r="A404" t="s">
        <v>470</v>
      </c>
      <c r="B404" t="s">
        <v>471</v>
      </c>
      <c r="C404" t="s">
        <v>3165</v>
      </c>
      <c r="D404" t="s">
        <v>472</v>
      </c>
      <c r="E404">
        <v>46285.8253358</v>
      </c>
      <c r="F404">
        <v>386.6</v>
      </c>
      <c r="G404">
        <v>13.526852004709299</v>
      </c>
      <c r="H404">
        <f>(Table2[[#This Row],[1Y Return vs Nifty]]-AVERAGE(Table2[1Y Return vs Nifty]))/_xlfn.STDEV.P(Table2[1Y Return vs Nifty])</f>
        <v>-0.16721657444843249</v>
      </c>
      <c r="I404">
        <v>11.0734675007568</v>
      </c>
      <c r="J404">
        <f>(Table2[[#This Row],[1M Return vs Nifty]]-AVERAGE(Table2[1M Return vs Nifty]))/_xlfn.STDEV.P(Table2[1M Return vs Nifty])</f>
        <v>1.0481783822182076</v>
      </c>
      <c r="K404">
        <v>27.141357568029701</v>
      </c>
      <c r="L404">
        <f>(Table2[[#This Row],[6M Return vs Nifty]]-AVERAGE(Table2[6M Return vs Nifty]))/_xlfn.STDEV.P(Table2[6M Return vs Nifty])</f>
        <v>0.39806536735782755</v>
      </c>
      <c r="M404">
        <v>5.0955796374615696</v>
      </c>
      <c r="N404">
        <f>(Table2[[#This Row],[1W Return vs Nifty]]-AVERAGE(Table2[1W Return vs Nifty]))/_xlfn.STDEV.P(Table2[1W Return vs Nifty])</f>
        <v>0.96055753654296994</v>
      </c>
      <c r="O404">
        <v>363.49</v>
      </c>
      <c r="P404">
        <v>351.97228787359398</v>
      </c>
      <c r="Q404">
        <v>311.45005770163698</v>
      </c>
      <c r="R404">
        <v>74.6032277681647</v>
      </c>
      <c r="S404" s="1">
        <f>(Table2[[#This Row],[Close Price]]-Table2[[#This Row],[20D EMA]])/Table2[[#This Row],[20D EMA]]</f>
        <v>6.3578090181298008E-2</v>
      </c>
      <c r="T404" s="1">
        <f>(Table2[[#This Row],[Close Price]]-Table2[[#This Row],[50D EMA]])/Table2[[#This Row],[50D EMA]]</f>
        <v>9.8381927553461548E-2</v>
      </c>
      <c r="U404" s="1">
        <f>(Table2[[#This Row],[Close Price]]-Table2[[#This Row],[200D EMA]])/Table2[[#This Row],[200D EMA]]</f>
        <v>0.24129050690481876</v>
      </c>
      <c r="V404">
        <v>1.3594560216504701</v>
      </c>
      <c r="W404">
        <v>378.25</v>
      </c>
      <c r="X404">
        <v>389.8</v>
      </c>
      <c r="Y404">
        <v>366.15</v>
      </c>
      <c r="Z404">
        <v>389.8</v>
      </c>
      <c r="AA404">
        <v>355.25</v>
      </c>
      <c r="AB404">
        <v>394.7</v>
      </c>
      <c r="AC404" s="1">
        <f>(Table2[[#This Row],[Close Price]]/Table2[[#This Row],[Day Low]])-1</f>
        <v>2.2075346992729727E-2</v>
      </c>
      <c r="AD404" s="1">
        <f>(Table2[[#This Row],[Day High]]/Table2[[#This Row],[Close Price]])-1</f>
        <v>8.2772891877909149E-3</v>
      </c>
      <c r="AE404" s="1">
        <f>(Table2[[#This Row],[Close Price]]/Table2[[#This Row],[Current Week Low]])-1</f>
        <v>5.5851427010788157E-2</v>
      </c>
      <c r="AF404" s="1">
        <f>(Table2[[#This Row],[Current Week High]]/Table2[[#This Row],[Close Price]])-1</f>
        <v>8.2772891877909149E-3</v>
      </c>
      <c r="AG404" s="1">
        <f>(Table2[[#This Row],[Close Price]]/Table2[[#This Row],[Current Month Low]])-1</f>
        <v>8.8247712878254836E-2</v>
      </c>
      <c r="AH404" s="1">
        <f>(Table2[[#This Row],[Current Month High]]/Table2[[#This Row],[Close Price]])-1</f>
        <v>2.0951888256595774E-2</v>
      </c>
      <c r="AI404">
        <v>2.0951888256595699</v>
      </c>
      <c r="AJ404">
        <v>77.747126436781599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-0.06</v>
      </c>
      <c r="AM404" t="s">
        <v>3221</v>
      </c>
      <c r="AN404">
        <v>9.9499999999999993</v>
      </c>
      <c r="AO404" t="s">
        <v>3220</v>
      </c>
      <c r="AP404">
        <v>-2.5370422580714001E-2</v>
      </c>
      <c r="AQ404">
        <f>(Table2[[#This Row],[Sharpe Ratio]]-AVERAGE(Table2[Sharpe Ratio]))/_xlfn.STDEV.P(Table2[Sharpe Ratio])</f>
        <v>-1.0526611275586091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1.1869235841119636</v>
      </c>
      <c r="AS404">
        <f>_xlfn.RANK.AVG(Table2[[#This Row],[1Y Return vs Nifty Z-Score]],Table2[1Y Return vs Nifty Z-Score])</f>
        <v>358</v>
      </c>
      <c r="AT404">
        <f>_xlfn.RANK.AVG(Table2[[#This Row],[6M Return vs Nifty Z-Score]],Table2[6M Return vs Nifty Z-Score])</f>
        <v>199</v>
      </c>
      <c r="AU404">
        <f>_xlfn.RANK.AVG(Table2[[#This Row],[Sharpe Ratio Z-Score]],Table2[Sharpe Ratio Z-Score])</f>
        <v>633</v>
      </c>
      <c r="AV404">
        <f>(Table2[[#This Row],[Rank 1Y]]+Table2[[#This Row],[Rank 6M]]+Table2[[#This Row],[Rank Sharpe]])/3</f>
        <v>396.66666666666669</v>
      </c>
    </row>
    <row r="405" spans="1:48" x14ac:dyDescent="0.3">
      <c r="A405" t="s">
        <v>551</v>
      </c>
      <c r="B405" t="s">
        <v>552</v>
      </c>
      <c r="C405" t="s">
        <v>3161</v>
      </c>
      <c r="D405" t="s">
        <v>553</v>
      </c>
      <c r="E405">
        <v>37770.075895000002</v>
      </c>
      <c r="F405">
        <v>686.65</v>
      </c>
      <c r="G405">
        <v>24.618953581746698</v>
      </c>
      <c r="H405">
        <f>(Table2[[#This Row],[1Y Return vs Nifty]]-AVERAGE(Table2[1Y Return vs Nifty]))/_xlfn.STDEV.P(Table2[1Y Return vs Nifty])</f>
        <v>2.8181830900151784E-2</v>
      </c>
      <c r="I405">
        <v>6.7490404431298101</v>
      </c>
      <c r="J405">
        <f>(Table2[[#This Row],[1M Return vs Nifty]]-AVERAGE(Table2[1M Return vs Nifty]))/_xlfn.STDEV.P(Table2[1M Return vs Nifty])</f>
        <v>0.61582896609847415</v>
      </c>
      <c r="K405">
        <v>-3.1236741239775898</v>
      </c>
      <c r="L405">
        <f>(Table2[[#This Row],[6M Return vs Nifty]]-AVERAGE(Table2[6M Return vs Nifty]))/_xlfn.STDEV.P(Table2[6M Return vs Nifty])</f>
        <v>-0.56199971570654861</v>
      </c>
      <c r="M405">
        <v>3.6066942987828901</v>
      </c>
      <c r="N405">
        <f>(Table2[[#This Row],[1W Return vs Nifty]]-AVERAGE(Table2[1W Return vs Nifty]))/_xlfn.STDEV.P(Table2[1W Return vs Nifty])</f>
        <v>0.67427805055687173</v>
      </c>
      <c r="O405">
        <v>688.67</v>
      </c>
      <c r="P405">
        <v>699.80224703814201</v>
      </c>
      <c r="Q405">
        <v>640.06041037116199</v>
      </c>
      <c r="R405">
        <v>49.328377147363199</v>
      </c>
      <c r="S405" s="1">
        <f>(Table2[[#This Row],[Close Price]]-Table2[[#This Row],[20D EMA]])/Table2[[#This Row],[20D EMA]]</f>
        <v>-2.933190062003546E-3</v>
      </c>
      <c r="T405" s="1">
        <f>(Table2[[#This Row],[Close Price]]-Table2[[#This Row],[50D EMA]])/Table2[[#This Row],[50D EMA]]</f>
        <v>-1.8794233790771445E-2</v>
      </c>
      <c r="U405" s="1">
        <f>(Table2[[#This Row],[Close Price]]-Table2[[#This Row],[200D EMA]])/Table2[[#This Row],[200D EMA]]</f>
        <v>7.278936311936765E-2</v>
      </c>
      <c r="V405">
        <v>0.91160970053564305</v>
      </c>
      <c r="W405">
        <v>684</v>
      </c>
      <c r="X405">
        <v>705</v>
      </c>
      <c r="Y405">
        <v>682.4</v>
      </c>
      <c r="Z405">
        <v>705.8</v>
      </c>
      <c r="AA405">
        <v>670.1</v>
      </c>
      <c r="AB405">
        <v>719.5</v>
      </c>
      <c r="AC405" s="1">
        <f>(Table2[[#This Row],[Close Price]]/Table2[[#This Row],[Day Low]])-1</f>
        <v>3.8742690058479745E-3</v>
      </c>
      <c r="AD405" s="1">
        <f>(Table2[[#This Row],[Day High]]/Table2[[#This Row],[Close Price]])-1</f>
        <v>2.6723949610427455E-2</v>
      </c>
      <c r="AE405" s="1">
        <f>(Table2[[#This Row],[Close Price]]/Table2[[#This Row],[Current Week Low]])-1</f>
        <v>6.2280187573271473E-3</v>
      </c>
      <c r="AF405" s="1">
        <f>(Table2[[#This Row],[Current Week High]]/Table2[[#This Row],[Close Price]])-1</f>
        <v>2.7889026432680319E-2</v>
      </c>
      <c r="AG405" s="1">
        <f>(Table2[[#This Row],[Close Price]]/Table2[[#This Row],[Current Month Low]])-1</f>
        <v>2.4697806297567348E-2</v>
      </c>
      <c r="AH405" s="1">
        <f>(Table2[[#This Row],[Current Month High]]/Table2[[#This Row],[Close Price]])-1</f>
        <v>4.7840967013762503E-2</v>
      </c>
      <c r="AI405">
        <v>20.403407849705001</v>
      </c>
      <c r="AJ405">
        <v>58.946759259259203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-0.09</v>
      </c>
      <c r="AM405" t="s">
        <v>3221</v>
      </c>
      <c r="AN405">
        <v>2.09</v>
      </c>
      <c r="AO405" t="s">
        <v>3220</v>
      </c>
      <c r="AP405">
        <v>5.2339337891825002E-2</v>
      </c>
      <c r="AQ405">
        <f>(Table2[[#This Row],[Sharpe Ratio]]-AVERAGE(Table2[Sharpe Ratio]))/_xlfn.STDEV.P(Table2[Sharpe Ratio])</f>
        <v>-0.14412976994519847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293</v>
      </c>
      <c r="AT405">
        <f>_xlfn.RANK.AVG(Table2[[#This Row],[6M Return vs Nifty Z-Score]],Table2[6M Return vs Nifty Z-Score])</f>
        <v>513</v>
      </c>
      <c r="AU405">
        <f>_xlfn.RANK.AVG(Table2[[#This Row],[Sharpe Ratio Z-Score]],Table2[Sharpe Ratio Z-Score])</f>
        <v>385</v>
      </c>
      <c r="AV405">
        <f>(Table2[[#This Row],[Rank 1Y]]+Table2[[#This Row],[Rank 6M]]+Table2[[#This Row],[Rank Sharpe]])/3</f>
        <v>397</v>
      </c>
    </row>
    <row r="406" spans="1:48" x14ac:dyDescent="0.3">
      <c r="A406" t="s">
        <v>180</v>
      </c>
      <c r="B406" t="s">
        <v>181</v>
      </c>
      <c r="C406" t="s">
        <v>3169</v>
      </c>
      <c r="D406" t="s">
        <v>182</v>
      </c>
      <c r="E406">
        <v>147554.24832784999</v>
      </c>
      <c r="F406">
        <v>659.5</v>
      </c>
      <c r="G406">
        <v>9.6785479579387506</v>
      </c>
      <c r="H406">
        <f>(Table2[[#This Row],[1Y Return vs Nifty]]-AVERAGE(Table2[1Y Return vs Nifty]))/_xlfn.STDEV.P(Table2[1Y Return vs Nifty])</f>
        <v>-0.23500827909637251</v>
      </c>
      <c r="I406">
        <v>3.7368347301882698</v>
      </c>
      <c r="J406">
        <f>(Table2[[#This Row],[1M Return vs Nifty]]-AVERAGE(Table2[1M Return vs Nifty]))/_xlfn.STDEV.P(Table2[1M Return vs Nifty])</f>
        <v>0.31467337626700975</v>
      </c>
      <c r="K406">
        <v>12.2456035922977</v>
      </c>
      <c r="L406">
        <f>(Table2[[#This Row],[6M Return vs Nifty]]-AVERAGE(Table2[6M Return vs Nifty]))/_xlfn.STDEV.P(Table2[6M Return vs Nifty])</f>
        <v>-7.4456631744997948E-2</v>
      </c>
      <c r="M406">
        <v>-3.2455770198598399</v>
      </c>
      <c r="N406">
        <f>(Table2[[#This Row],[1W Return vs Nifty]]-AVERAGE(Table2[1W Return vs Nifty]))/_xlfn.STDEV.P(Table2[1W Return vs Nifty])</f>
        <v>-0.6432610909590325</v>
      </c>
      <c r="O406">
        <v>671.46</v>
      </c>
      <c r="P406">
        <v>667.25220850808705</v>
      </c>
      <c r="Q406">
        <v>612.05740635196298</v>
      </c>
      <c r="R406">
        <v>35.599907419507602</v>
      </c>
      <c r="S406" s="1">
        <f>(Table2[[#This Row],[Close Price]]-Table2[[#This Row],[20D EMA]])/Table2[[#This Row],[20D EMA]]</f>
        <v>-1.7811932207428643E-2</v>
      </c>
      <c r="T406" s="1">
        <f>(Table2[[#This Row],[Close Price]]-Table2[[#This Row],[50D EMA]])/Table2[[#This Row],[50D EMA]]</f>
        <v>-1.1618108429225371E-2</v>
      </c>
      <c r="U406" s="1">
        <f>(Table2[[#This Row],[Close Price]]-Table2[[#This Row],[200D EMA]])/Table2[[#This Row],[200D EMA]]</f>
        <v>7.751330701283142E-2</v>
      </c>
      <c r="V406">
        <v>0.83414013533213904</v>
      </c>
      <c r="W406">
        <v>653.70000000000005</v>
      </c>
      <c r="X406">
        <v>666.8</v>
      </c>
      <c r="Y406">
        <v>651</v>
      </c>
      <c r="Z406">
        <v>666.8</v>
      </c>
      <c r="AA406">
        <v>651</v>
      </c>
      <c r="AB406">
        <v>706.7</v>
      </c>
      <c r="AC406" s="1">
        <f>(Table2[[#This Row],[Close Price]]/Table2[[#This Row],[Day Low]])-1</f>
        <v>8.8725715159858609E-3</v>
      </c>
      <c r="AD406" s="1">
        <f>(Table2[[#This Row],[Day High]]/Table2[[#This Row],[Close Price]])-1</f>
        <v>1.1068991660348582E-2</v>
      </c>
      <c r="AE406" s="1">
        <f>(Table2[[#This Row],[Close Price]]/Table2[[#This Row],[Current Week Low]])-1</f>
        <v>1.3056835637480724E-2</v>
      </c>
      <c r="AF406" s="1">
        <f>(Table2[[#This Row],[Current Week High]]/Table2[[#This Row],[Close Price]])-1</f>
        <v>1.1068991660348582E-2</v>
      </c>
      <c r="AG406" s="1">
        <f>(Table2[[#This Row],[Close Price]]/Table2[[#This Row],[Current Month Low]])-1</f>
        <v>1.3056835637480724E-2</v>
      </c>
      <c r="AH406" s="1">
        <f>(Table2[[#This Row],[Current Month High]]/Table2[[#This Row],[Close Price]])-1</f>
        <v>7.1569370735405702E-2</v>
      </c>
      <c r="AI406">
        <v>8.4533737680060508</v>
      </c>
      <c r="AJ406">
        <v>46.963788300835603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0.05</v>
      </c>
      <c r="AM406" t="s">
        <v>3220</v>
      </c>
      <c r="AN406">
        <v>-3.74</v>
      </c>
      <c r="AO406" t="s">
        <v>3221</v>
      </c>
      <c r="AP406">
        <v>2.2361314268948999E-2</v>
      </c>
      <c r="AQ406">
        <f>(Table2[[#This Row],[Sharpe Ratio]]-AVERAGE(Table2[Sharpe Ratio]))/_xlfn.STDEV.P(Table2[Sharpe Ratio])</f>
        <v>-0.49461308549065114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-1.1326657110240443</v>
      </c>
      <c r="AS406">
        <f>_xlfn.RANK.AVG(Table2[[#This Row],[1Y Return vs Nifty Z-Score]],Table2[1Y Return vs Nifty Z-Score])</f>
        <v>374</v>
      </c>
      <c r="AT406">
        <f>_xlfn.RANK.AVG(Table2[[#This Row],[6M Return vs Nifty Z-Score]],Table2[6M Return vs Nifty Z-Score])</f>
        <v>345</v>
      </c>
      <c r="AU406">
        <f>_xlfn.RANK.AVG(Table2[[#This Row],[Sharpe Ratio Z-Score]],Table2[Sharpe Ratio Z-Score])</f>
        <v>473</v>
      </c>
      <c r="AV406">
        <f>(Table2[[#This Row],[Rank 1Y]]+Table2[[#This Row],[Rank 6M]]+Table2[[#This Row],[Rank Sharpe]])/3</f>
        <v>397.33333333333331</v>
      </c>
    </row>
    <row r="407" spans="1:48" x14ac:dyDescent="0.3">
      <c r="A407" t="s">
        <v>1390</v>
      </c>
      <c r="B407" t="s">
        <v>1391</v>
      </c>
      <c r="C407" t="s">
        <v>3174</v>
      </c>
      <c r="D407" t="s">
        <v>141</v>
      </c>
      <c r="E407">
        <v>8244.7025691420004</v>
      </c>
      <c r="F407">
        <v>129.66</v>
      </c>
      <c r="G407">
        <v>30.916042840009201</v>
      </c>
      <c r="H407">
        <f>(Table2[[#This Row],[1Y Return vs Nifty]]-AVERAGE(Table2[1Y Return vs Nifty]))/_xlfn.STDEV.P(Table2[1Y Return vs Nifty])</f>
        <v>0.13911132346352878</v>
      </c>
      <c r="I407">
        <v>1.36903906901012</v>
      </c>
      <c r="J407">
        <f>(Table2[[#This Row],[1M Return vs Nifty]]-AVERAGE(Table2[1M Return vs Nifty]))/_xlfn.STDEV.P(Table2[1M Return vs Nifty])</f>
        <v>7.7944889935927963E-2</v>
      </c>
      <c r="K407">
        <v>6.3865194793072604</v>
      </c>
      <c r="L407">
        <f>(Table2[[#This Row],[6M Return vs Nifty]]-AVERAGE(Table2[6M Return vs Nifty]))/_xlfn.STDEV.P(Table2[6M Return vs Nifty])</f>
        <v>-0.26031806195472973</v>
      </c>
      <c r="M407">
        <v>-1.7078088000293801</v>
      </c>
      <c r="N407">
        <f>(Table2[[#This Row],[1W Return vs Nifty]]-AVERAGE(Table2[1W Return vs Nifty]))/_xlfn.STDEV.P(Table2[1W Return vs Nifty])</f>
        <v>-0.34758251578446098</v>
      </c>
      <c r="O407">
        <v>132.68</v>
      </c>
      <c r="P407">
        <v>133.988604283765</v>
      </c>
      <c r="Q407">
        <v>120.66654584333899</v>
      </c>
      <c r="R407">
        <v>43.311054414120498</v>
      </c>
      <c r="S407" s="1">
        <f>(Table2[[#This Row],[Close Price]]-Table2[[#This Row],[20D EMA]])/Table2[[#This Row],[20D EMA]]</f>
        <v>-2.2761531504371497E-2</v>
      </c>
      <c r="T407" s="1">
        <f>(Table2[[#This Row],[Close Price]]-Table2[[#This Row],[50D EMA]])/Table2[[#This Row],[50D EMA]]</f>
        <v>-3.230576441111184E-2</v>
      </c>
      <c r="U407" s="1">
        <f>(Table2[[#This Row],[Close Price]]-Table2[[#This Row],[200D EMA]])/Table2[[#This Row],[200D EMA]]</f>
        <v>7.4531462666853635E-2</v>
      </c>
      <c r="V407">
        <v>0.73956714866925799</v>
      </c>
      <c r="W407">
        <v>128.30000000000001</v>
      </c>
      <c r="X407">
        <v>130.69999999999999</v>
      </c>
      <c r="Y407">
        <v>124.86</v>
      </c>
      <c r="Z407">
        <v>130.69999999999999</v>
      </c>
      <c r="AA407">
        <v>124.86</v>
      </c>
      <c r="AB407">
        <v>136.29</v>
      </c>
      <c r="AC407" s="1">
        <f>(Table2[[#This Row],[Close Price]]/Table2[[#This Row],[Day Low]])-1</f>
        <v>1.0600155884645357E-2</v>
      </c>
      <c r="AD407" s="1">
        <f>(Table2[[#This Row],[Day High]]/Table2[[#This Row],[Close Price]])-1</f>
        <v>8.0209779423106031E-3</v>
      </c>
      <c r="AE407" s="1">
        <f>(Table2[[#This Row],[Close Price]]/Table2[[#This Row],[Current Week Low]])-1</f>
        <v>3.8443056222969618E-2</v>
      </c>
      <c r="AF407" s="1">
        <f>(Table2[[#This Row],[Current Week High]]/Table2[[#This Row],[Close Price]])-1</f>
        <v>8.0209779423106031E-3</v>
      </c>
      <c r="AG407" s="1">
        <f>(Table2[[#This Row],[Close Price]]/Table2[[#This Row],[Current Month Low]])-1</f>
        <v>3.8443056222969618E-2</v>
      </c>
      <c r="AH407" s="1">
        <f>(Table2[[#This Row],[Current Month High]]/Table2[[#This Row],[Close Price]])-1</f>
        <v>5.1133734382230456E-2</v>
      </c>
      <c r="AI407">
        <v>26.762301403671099</v>
      </c>
      <c r="AJ407">
        <v>87.913043478260803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</v>
      </c>
      <c r="AM407" t="s">
        <v>3221</v>
      </c>
      <c r="AN407">
        <v>-7.21</v>
      </c>
      <c r="AO407" t="s">
        <v>3221</v>
      </c>
      <c r="AP407">
        <v>2.9522378310840001E-3</v>
      </c>
      <c r="AQ407">
        <f>(Table2[[#This Row],[Sharpe Ratio]]-AVERAGE(Table2[Sharpe Ratio]))/_xlfn.STDEV.P(Table2[Sharpe Ratio])</f>
        <v>-0.72153122883439935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257</v>
      </c>
      <c r="AT407">
        <f>_xlfn.RANK.AVG(Table2[[#This Row],[6M Return vs Nifty Z-Score]],Table2[6M Return vs Nifty Z-Score])</f>
        <v>410</v>
      </c>
      <c r="AU407">
        <f>_xlfn.RANK.AVG(Table2[[#This Row],[Sharpe Ratio Z-Score]],Table2[Sharpe Ratio Z-Score])</f>
        <v>526</v>
      </c>
      <c r="AV407">
        <f>(Table2[[#This Row],[Rank 1Y]]+Table2[[#This Row],[Rank 6M]]+Table2[[#This Row],[Rank Sharpe]])/3</f>
        <v>397.66666666666669</v>
      </c>
    </row>
    <row r="408" spans="1:48" x14ac:dyDescent="0.3">
      <c r="A408" t="s">
        <v>838</v>
      </c>
      <c r="B408" t="s">
        <v>839</v>
      </c>
      <c r="C408" t="s">
        <v>3172</v>
      </c>
      <c r="D408" t="s">
        <v>414</v>
      </c>
      <c r="E408">
        <v>19404.348506189999</v>
      </c>
      <c r="F408">
        <v>8177.85</v>
      </c>
      <c r="G408">
        <v>1.01611750761296</v>
      </c>
      <c r="H408">
        <f>(Table2[[#This Row],[1Y Return vs Nifty]]-AVERAGE(Table2[1Y Return vs Nifty]))/_xlfn.STDEV.P(Table2[1Y Return vs Nifty])</f>
        <v>-0.38760561015045425</v>
      </c>
      <c r="I408">
        <v>0.52549402933417599</v>
      </c>
      <c r="J408">
        <f>(Table2[[#This Row],[1M Return vs Nifty]]-AVERAGE(Table2[1M Return vs Nifty]))/_xlfn.STDEV.P(Table2[1M Return vs Nifty])</f>
        <v>-6.3914164728850831E-3</v>
      </c>
      <c r="K408">
        <v>30.122894864519601</v>
      </c>
      <c r="L408">
        <f>(Table2[[#This Row],[6M Return vs Nifty]]-AVERAGE(Table2[6M Return vs Nifty]))/_xlfn.STDEV.P(Table2[6M Return vs Nifty])</f>
        <v>0.49264547159641203</v>
      </c>
      <c r="M408">
        <v>1.6851688129009701</v>
      </c>
      <c r="N408">
        <f>(Table2[[#This Row],[1W Return vs Nifty]]-AVERAGE(Table2[1W Return vs Nifty]))/_xlfn.STDEV.P(Table2[1W Return vs Nifty])</f>
        <v>0.30481150124176648</v>
      </c>
      <c r="O408">
        <v>8125</v>
      </c>
      <c r="P408">
        <v>8003.8839860077296</v>
      </c>
      <c r="Q408">
        <v>7333.2097157587896</v>
      </c>
      <c r="R408">
        <v>53.187531890971698</v>
      </c>
      <c r="S408" s="1">
        <f>(Table2[[#This Row],[Close Price]]-Table2[[#This Row],[20D EMA]])/Table2[[#This Row],[20D EMA]]</f>
        <v>6.504615384615429E-3</v>
      </c>
      <c r="T408" s="1">
        <f>(Table2[[#This Row],[Close Price]]-Table2[[#This Row],[50D EMA]])/Table2[[#This Row],[50D EMA]]</f>
        <v>2.1735199347766101E-2</v>
      </c>
      <c r="U408" s="1">
        <f>(Table2[[#This Row],[Close Price]]-Table2[[#This Row],[200D EMA]])/Table2[[#This Row],[200D EMA]]</f>
        <v>0.11518016216365815</v>
      </c>
      <c r="V408">
        <v>0.52870155957790799</v>
      </c>
      <c r="W408">
        <v>8088.05</v>
      </c>
      <c r="X408">
        <v>8218.5499999999993</v>
      </c>
      <c r="Y408">
        <v>8035.35</v>
      </c>
      <c r="Z408">
        <v>8218.5499999999993</v>
      </c>
      <c r="AA408">
        <v>7958.1</v>
      </c>
      <c r="AB408">
        <v>8442</v>
      </c>
      <c r="AC408" s="1">
        <f>(Table2[[#This Row],[Close Price]]/Table2[[#This Row],[Day Low]])-1</f>
        <v>1.1102799809595609E-2</v>
      </c>
      <c r="AD408" s="1">
        <f>(Table2[[#This Row],[Day High]]/Table2[[#This Row],[Close Price]])-1</f>
        <v>4.9768582206812795E-3</v>
      </c>
      <c r="AE408" s="1">
        <f>(Table2[[#This Row],[Close Price]]/Table2[[#This Row],[Current Week Low]])-1</f>
        <v>1.7734137280890128E-2</v>
      </c>
      <c r="AF408" s="1">
        <f>(Table2[[#This Row],[Current Week High]]/Table2[[#This Row],[Close Price]])-1</f>
        <v>4.9768582206812795E-3</v>
      </c>
      <c r="AG408" s="1">
        <f>(Table2[[#This Row],[Close Price]]/Table2[[#This Row],[Current Month Low]])-1</f>
        <v>2.7613375051833922E-2</v>
      </c>
      <c r="AH408" s="1">
        <f>(Table2[[#This Row],[Current Month High]]/Table2[[#This Row],[Close Price]])-1</f>
        <v>3.2300665822924124E-2</v>
      </c>
      <c r="AI408">
        <v>9.80881282977799</v>
      </c>
      <c r="AJ408">
        <v>49.051325046476798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3220</v>
      </c>
      <c r="AN408">
        <v>1.01</v>
      </c>
      <c r="AO408" t="s">
        <v>3220</v>
      </c>
      <c r="AP408">
        <v>-9.5714456430200003E-4</v>
      </c>
      <c r="AQ408">
        <f>(Table2[[#This Row],[Sharpe Ratio]]-AVERAGE(Table2[Sharpe Ratio]))/_xlfn.STDEV.P(Table2[Sharpe Ratio])</f>
        <v>-0.76723715397832182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-0.36377720776348277</v>
      </c>
      <c r="AS408">
        <f>_xlfn.RANK.AVG(Table2[[#This Row],[1Y Return vs Nifty Z-Score]],Table2[1Y Return vs Nifty Z-Score])</f>
        <v>435</v>
      </c>
      <c r="AT408">
        <f>_xlfn.RANK.AVG(Table2[[#This Row],[6M Return vs Nifty Z-Score]],Table2[6M Return vs Nifty Z-Score])</f>
        <v>176</v>
      </c>
      <c r="AU408">
        <f>_xlfn.RANK.AVG(Table2[[#This Row],[Sharpe Ratio Z-Score]],Table2[Sharpe Ratio Z-Score])</f>
        <v>586</v>
      </c>
      <c r="AV408">
        <f>(Table2[[#This Row],[Rank 1Y]]+Table2[[#This Row],[Rank 6M]]+Table2[[#This Row],[Rank Sharpe]])/3</f>
        <v>399</v>
      </c>
    </row>
    <row r="409" spans="1:48" x14ac:dyDescent="0.3">
      <c r="A409" t="s">
        <v>1012</v>
      </c>
      <c r="B409" t="s">
        <v>1013</v>
      </c>
      <c r="C409" t="s">
        <v>3163</v>
      </c>
      <c r="D409" t="s">
        <v>118</v>
      </c>
      <c r="E409">
        <v>14343.321579039901</v>
      </c>
      <c r="F409">
        <v>2254.1</v>
      </c>
      <c r="G409">
        <v>15.5483093067628</v>
      </c>
      <c r="H409">
        <f>(Table2[[#This Row],[1Y Return vs Nifty]]-AVERAGE(Table2[1Y Return vs Nifty]))/_xlfn.STDEV.P(Table2[1Y Return vs Nifty])</f>
        <v>-0.13160659282698728</v>
      </c>
      <c r="I409">
        <v>-4.1315467451893397</v>
      </c>
      <c r="J409">
        <f>(Table2[[#This Row],[1M Return vs Nifty]]-AVERAGE(Table2[1M Return vs Nifty]))/_xlfn.STDEV.P(Table2[1M Return vs Nifty])</f>
        <v>-0.47199502890054268</v>
      </c>
      <c r="K409">
        <v>30.2723991897353</v>
      </c>
      <c r="L409">
        <f>(Table2[[#This Row],[6M Return vs Nifty]]-AVERAGE(Table2[6M Return vs Nifty]))/_xlfn.STDEV.P(Table2[6M Return vs Nifty])</f>
        <v>0.49738803667506015</v>
      </c>
      <c r="M409">
        <v>1.71142688005066</v>
      </c>
      <c r="N409">
        <f>(Table2[[#This Row],[1W Return vs Nifty]]-AVERAGE(Table2[1W Return vs Nifty]))/_xlfn.STDEV.P(Table2[1W Return vs Nifty])</f>
        <v>0.30986034266112844</v>
      </c>
      <c r="O409">
        <v>2257.48</v>
      </c>
      <c r="P409">
        <v>2187.3223623016702</v>
      </c>
      <c r="Q409">
        <v>1875.8518348304999</v>
      </c>
      <c r="R409">
        <v>48.917795653445999</v>
      </c>
      <c r="S409" s="1">
        <f>(Table2[[#This Row],[Close Price]]-Table2[[#This Row],[20D EMA]])/Table2[[#This Row],[20D EMA]]</f>
        <v>-1.4972447153463637E-3</v>
      </c>
      <c r="T409" s="1">
        <f>(Table2[[#This Row],[Close Price]]-Table2[[#This Row],[50D EMA]])/Table2[[#This Row],[50D EMA]]</f>
        <v>3.0529399255106192E-2</v>
      </c>
      <c r="U409" s="1">
        <f>(Table2[[#This Row],[Close Price]]-Table2[[#This Row],[200D EMA]])/Table2[[#This Row],[200D EMA]]</f>
        <v>0.20164074696426018</v>
      </c>
      <c r="V409">
        <v>0.50488722439624401</v>
      </c>
      <c r="W409">
        <v>2239.15</v>
      </c>
      <c r="X409">
        <v>2270.8000000000002</v>
      </c>
      <c r="Y409">
        <v>2207.0500000000002</v>
      </c>
      <c r="Z409">
        <v>2270.8000000000002</v>
      </c>
      <c r="AA409">
        <v>2182</v>
      </c>
      <c r="AB409">
        <v>2321</v>
      </c>
      <c r="AC409" s="1">
        <f>(Table2[[#This Row],[Close Price]]/Table2[[#This Row],[Day Low]])-1</f>
        <v>6.6766406895473196E-3</v>
      </c>
      <c r="AD409" s="1">
        <f>(Table2[[#This Row],[Day High]]/Table2[[#This Row],[Close Price]])-1</f>
        <v>7.408721884565983E-3</v>
      </c>
      <c r="AE409" s="1">
        <f>(Table2[[#This Row],[Close Price]]/Table2[[#This Row],[Current Week Low]])-1</f>
        <v>2.1318048979406701E-2</v>
      </c>
      <c r="AF409" s="1">
        <f>(Table2[[#This Row],[Current Week High]]/Table2[[#This Row],[Close Price]])-1</f>
        <v>7.408721884565983E-3</v>
      </c>
      <c r="AG409" s="1">
        <f>(Table2[[#This Row],[Close Price]]/Table2[[#This Row],[Current Month Low]])-1</f>
        <v>3.3043079743354742E-2</v>
      </c>
      <c r="AH409" s="1">
        <f>(Table2[[#This Row],[Current Month High]]/Table2[[#This Row],[Close Price]])-1</f>
        <v>2.9679251142362917E-2</v>
      </c>
      <c r="AI409">
        <v>10.1991925824054</v>
      </c>
      <c r="AJ409">
        <v>56.5184182203242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0.05</v>
      </c>
      <c r="AM409" t="s">
        <v>3220</v>
      </c>
      <c r="AN409">
        <v>-1.2</v>
      </c>
      <c r="AO409" t="s">
        <v>3221</v>
      </c>
      <c r="AP409">
        <v>-6.1520734984159997E-2</v>
      </c>
      <c r="AQ409">
        <f>(Table2[[#This Row],[Sharpe Ratio]]-AVERAGE(Table2[Sharpe Ratio]))/_xlfn.STDEV.P(Table2[Sharpe Ratio])</f>
        <v>-1.4753067798722328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-1.2716600222635739</v>
      </c>
      <c r="AS409">
        <f>_xlfn.RANK.AVG(Table2[[#This Row],[1Y Return vs Nifty Z-Score]],Table2[1Y Return vs Nifty Z-Score])</f>
        <v>346</v>
      </c>
      <c r="AT409">
        <f>_xlfn.RANK.AVG(Table2[[#This Row],[6M Return vs Nifty Z-Score]],Table2[6M Return vs Nifty Z-Score])</f>
        <v>174</v>
      </c>
      <c r="AU409">
        <f>_xlfn.RANK.AVG(Table2[[#This Row],[Sharpe Ratio Z-Score]],Table2[Sharpe Ratio Z-Score])</f>
        <v>681</v>
      </c>
      <c r="AV409">
        <f>(Table2[[#This Row],[Rank 1Y]]+Table2[[#This Row],[Rank 6M]]+Table2[[#This Row],[Rank Sharpe]])/3</f>
        <v>400.33333333333331</v>
      </c>
    </row>
    <row r="410" spans="1:48" x14ac:dyDescent="0.3">
      <c r="A410" t="s">
        <v>517</v>
      </c>
      <c r="B410" t="s">
        <v>518</v>
      </c>
      <c r="C410" t="s">
        <v>3161</v>
      </c>
      <c r="D410" t="s">
        <v>40</v>
      </c>
      <c r="E410">
        <v>40788</v>
      </c>
      <c r="F410">
        <v>247.5</v>
      </c>
      <c r="G410">
        <v>58.980946770757797</v>
      </c>
      <c r="H410">
        <f>(Table2[[#This Row],[1Y Return vs Nifty]]-AVERAGE(Table2[1Y Return vs Nifty]))/_xlfn.STDEV.P(Table2[1Y Return vs Nifty])</f>
        <v>0.63350252933582241</v>
      </c>
      <c r="I410">
        <v>1.2202900867680599</v>
      </c>
      <c r="J410">
        <f>(Table2[[#This Row],[1M Return vs Nifty]]-AVERAGE(Table2[1M Return vs Nifty]))/_xlfn.STDEV.P(Table2[1M Return vs Nifty])</f>
        <v>6.3073200631484042E-2</v>
      </c>
      <c r="K410">
        <v>-12.8378280307534</v>
      </c>
      <c r="L410">
        <f>(Table2[[#This Row],[6M Return vs Nifty]]-AVERAGE(Table2[6M Return vs Nifty]))/_xlfn.STDEV.P(Table2[6M Return vs Nifty])</f>
        <v>-0.87015138302734707</v>
      </c>
      <c r="M410">
        <v>-2.03726658720944</v>
      </c>
      <c r="N410">
        <f>(Table2[[#This Row],[1W Return vs Nifty]]-AVERAGE(Table2[1W Return vs Nifty]))/_xlfn.STDEV.P(Table2[1W Return vs Nifty])</f>
        <v>-0.41092990964873738</v>
      </c>
      <c r="O410">
        <v>260.2</v>
      </c>
      <c r="P410">
        <v>259.03340074476199</v>
      </c>
      <c r="Q410">
        <v>232.62971721348799</v>
      </c>
      <c r="R410">
        <v>35.846357579329997</v>
      </c>
      <c r="S410" s="1">
        <f>(Table2[[#This Row],[Close Price]]-Table2[[#This Row],[20D EMA]])/Table2[[#This Row],[20D EMA]]</f>
        <v>-4.8808608762490352E-2</v>
      </c>
      <c r="T410" s="1">
        <f>(Table2[[#This Row],[Close Price]]-Table2[[#This Row],[50D EMA]])/Table2[[#This Row],[50D EMA]]</f>
        <v>-4.452476287460088E-2</v>
      </c>
      <c r="U410" s="1">
        <f>(Table2[[#This Row],[Close Price]]-Table2[[#This Row],[200D EMA]])/Table2[[#This Row],[200D EMA]]</f>
        <v>6.3922541645293374E-2</v>
      </c>
      <c r="V410">
        <v>0.44037737234844898</v>
      </c>
      <c r="W410">
        <v>246.5</v>
      </c>
      <c r="X410">
        <v>257.39999999999998</v>
      </c>
      <c r="Y410">
        <v>246.5</v>
      </c>
      <c r="Z410">
        <v>262.7</v>
      </c>
      <c r="AA410">
        <v>246</v>
      </c>
      <c r="AB410">
        <v>271.35000000000002</v>
      </c>
      <c r="AC410" s="1">
        <f>(Table2[[#This Row],[Close Price]]/Table2[[#This Row],[Day Low]])-1</f>
        <v>4.0567951318457585E-3</v>
      </c>
      <c r="AD410" s="1">
        <f>(Table2[[#This Row],[Day High]]/Table2[[#This Row],[Close Price]])-1</f>
        <v>3.9999999999999813E-2</v>
      </c>
      <c r="AE410" s="1">
        <f>(Table2[[#This Row],[Close Price]]/Table2[[#This Row],[Current Week Low]])-1</f>
        <v>4.0567951318457585E-3</v>
      </c>
      <c r="AF410" s="1">
        <f>(Table2[[#This Row],[Current Week High]]/Table2[[#This Row],[Close Price]])-1</f>
        <v>6.1414141414141366E-2</v>
      </c>
      <c r="AG410" s="1">
        <f>(Table2[[#This Row],[Close Price]]/Table2[[#This Row],[Current Month Low]])-1</f>
        <v>6.0975609756097615E-3</v>
      </c>
      <c r="AH410" s="1">
        <f>(Table2[[#This Row],[Current Month High]]/Table2[[#This Row],[Close Price]])-1</f>
        <v>9.6363636363636429E-2</v>
      </c>
      <c r="AI410">
        <v>31.191919191919101</v>
      </c>
      <c r="AJ410">
        <v>100.32375556454799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-0.05</v>
      </c>
      <c r="AM410" t="s">
        <v>3221</v>
      </c>
      <c r="AN410">
        <v>-6.34</v>
      </c>
      <c r="AO410" t="s">
        <v>3221</v>
      </c>
      <c r="AP410">
        <v>3.0528362937475999E-2</v>
      </c>
      <c r="AQ410">
        <f>(Table2[[#This Row],[Sharpe Ratio]]-AVERAGE(Table2[Sharpe Ratio]))/_xlfn.STDEV.P(Table2[Sharpe Ratio])</f>
        <v>-0.39912932940400464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-0.98363489211278266</v>
      </c>
      <c r="AS410">
        <f>_xlfn.RANK.AVG(Table2[[#This Row],[1Y Return vs Nifty Z-Score]],Table2[1Y Return vs Nifty Z-Score])</f>
        <v>147</v>
      </c>
      <c r="AT410">
        <f>_xlfn.RANK.AVG(Table2[[#This Row],[6M Return vs Nifty Z-Score]],Table2[6M Return vs Nifty Z-Score])</f>
        <v>610</v>
      </c>
      <c r="AU410">
        <f>_xlfn.RANK.AVG(Table2[[#This Row],[Sharpe Ratio Z-Score]],Table2[Sharpe Ratio Z-Score])</f>
        <v>447</v>
      </c>
      <c r="AV410">
        <f>(Table2[[#This Row],[Rank 1Y]]+Table2[[#This Row],[Rank 6M]]+Table2[[#This Row],[Rank Sharpe]])/3</f>
        <v>401.33333333333331</v>
      </c>
    </row>
    <row r="411" spans="1:48" x14ac:dyDescent="0.3">
      <c r="A411" t="s">
        <v>1292</v>
      </c>
      <c r="B411" t="s">
        <v>1293</v>
      </c>
      <c r="C411" t="s">
        <v>3168</v>
      </c>
      <c r="D411" t="s">
        <v>72</v>
      </c>
      <c r="E411">
        <v>8988.5177138899999</v>
      </c>
      <c r="F411">
        <v>817.3</v>
      </c>
      <c r="G411">
        <v>-12.298389311945</v>
      </c>
      <c r="H411">
        <f>(Table2[[#This Row],[1Y Return vs Nifty]]-AVERAGE(Table2[1Y Return vs Nifty]))/_xlfn.STDEV.P(Table2[1Y Return vs Nifty])</f>
        <v>-0.62215389502464935</v>
      </c>
      <c r="I411">
        <v>6.3229293980053596</v>
      </c>
      <c r="J411">
        <f>(Table2[[#This Row],[1M Return vs Nifty]]-AVERAGE(Table2[1M Return vs Nifty]))/_xlfn.STDEV.P(Table2[1M Return vs Nifty])</f>
        <v>0.57322705395919982</v>
      </c>
      <c r="K411">
        <v>-5.1828339997148403</v>
      </c>
      <c r="L411">
        <f>(Table2[[#This Row],[6M Return vs Nifty]]-AVERAGE(Table2[6M Return vs Nifty]))/_xlfn.STDEV.P(Table2[6M Return vs Nifty])</f>
        <v>-0.62732023204569398</v>
      </c>
      <c r="M411">
        <v>3.8026501824598999</v>
      </c>
      <c r="N411">
        <f>(Table2[[#This Row],[1W Return vs Nifty]]-AVERAGE(Table2[1W Return vs Nifty]))/_xlfn.STDEV.P(Table2[1W Return vs Nifty])</f>
        <v>0.71195600210738585</v>
      </c>
      <c r="O411">
        <v>796.74</v>
      </c>
      <c r="P411">
        <v>780.29441148670196</v>
      </c>
      <c r="Q411">
        <v>747.51599893524497</v>
      </c>
      <c r="R411">
        <v>59.006106775845097</v>
      </c>
      <c r="S411" s="1">
        <f>(Table2[[#This Row],[Close Price]]-Table2[[#This Row],[20D EMA]])/Table2[[#This Row],[20D EMA]]</f>
        <v>2.5805156010743711E-2</v>
      </c>
      <c r="T411" s="1">
        <f>(Table2[[#This Row],[Close Price]]-Table2[[#This Row],[50D EMA]])/Table2[[#This Row],[50D EMA]]</f>
        <v>4.7425161539720519E-2</v>
      </c>
      <c r="U411" s="1">
        <f>(Table2[[#This Row],[Close Price]]-Table2[[#This Row],[200D EMA]])/Table2[[#This Row],[200D EMA]]</f>
        <v>9.3354525072579977E-2</v>
      </c>
      <c r="V411">
        <v>0.81084904266167002</v>
      </c>
      <c r="W411">
        <v>810.1</v>
      </c>
      <c r="X411">
        <v>833.5</v>
      </c>
      <c r="Y411">
        <v>802.05</v>
      </c>
      <c r="Z411">
        <v>833.5</v>
      </c>
      <c r="AA411">
        <v>782</v>
      </c>
      <c r="AB411">
        <v>864.95</v>
      </c>
      <c r="AC411" s="1">
        <f>(Table2[[#This Row],[Close Price]]/Table2[[#This Row],[Day Low]])-1</f>
        <v>8.887791630662889E-3</v>
      </c>
      <c r="AD411" s="1">
        <f>(Table2[[#This Row],[Day High]]/Table2[[#This Row],[Close Price]])-1</f>
        <v>1.9821363024593142E-2</v>
      </c>
      <c r="AE411" s="1">
        <f>(Table2[[#This Row],[Close Price]]/Table2[[#This Row],[Current Week Low]])-1</f>
        <v>1.9013777195935333E-2</v>
      </c>
      <c r="AF411" s="1">
        <f>(Table2[[#This Row],[Current Week High]]/Table2[[#This Row],[Close Price]])-1</f>
        <v>1.9821363024593142E-2</v>
      </c>
      <c r="AG411" s="1">
        <f>(Table2[[#This Row],[Close Price]]/Table2[[#This Row],[Current Month Low]])-1</f>
        <v>4.5140664961636823E-2</v>
      </c>
      <c r="AH411" s="1">
        <f>(Table2[[#This Row],[Current Month High]]/Table2[[#This Row],[Close Price]])-1</f>
        <v>5.8301725192707821E-2</v>
      </c>
      <c r="AI411">
        <v>12.5657653248501</v>
      </c>
      <c r="AJ411">
        <v>32.678571428571402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-0.02</v>
      </c>
      <c r="AM411" t="s">
        <v>3221</v>
      </c>
      <c r="AN411">
        <v>3.77</v>
      </c>
      <c r="AO411" t="s">
        <v>3220</v>
      </c>
      <c r="AP411">
        <v>0.14188485179000401</v>
      </c>
      <c r="AQ411">
        <f>(Table2[[#This Row],[Sharpe Ratio]]-AVERAGE(Table2[Sharpe Ratio]))/_xlfn.STDEV.P(Table2[Sharpe Ratio])</f>
        <v>0.90277742440720499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0.93848635340344733</v>
      </c>
      <c r="AS411">
        <f>_xlfn.RANK.AVG(Table2[[#This Row],[1Y Return vs Nifty Z-Score]],Table2[1Y Return vs Nifty Z-Score])</f>
        <v>540</v>
      </c>
      <c r="AT411">
        <f>_xlfn.RANK.AVG(Table2[[#This Row],[6M Return vs Nifty Z-Score]],Table2[6M Return vs Nifty Z-Score])</f>
        <v>534</v>
      </c>
      <c r="AU411">
        <f>_xlfn.RANK.AVG(Table2[[#This Row],[Sharpe Ratio Z-Score]],Table2[Sharpe Ratio Z-Score])</f>
        <v>131</v>
      </c>
      <c r="AV411">
        <f>(Table2[[#This Row],[Rank 1Y]]+Table2[[#This Row],[Rank 6M]]+Table2[[#This Row],[Rank Sharpe]])/3</f>
        <v>401.66666666666669</v>
      </c>
    </row>
    <row r="412" spans="1:48" x14ac:dyDescent="0.3">
      <c r="A412" t="s">
        <v>1197</v>
      </c>
      <c r="B412" t="s">
        <v>1198</v>
      </c>
      <c r="C412" t="s">
        <v>3163</v>
      </c>
      <c r="D412" t="s">
        <v>221</v>
      </c>
      <c r="E412">
        <v>10223.5651948</v>
      </c>
      <c r="F412">
        <v>765.65</v>
      </c>
      <c r="G412">
        <v>-14.666997657643901</v>
      </c>
      <c r="H412">
        <f>(Table2[[#This Row],[1Y Return vs Nifty]]-AVERAGE(Table2[1Y Return vs Nifty]))/_xlfn.STDEV.P(Table2[1Y Return vs Nifty])</f>
        <v>-0.66387928767729476</v>
      </c>
      <c r="I412">
        <v>11.919420314616801</v>
      </c>
      <c r="J412">
        <f>(Table2[[#This Row],[1M Return vs Nifty]]-AVERAGE(Table2[1M Return vs Nifty]))/_xlfn.STDEV.P(Table2[1M Return vs Nifty])</f>
        <v>1.1327554141031941</v>
      </c>
      <c r="K412">
        <v>14.790269984095699</v>
      </c>
      <c r="L412">
        <f>(Table2[[#This Row],[6M Return vs Nifty]]-AVERAGE(Table2[6M Return vs Nifty]))/_xlfn.STDEV.P(Table2[6M Return vs Nifty])</f>
        <v>6.2650861661006918E-3</v>
      </c>
      <c r="M412">
        <v>3.2800445105163898</v>
      </c>
      <c r="N412">
        <f>(Table2[[#This Row],[1W Return vs Nifty]]-AVERAGE(Table2[1W Return vs Nifty]))/_xlfn.STDEV.P(Table2[1W Return vs Nifty])</f>
        <v>0.61147057233602353</v>
      </c>
      <c r="O412">
        <v>726.02</v>
      </c>
      <c r="P412">
        <v>678.42821781401699</v>
      </c>
      <c r="Q412">
        <v>628.67513259256395</v>
      </c>
      <c r="R412">
        <v>59.015029680771399</v>
      </c>
      <c r="S412" s="1">
        <f>(Table2[[#This Row],[Close Price]]-Table2[[#This Row],[20D EMA]])/Table2[[#This Row],[20D EMA]]</f>
        <v>5.458527313297154E-2</v>
      </c>
      <c r="T412" s="1">
        <f>(Table2[[#This Row],[Close Price]]-Table2[[#This Row],[50D EMA]])/Table2[[#This Row],[50D EMA]]</f>
        <v>0.12856449642826295</v>
      </c>
      <c r="U412" s="1">
        <f>(Table2[[#This Row],[Close Price]]-Table2[[#This Row],[200D EMA]])/Table2[[#This Row],[200D EMA]]</f>
        <v>0.21787861537098147</v>
      </c>
      <c r="V412">
        <v>2.4956828400630702</v>
      </c>
      <c r="W412">
        <v>745.2</v>
      </c>
      <c r="X412">
        <v>774</v>
      </c>
      <c r="Y412">
        <v>743.3</v>
      </c>
      <c r="Z412">
        <v>774</v>
      </c>
      <c r="AA412">
        <v>713.65</v>
      </c>
      <c r="AB412">
        <v>855</v>
      </c>
      <c r="AC412" s="1">
        <f>(Table2[[#This Row],[Close Price]]/Table2[[#This Row],[Day Low]])-1</f>
        <v>2.7442297369833613E-2</v>
      </c>
      <c r="AD412" s="1">
        <f>(Table2[[#This Row],[Day High]]/Table2[[#This Row],[Close Price]])-1</f>
        <v>1.0905766342323542E-2</v>
      </c>
      <c r="AE412" s="1">
        <f>(Table2[[#This Row],[Close Price]]/Table2[[#This Row],[Current Week Low]])-1</f>
        <v>3.0068612942284467E-2</v>
      </c>
      <c r="AF412" s="1">
        <f>(Table2[[#This Row],[Current Week High]]/Table2[[#This Row],[Close Price]])-1</f>
        <v>1.0905766342323542E-2</v>
      </c>
      <c r="AG412" s="1">
        <f>(Table2[[#This Row],[Close Price]]/Table2[[#This Row],[Current Month Low]])-1</f>
        <v>7.2864849716247404E-2</v>
      </c>
      <c r="AH412" s="1">
        <f>(Table2[[#This Row],[Current Month High]]/Table2[[#This Row],[Close Price]])-1</f>
        <v>0.1166982302618691</v>
      </c>
      <c r="AI412">
        <v>11.669823026186901</v>
      </c>
      <c r="AJ412">
        <v>38.805293691080401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0.11</v>
      </c>
      <c r="AM412" t="s">
        <v>3220</v>
      </c>
      <c r="AN412">
        <v>7.54</v>
      </c>
      <c r="AO412" t="s">
        <v>3220</v>
      </c>
      <c r="AP412">
        <v>7.3267984643156994E-2</v>
      </c>
      <c r="AQ412">
        <f>(Table2[[#This Row],[Sharpe Ratio]]-AVERAGE(Table2[Sharpe Ratio]))/_xlfn.STDEV.P(Table2[Sharpe Ratio])</f>
        <v>0.1005541890629935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1.187165973991017</v>
      </c>
      <c r="AS412">
        <f>_xlfn.RANK.AVG(Table2[[#This Row],[1Y Return vs Nifty Z-Score]],Table2[1Y Return vs Nifty Z-Score])</f>
        <v>558</v>
      </c>
      <c r="AT412">
        <f>_xlfn.RANK.AVG(Table2[[#This Row],[6M Return vs Nifty Z-Score]],Table2[6M Return vs Nifty Z-Score])</f>
        <v>322</v>
      </c>
      <c r="AU412">
        <f>_xlfn.RANK.AVG(Table2[[#This Row],[Sharpe Ratio Z-Score]],Table2[Sharpe Ratio Z-Score])</f>
        <v>326</v>
      </c>
      <c r="AV412">
        <f>(Table2[[#This Row],[Rank 1Y]]+Table2[[#This Row],[Rank 6M]]+Table2[[#This Row],[Rank Sharpe]])/3</f>
        <v>402</v>
      </c>
    </row>
    <row r="413" spans="1:48" x14ac:dyDescent="0.3">
      <c r="A413" t="s">
        <v>1336</v>
      </c>
      <c r="B413" t="s">
        <v>1337</v>
      </c>
      <c r="C413" t="s">
        <v>3165</v>
      </c>
      <c r="D413" t="s">
        <v>54</v>
      </c>
      <c r="E413">
        <v>8658.5266888749993</v>
      </c>
      <c r="F413">
        <v>499.15</v>
      </c>
      <c r="G413">
        <v>-5.6002798173136901</v>
      </c>
      <c r="H413">
        <f>(Table2[[#This Row],[1Y Return vs Nifty]]-AVERAGE(Table2[1Y Return vs Nifty]))/_xlfn.STDEV.P(Table2[1Y Return vs Nifty])</f>
        <v>-0.50416003200318049</v>
      </c>
      <c r="I413">
        <v>8.9450639644545404</v>
      </c>
      <c r="J413">
        <f>(Table2[[#This Row],[1M Return vs Nifty]]-AVERAGE(Table2[1M Return vs Nifty]))/_xlfn.STDEV.P(Table2[1M Return vs Nifty])</f>
        <v>0.83538394403604954</v>
      </c>
      <c r="K413">
        <v>31.553942462694899</v>
      </c>
      <c r="L413">
        <f>(Table2[[#This Row],[6M Return vs Nifty]]-AVERAGE(Table2[6M Return vs Nifty]))/_xlfn.STDEV.P(Table2[6M Return vs Nifty])</f>
        <v>0.53804105700972837</v>
      </c>
      <c r="M413">
        <v>11.2165225669925</v>
      </c>
      <c r="N413">
        <f>(Table2[[#This Row],[1W Return vs Nifty]]-AVERAGE(Table2[1W Return vs Nifty]))/_xlfn.STDEV.P(Table2[1W Return vs Nifty])</f>
        <v>2.1374785190354473</v>
      </c>
      <c r="O413">
        <v>484.19</v>
      </c>
      <c r="P413">
        <v>461.67044120572501</v>
      </c>
      <c r="Q413">
        <v>399.669858915242</v>
      </c>
      <c r="R413">
        <v>55.954295492891703</v>
      </c>
      <c r="S413" s="1">
        <f>(Table2[[#This Row],[Close Price]]-Table2[[#This Row],[20D EMA]])/Table2[[#This Row],[20D EMA]]</f>
        <v>3.0896961936429872E-2</v>
      </c>
      <c r="T413" s="1">
        <f>(Table2[[#This Row],[Close Price]]-Table2[[#This Row],[50D EMA]])/Table2[[#This Row],[50D EMA]]</f>
        <v>8.1182496103478483E-2</v>
      </c>
      <c r="U413" s="1">
        <f>(Table2[[#This Row],[Close Price]]-Table2[[#This Row],[200D EMA]])/Table2[[#This Row],[200D EMA]]</f>
        <v>0.24890578777884456</v>
      </c>
      <c r="V413">
        <v>0.87629317616938096</v>
      </c>
      <c r="W413">
        <v>496.4</v>
      </c>
      <c r="X413">
        <v>525.65</v>
      </c>
      <c r="Y413">
        <v>496.4</v>
      </c>
      <c r="Z413">
        <v>535</v>
      </c>
      <c r="AA413">
        <v>460.5</v>
      </c>
      <c r="AB413">
        <v>535</v>
      </c>
      <c r="AC413" s="1">
        <f>(Table2[[#This Row],[Close Price]]/Table2[[#This Row],[Day Low]])-1</f>
        <v>5.5398871877518907E-3</v>
      </c>
      <c r="AD413" s="1">
        <f>(Table2[[#This Row],[Day High]]/Table2[[#This Row],[Close Price]])-1</f>
        <v>5.3090253430832401E-2</v>
      </c>
      <c r="AE413" s="1">
        <f>(Table2[[#This Row],[Close Price]]/Table2[[#This Row],[Current Week Low]])-1</f>
        <v>5.5398871877518907E-3</v>
      </c>
      <c r="AF413" s="1">
        <f>(Table2[[#This Row],[Current Week High]]/Table2[[#This Row],[Close Price]])-1</f>
        <v>7.1822097565862109E-2</v>
      </c>
      <c r="AG413" s="1">
        <f>(Table2[[#This Row],[Close Price]]/Table2[[#This Row],[Current Month Low]])-1</f>
        <v>8.3930510314875084E-2</v>
      </c>
      <c r="AH413" s="1">
        <f>(Table2[[#This Row],[Current Month High]]/Table2[[#This Row],[Close Price]])-1</f>
        <v>7.1822097565862109E-2</v>
      </c>
      <c r="AI413">
        <v>7.8834017830311502</v>
      </c>
      <c r="AJ413">
        <v>56.228482003129798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-0.01</v>
      </c>
      <c r="AM413" t="s">
        <v>3221</v>
      </c>
      <c r="AN413">
        <v>5.56</v>
      </c>
      <c r="AO413" t="s">
        <v>3220</v>
      </c>
      <c r="AQ413">
        <f>(Table2[[#This Row],[Sharpe Ratio]]-AVERAGE(Table2[Sharpe Ratio]))/_xlfn.STDEV.P(Table2[Sharpe Ratio])</f>
        <v>-0.75604684988846571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2.250696638189579</v>
      </c>
      <c r="AS413">
        <f>_xlfn.RANK.AVG(Table2[[#This Row],[1Y Return vs Nifty Z-Score]],Table2[1Y Return vs Nifty Z-Score])</f>
        <v>480</v>
      </c>
      <c r="AT413">
        <f>_xlfn.RANK.AVG(Table2[[#This Row],[6M Return vs Nifty Z-Score]],Table2[6M Return vs Nifty Z-Score])</f>
        <v>168</v>
      </c>
      <c r="AU413">
        <f>_xlfn.RANK.AVG(Table2[[#This Row],[Sharpe Ratio Z-Score]],Table2[Sharpe Ratio Z-Score])</f>
        <v>559.5</v>
      </c>
      <c r="AV413">
        <f>(Table2[[#This Row],[Rank 1Y]]+Table2[[#This Row],[Rank 6M]]+Table2[[#This Row],[Rank Sharpe]])/3</f>
        <v>402.5</v>
      </c>
    </row>
    <row r="414" spans="1:48" x14ac:dyDescent="0.3">
      <c r="A414" t="s">
        <v>1139</v>
      </c>
      <c r="B414" t="s">
        <v>1140</v>
      </c>
      <c r="C414" t="s">
        <v>3165</v>
      </c>
      <c r="D414" t="s">
        <v>269</v>
      </c>
      <c r="E414">
        <v>11128.656986219999</v>
      </c>
      <c r="F414">
        <v>2171.8000000000002</v>
      </c>
      <c r="G414">
        <v>26.665411396816999</v>
      </c>
      <c r="H414">
        <f>(Table2[[#This Row],[1Y Return vs Nifty]]-AVERAGE(Table2[1Y Return vs Nifty]))/_xlfn.STDEV.P(Table2[1Y Return vs Nifty])</f>
        <v>6.4232221432609191E-2</v>
      </c>
      <c r="I414">
        <v>1.32491741782786</v>
      </c>
      <c r="J414">
        <f>(Table2[[#This Row],[1M Return vs Nifty]]-AVERAGE(Table2[1M Return vs Nifty]))/_xlfn.STDEV.P(Table2[1M Return vs Nifty])</f>
        <v>7.3533676641615517E-2</v>
      </c>
      <c r="K414">
        <v>22.4552624116968</v>
      </c>
      <c r="L414">
        <f>(Table2[[#This Row],[6M Return vs Nifty]]-AVERAGE(Table2[6M Return vs Nifty]))/_xlfn.STDEV.P(Table2[6M Return vs Nifty])</f>
        <v>0.24941340553944796</v>
      </c>
      <c r="M414">
        <v>2.3434891050240898</v>
      </c>
      <c r="N414">
        <f>(Table2[[#This Row],[1W Return vs Nifty]]-AVERAGE(Table2[1W Return vs Nifty]))/_xlfn.STDEV.P(Table2[1W Return vs Nifty])</f>
        <v>0.4313918294559444</v>
      </c>
      <c r="O414">
        <v>2110.79</v>
      </c>
      <c r="P414">
        <v>2064.1717936137102</v>
      </c>
      <c r="Q414">
        <v>1855.1280958945899</v>
      </c>
      <c r="R414">
        <v>68.560682956762705</v>
      </c>
      <c r="S414" s="1">
        <f>(Table2[[#This Row],[Close Price]]-Table2[[#This Row],[20D EMA]])/Table2[[#This Row],[20D EMA]]</f>
        <v>2.8903870114980752E-2</v>
      </c>
      <c r="T414" s="1">
        <f>(Table2[[#This Row],[Close Price]]-Table2[[#This Row],[50D EMA]])/Table2[[#This Row],[50D EMA]]</f>
        <v>5.2141108951918751E-2</v>
      </c>
      <c r="U414" s="1">
        <f>(Table2[[#This Row],[Close Price]]-Table2[[#This Row],[200D EMA]])/Table2[[#This Row],[200D EMA]]</f>
        <v>0.1707008291266825</v>
      </c>
      <c r="V414">
        <v>0.78921535742916604</v>
      </c>
      <c r="W414">
        <v>2159.8000000000002</v>
      </c>
      <c r="X414">
        <v>2196.65</v>
      </c>
      <c r="Y414">
        <v>2114.5500000000002</v>
      </c>
      <c r="Z414">
        <v>2196.65</v>
      </c>
      <c r="AA414">
        <v>2085</v>
      </c>
      <c r="AB414">
        <v>2196.65</v>
      </c>
      <c r="AC414" s="1">
        <f>(Table2[[#This Row],[Close Price]]/Table2[[#This Row],[Day Low]])-1</f>
        <v>5.5560700064820612E-3</v>
      </c>
      <c r="AD414" s="1">
        <f>(Table2[[#This Row],[Day High]]/Table2[[#This Row],[Close Price]])-1</f>
        <v>1.14421217423335E-2</v>
      </c>
      <c r="AE414" s="1">
        <f>(Table2[[#This Row],[Close Price]]/Table2[[#This Row],[Current Week Low]])-1</f>
        <v>2.7074318412900977E-2</v>
      </c>
      <c r="AF414" s="1">
        <f>(Table2[[#This Row],[Current Week High]]/Table2[[#This Row],[Close Price]])-1</f>
        <v>1.14421217423335E-2</v>
      </c>
      <c r="AG414" s="1">
        <f>(Table2[[#This Row],[Close Price]]/Table2[[#This Row],[Current Month Low]])-1</f>
        <v>4.1630695443645171E-2</v>
      </c>
      <c r="AH414" s="1">
        <f>(Table2[[#This Row],[Current Month High]]/Table2[[#This Row],[Close Price]])-1</f>
        <v>1.14421217423335E-2</v>
      </c>
      <c r="AI414">
        <v>1.14421217423335</v>
      </c>
      <c r="AJ414">
        <v>59.685305687290899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-0.06</v>
      </c>
      <c r="AM414" t="s">
        <v>3221</v>
      </c>
      <c r="AN414">
        <v>5.16</v>
      </c>
      <c r="AO414" t="s">
        <v>3220</v>
      </c>
      <c r="AP414">
        <v>-6.9145309414733E-2</v>
      </c>
      <c r="AQ414">
        <f>(Table2[[#This Row],[Sharpe Ratio]]-AVERAGE(Table2[Sharpe Ratio]))/_xlfn.STDEV.P(Table2[Sharpe Ratio])</f>
        <v>-1.5644482843178797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-0.7458771512482627</v>
      </c>
      <c r="AS414">
        <f>_xlfn.RANK.AVG(Table2[[#This Row],[1Y Return vs Nifty Z-Score]],Table2[1Y Return vs Nifty Z-Score])</f>
        <v>280</v>
      </c>
      <c r="AT414">
        <f>_xlfn.RANK.AVG(Table2[[#This Row],[6M Return vs Nifty Z-Score]],Table2[6M Return vs Nifty Z-Score])</f>
        <v>240</v>
      </c>
      <c r="AU414">
        <f>_xlfn.RANK.AVG(Table2[[#This Row],[Sharpe Ratio Z-Score]],Table2[Sharpe Ratio Z-Score])</f>
        <v>689</v>
      </c>
      <c r="AV414">
        <f>(Table2[[#This Row],[Rank 1Y]]+Table2[[#This Row],[Rank 6M]]+Table2[[#This Row],[Rank Sharpe]])/3</f>
        <v>403</v>
      </c>
    </row>
    <row r="415" spans="1:48" x14ac:dyDescent="0.3">
      <c r="A415" t="s">
        <v>76</v>
      </c>
      <c r="B415" t="s">
        <v>77</v>
      </c>
      <c r="C415" t="s">
        <v>3170</v>
      </c>
      <c r="D415" t="s">
        <v>78</v>
      </c>
      <c r="E415">
        <v>332612.59704978898</v>
      </c>
      <c r="F415">
        <v>11541.05</v>
      </c>
      <c r="G415">
        <v>10.048721457613301</v>
      </c>
      <c r="H415">
        <f>(Table2[[#This Row],[1Y Return vs Nifty]]-AVERAGE(Table2[1Y Return vs Nifty]))/_xlfn.STDEV.P(Table2[1Y Return vs Nifty])</f>
        <v>-0.22848730459606229</v>
      </c>
      <c r="I415">
        <v>-1.7647738702164399</v>
      </c>
      <c r="J415">
        <f>(Table2[[#This Row],[1M Return vs Nifty]]-AVERAGE(Table2[1M Return vs Nifty]))/_xlfn.STDEV.P(Table2[1M Return vs Nifty])</f>
        <v>-0.23536879912570813</v>
      </c>
      <c r="K415">
        <v>7.6799698768239599</v>
      </c>
      <c r="L415">
        <f>(Table2[[#This Row],[6M Return vs Nifty]]-AVERAGE(Table2[6M Return vs Nifty]))/_xlfn.STDEV.P(Table2[6M Return vs Nifty])</f>
        <v>-0.21928732470096807</v>
      </c>
      <c r="M415">
        <v>1.13496086477664</v>
      </c>
      <c r="N415">
        <f>(Table2[[#This Row],[1W Return vs Nifty]]-AVERAGE(Table2[1W Return vs Nifty]))/_xlfn.STDEV.P(Table2[1W Return vs Nifty])</f>
        <v>0.19901876859636006</v>
      </c>
      <c r="O415">
        <v>11419.11</v>
      </c>
      <c r="P415">
        <v>11301.6725897661</v>
      </c>
      <c r="Q415">
        <v>10313.6630925381</v>
      </c>
      <c r="R415">
        <v>61.246483530379102</v>
      </c>
      <c r="S415" s="1">
        <f>(Table2[[#This Row],[Close Price]]-Table2[[#This Row],[20D EMA]])/Table2[[#This Row],[20D EMA]]</f>
        <v>1.0678590538141649E-2</v>
      </c>
      <c r="T415" s="1">
        <f>(Table2[[#This Row],[Close Price]]-Table2[[#This Row],[50D EMA]])/Table2[[#This Row],[50D EMA]]</f>
        <v>2.1180706513358082E-2</v>
      </c>
      <c r="U415" s="1">
        <f>(Table2[[#This Row],[Close Price]]-Table2[[#This Row],[200D EMA]])/Table2[[#This Row],[200D EMA]]</f>
        <v>0.11900591443111129</v>
      </c>
      <c r="V415">
        <v>0.64980170778916801</v>
      </c>
      <c r="W415">
        <v>11460.5</v>
      </c>
      <c r="X415">
        <v>11639.45</v>
      </c>
      <c r="Y415">
        <v>11308</v>
      </c>
      <c r="Z415">
        <v>11639.45</v>
      </c>
      <c r="AA415">
        <v>11308</v>
      </c>
      <c r="AB415">
        <v>11822.75</v>
      </c>
      <c r="AC415" s="1">
        <f>(Table2[[#This Row],[Close Price]]/Table2[[#This Row],[Day Low]])-1</f>
        <v>7.0284891584135867E-3</v>
      </c>
      <c r="AD415" s="1">
        <f>(Table2[[#This Row],[Day High]]/Table2[[#This Row],[Close Price]])-1</f>
        <v>8.5260873144126226E-3</v>
      </c>
      <c r="AE415" s="1">
        <f>(Table2[[#This Row],[Close Price]]/Table2[[#This Row],[Current Week Low]])-1</f>
        <v>2.060930314821352E-2</v>
      </c>
      <c r="AF415" s="1">
        <f>(Table2[[#This Row],[Current Week High]]/Table2[[#This Row],[Close Price]])-1</f>
        <v>8.5260873144126226E-3</v>
      </c>
      <c r="AG415" s="1">
        <f>(Table2[[#This Row],[Close Price]]/Table2[[#This Row],[Current Month Low]])-1</f>
        <v>2.060930314821352E-2</v>
      </c>
      <c r="AH415" s="1">
        <f>(Table2[[#This Row],[Current Month High]]/Table2[[#This Row],[Close Price]])-1</f>
        <v>2.4408524354369909E-2</v>
      </c>
      <c r="AI415">
        <v>4.6525229506847401</v>
      </c>
      <c r="AJ415">
        <v>43.455292384758302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0.04</v>
      </c>
      <c r="AM415" t="s">
        <v>3220</v>
      </c>
      <c r="AN415">
        <v>1.76</v>
      </c>
      <c r="AO415" t="s">
        <v>3220</v>
      </c>
      <c r="AP415">
        <v>3.4185513680490998E-2</v>
      </c>
      <c r="AQ415">
        <f>(Table2[[#This Row],[Sharpe Ratio]]-AVERAGE(Table2[Sharpe Ratio]))/_xlfn.STDEV.P(Table2[Sharpe Ratio])</f>
        <v>-0.3563723306776676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-0.84049699050404603</v>
      </c>
      <c r="AS415">
        <f>_xlfn.RANK.AVG(Table2[[#This Row],[1Y Return vs Nifty Z-Score]],Table2[1Y Return vs Nifty Z-Score])</f>
        <v>372</v>
      </c>
      <c r="AT415">
        <f>_xlfn.RANK.AVG(Table2[[#This Row],[6M Return vs Nifty Z-Score]],Table2[6M Return vs Nifty Z-Score])</f>
        <v>404</v>
      </c>
      <c r="AU415">
        <f>_xlfn.RANK.AVG(Table2[[#This Row],[Sharpe Ratio Z-Score]],Table2[Sharpe Ratio Z-Score])</f>
        <v>434</v>
      </c>
      <c r="AV415">
        <f>(Table2[[#This Row],[Rank 1Y]]+Table2[[#This Row],[Rank 6M]]+Table2[[#This Row],[Rank Sharpe]])/3</f>
        <v>403.33333333333331</v>
      </c>
    </row>
    <row r="416" spans="1:48" x14ac:dyDescent="0.3">
      <c r="A416" t="s">
        <v>515</v>
      </c>
      <c r="B416" t="s">
        <v>516</v>
      </c>
      <c r="C416" t="s">
        <v>3173</v>
      </c>
      <c r="D416" t="s">
        <v>258</v>
      </c>
      <c r="E416">
        <v>41354.29462465</v>
      </c>
      <c r="F416">
        <v>4384.45</v>
      </c>
      <c r="G416">
        <v>-11.0111995339527</v>
      </c>
      <c r="H416">
        <f>(Table2[[#This Row],[1Y Return vs Nifty]]-AVERAGE(Table2[1Y Return vs Nifty]))/_xlfn.STDEV.P(Table2[1Y Return vs Nifty])</f>
        <v>-0.59947876639786379</v>
      </c>
      <c r="I416">
        <v>-13.4044752411248</v>
      </c>
      <c r="J416">
        <f>(Table2[[#This Row],[1M Return vs Nifty]]-AVERAGE(Table2[1M Return vs Nifty]))/_xlfn.STDEV.P(Table2[1M Return vs Nifty])</f>
        <v>-1.3990878362278869</v>
      </c>
      <c r="K416">
        <v>8.0651621257711703</v>
      </c>
      <c r="L416">
        <f>(Table2[[#This Row],[6M Return vs Nifty]]-AVERAGE(Table2[6M Return vs Nifty]))/_xlfn.STDEV.P(Table2[6M Return vs Nifty])</f>
        <v>-0.20706828484518225</v>
      </c>
      <c r="M416">
        <v>-1.1025211528654799</v>
      </c>
      <c r="N416">
        <f>(Table2[[#This Row],[1W Return vs Nifty]]-AVERAGE(Table2[1W Return vs Nifty]))/_xlfn.STDEV.P(Table2[1W Return vs Nifty])</f>
        <v>-0.23119918390371608</v>
      </c>
      <c r="O416">
        <v>4389.3999999999996</v>
      </c>
      <c r="P416">
        <v>4341.8963559662498</v>
      </c>
      <c r="Q416">
        <v>3974.8817007817302</v>
      </c>
      <c r="R416">
        <v>51.292621977402099</v>
      </c>
      <c r="S416" s="1">
        <f>(Table2[[#This Row],[Close Price]]-Table2[[#This Row],[20D EMA]])/Table2[[#This Row],[20D EMA]]</f>
        <v>-1.1277167722239527E-3</v>
      </c>
      <c r="T416" s="1">
        <f>(Table2[[#This Row],[Close Price]]-Table2[[#This Row],[50D EMA]])/Table2[[#This Row],[50D EMA]]</f>
        <v>9.8007047025147447E-3</v>
      </c>
      <c r="U416" s="1">
        <f>(Table2[[#This Row],[Close Price]]-Table2[[#This Row],[200D EMA]])/Table2[[#This Row],[200D EMA]]</f>
        <v>0.10303911664533837</v>
      </c>
      <c r="V416">
        <v>0.68613298129668598</v>
      </c>
      <c r="W416">
        <v>4248.8</v>
      </c>
      <c r="X416">
        <v>4396</v>
      </c>
      <c r="Y416">
        <v>4209.2</v>
      </c>
      <c r="Z416">
        <v>4396</v>
      </c>
      <c r="AA416">
        <v>4209.2</v>
      </c>
      <c r="AB416">
        <v>4449.8999999999996</v>
      </c>
      <c r="AC416" s="1">
        <f>(Table2[[#This Row],[Close Price]]/Table2[[#This Row],[Day Low]])-1</f>
        <v>3.1926661645641063E-2</v>
      </c>
      <c r="AD416" s="1">
        <f>(Table2[[#This Row],[Day High]]/Table2[[#This Row],[Close Price]])-1</f>
        <v>2.6343098906362883E-3</v>
      </c>
      <c r="AE416" s="1">
        <f>(Table2[[#This Row],[Close Price]]/Table2[[#This Row],[Current Week Low]])-1</f>
        <v>4.1634990021856888E-2</v>
      </c>
      <c r="AF416" s="1">
        <f>(Table2[[#This Row],[Current Week High]]/Table2[[#This Row],[Close Price]])-1</f>
        <v>2.6343098906362883E-3</v>
      </c>
      <c r="AG416" s="1">
        <f>(Table2[[#This Row],[Close Price]]/Table2[[#This Row],[Current Month Low]])-1</f>
        <v>4.1634990021856888E-2</v>
      </c>
      <c r="AH416" s="1">
        <f>(Table2[[#This Row],[Current Month High]]/Table2[[#This Row],[Close Price]])-1</f>
        <v>1.4927756046938523E-2</v>
      </c>
      <c r="AI416">
        <v>12.897854919088999</v>
      </c>
      <c r="AJ416">
        <v>31.268992979147001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0.01</v>
      </c>
      <c r="AM416" t="s">
        <v>3220</v>
      </c>
      <c r="AN416">
        <v>-0.86</v>
      </c>
      <c r="AO416" t="s">
        <v>3221</v>
      </c>
      <c r="AP416">
        <v>8.298066319604E-2</v>
      </c>
      <c r="AQ416">
        <f>(Table2[[#This Row],[Sharpe Ratio]]-AVERAGE(Table2[Sharpe Ratio]))/_xlfn.STDEV.P(Table2[Sharpe Ratio])</f>
        <v>0.21410843216005937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-2.2227256392145893</v>
      </c>
      <c r="AS416">
        <f>_xlfn.RANK.AVG(Table2[[#This Row],[1Y Return vs Nifty Z-Score]],Table2[1Y Return vs Nifty Z-Score])</f>
        <v>524</v>
      </c>
      <c r="AT416">
        <f>_xlfn.RANK.AVG(Table2[[#This Row],[6M Return vs Nifty Z-Score]],Table2[6M Return vs Nifty Z-Score])</f>
        <v>397</v>
      </c>
      <c r="AU416">
        <f>_xlfn.RANK.AVG(Table2[[#This Row],[Sharpe Ratio Z-Score]],Table2[Sharpe Ratio Z-Score])</f>
        <v>289</v>
      </c>
      <c r="AV416">
        <f>(Table2[[#This Row],[Rank 1Y]]+Table2[[#This Row],[Rank 6M]]+Table2[[#This Row],[Rank Sharpe]])/3</f>
        <v>403.33333333333331</v>
      </c>
    </row>
    <row r="417" spans="1:48" x14ac:dyDescent="0.3">
      <c r="A417" t="s">
        <v>1098</v>
      </c>
      <c r="B417" t="s">
        <v>1099</v>
      </c>
      <c r="C417" t="s">
        <v>3164</v>
      </c>
      <c r="D417" t="s">
        <v>46</v>
      </c>
      <c r="E417">
        <v>11942.276341503901</v>
      </c>
      <c r="F417">
        <v>212.48</v>
      </c>
      <c r="G417">
        <v>5.2236614924620497</v>
      </c>
      <c r="H417">
        <f>(Table2[[#This Row],[1Y Return vs Nifty]]-AVERAGE(Table2[1Y Return vs Nifty]))/_xlfn.STDEV.P(Table2[1Y Return vs Nifty])</f>
        <v>-0.31348553656804773</v>
      </c>
      <c r="I417">
        <v>-6.4873424397828403</v>
      </c>
      <c r="J417">
        <f>(Table2[[#This Row],[1M Return vs Nifty]]-AVERAGE(Table2[1M Return vs Nifty]))/_xlfn.STDEV.P(Table2[1M Return vs Nifty])</f>
        <v>-0.7075237774450478</v>
      </c>
      <c r="K417">
        <v>-13.3183110687712</v>
      </c>
      <c r="L417">
        <f>(Table2[[#This Row],[6M Return vs Nifty]]-AVERAGE(Table2[6M Return vs Nifty]))/_xlfn.STDEV.P(Table2[6M Return vs Nifty])</f>
        <v>-0.88539323020266014</v>
      </c>
      <c r="M417">
        <v>-7.4860251540063096</v>
      </c>
      <c r="N417">
        <f>(Table2[[#This Row],[1W Return vs Nifty]]-AVERAGE(Table2[1W Return vs Nifty]))/_xlfn.STDEV.P(Table2[1W Return vs Nifty])</f>
        <v>-1.458604811968127</v>
      </c>
      <c r="O417">
        <v>220.97</v>
      </c>
      <c r="P417">
        <v>232.47196647796</v>
      </c>
      <c r="Q417">
        <v>216.71190612857899</v>
      </c>
      <c r="R417">
        <v>41.368189408862797</v>
      </c>
      <c r="S417" s="1">
        <f>(Table2[[#This Row],[Close Price]]-Table2[[#This Row],[20D EMA]])/Table2[[#This Row],[20D EMA]]</f>
        <v>-3.8421505181698914E-2</v>
      </c>
      <c r="T417" s="1">
        <f>(Table2[[#This Row],[Close Price]]-Table2[[#This Row],[50D EMA]])/Table2[[#This Row],[50D EMA]]</f>
        <v>-8.5997321659234932E-2</v>
      </c>
      <c r="U417" s="1">
        <f>(Table2[[#This Row],[Close Price]]-Table2[[#This Row],[200D EMA]])/Table2[[#This Row],[200D EMA]]</f>
        <v>-1.952779708406115E-2</v>
      </c>
      <c r="V417">
        <v>0.64258032459634595</v>
      </c>
      <c r="W417">
        <v>204.8</v>
      </c>
      <c r="X417">
        <v>215.9</v>
      </c>
      <c r="Y417">
        <v>204.15</v>
      </c>
      <c r="Z417">
        <v>218</v>
      </c>
      <c r="AA417">
        <v>204.15</v>
      </c>
      <c r="AB417">
        <v>225.59</v>
      </c>
      <c r="AC417" s="1">
        <f>(Table2[[#This Row],[Close Price]]/Table2[[#This Row],[Day Low]])-1</f>
        <v>3.7499999999999867E-2</v>
      </c>
      <c r="AD417" s="1">
        <f>(Table2[[#This Row],[Day High]]/Table2[[#This Row],[Close Price]])-1</f>
        <v>1.6095632530120474E-2</v>
      </c>
      <c r="AE417" s="1">
        <f>(Table2[[#This Row],[Close Price]]/Table2[[#This Row],[Current Week Low]])-1</f>
        <v>4.0803330884153777E-2</v>
      </c>
      <c r="AF417" s="1">
        <f>(Table2[[#This Row],[Current Week High]]/Table2[[#This Row],[Close Price]])-1</f>
        <v>2.5978915662650648E-2</v>
      </c>
      <c r="AG417" s="1">
        <f>(Table2[[#This Row],[Close Price]]/Table2[[#This Row],[Current Month Low]])-1</f>
        <v>4.0803330884153777E-2</v>
      </c>
      <c r="AH417" s="1">
        <f>(Table2[[#This Row],[Current Month High]]/Table2[[#This Row],[Close Price]])-1</f>
        <v>6.1699924698795261E-2</v>
      </c>
      <c r="AI417">
        <v>43.025225903614398</v>
      </c>
      <c r="AJ417">
        <v>82.464577071704497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</v>
      </c>
      <c r="AM417" t="s">
        <v>3221</v>
      </c>
      <c r="AN417">
        <v>-1.38</v>
      </c>
      <c r="AO417" t="s">
        <v>3221</v>
      </c>
      <c r="AP417">
        <v>0.11296579943051099</v>
      </c>
      <c r="AQ417">
        <f>(Table2[[#This Row],[Sharpe Ratio]]-AVERAGE(Table2[Sharpe Ratio]))/_xlfn.STDEV.P(Table2[Sharpe Ratio])</f>
        <v>0.56467490367754536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397</v>
      </c>
      <c r="AT417">
        <f>_xlfn.RANK.AVG(Table2[[#This Row],[6M Return vs Nifty Z-Score]],Table2[6M Return vs Nifty Z-Score])</f>
        <v>616</v>
      </c>
      <c r="AU417">
        <f>_xlfn.RANK.AVG(Table2[[#This Row],[Sharpe Ratio Z-Score]],Table2[Sharpe Ratio Z-Score])</f>
        <v>198</v>
      </c>
      <c r="AV417">
        <f>(Table2[[#This Row],[Rank 1Y]]+Table2[[#This Row],[Rank 6M]]+Table2[[#This Row],[Rank Sharpe]])/3</f>
        <v>403.66666666666669</v>
      </c>
    </row>
    <row r="418" spans="1:48" x14ac:dyDescent="0.3">
      <c r="A418" t="s">
        <v>1282</v>
      </c>
      <c r="B418" t="s">
        <v>1283</v>
      </c>
      <c r="C418" t="s">
        <v>3175</v>
      </c>
      <c r="D418" t="s">
        <v>376</v>
      </c>
      <c r="E418">
        <v>9124.3384819399998</v>
      </c>
      <c r="F418">
        <v>228.98</v>
      </c>
      <c r="G418">
        <v>4.6900021737537703</v>
      </c>
      <c r="H418">
        <f>(Table2[[#This Row],[1Y Return vs Nifty]]-AVERAGE(Table2[1Y Return vs Nifty]))/_xlfn.STDEV.P(Table2[1Y Return vs Nifty])</f>
        <v>-0.32288647643059631</v>
      </c>
      <c r="I418">
        <v>-4.0351910945846701</v>
      </c>
      <c r="J418">
        <f>(Table2[[#This Row],[1M Return vs Nifty]]-AVERAGE(Table2[1M Return vs Nifty]))/_xlfn.STDEV.P(Table2[1M Return vs Nifty])</f>
        <v>-0.46236154249329908</v>
      </c>
      <c r="K418">
        <v>-1.0801446813297999</v>
      </c>
      <c r="L418">
        <f>(Table2[[#This Row],[6M Return vs Nifty]]-AVERAGE(Table2[6M Return vs Nifty]))/_xlfn.STDEV.P(Table2[6M Return vs Nifty])</f>
        <v>-0.49717502680267828</v>
      </c>
      <c r="M418">
        <v>-4.6591461898131197</v>
      </c>
      <c r="N418">
        <f>(Table2[[#This Row],[1W Return vs Nifty]]-AVERAGE(Table2[1W Return vs Nifty]))/_xlfn.STDEV.P(Table2[1W Return vs Nifty])</f>
        <v>-0.91505895535277582</v>
      </c>
      <c r="O418">
        <v>233.26</v>
      </c>
      <c r="P418">
        <v>234.18762458711399</v>
      </c>
      <c r="Q418">
        <v>225.41497256164701</v>
      </c>
      <c r="R418">
        <v>41.399929390987502</v>
      </c>
      <c r="S418" s="1">
        <f>(Table2[[#This Row],[Close Price]]-Table2[[#This Row],[20D EMA]])/Table2[[#This Row],[20D EMA]]</f>
        <v>-1.8348623853211014E-2</v>
      </c>
      <c r="T418" s="1">
        <f>(Table2[[#This Row],[Close Price]]-Table2[[#This Row],[50D EMA]])/Table2[[#This Row],[50D EMA]]</f>
        <v>-2.2236975998605107E-2</v>
      </c>
      <c r="U418" s="1">
        <f>(Table2[[#This Row],[Close Price]]-Table2[[#This Row],[200D EMA]])/Table2[[#This Row],[200D EMA]]</f>
        <v>1.5815397698917329E-2</v>
      </c>
      <c r="V418">
        <v>0.44449415227847</v>
      </c>
      <c r="W418">
        <v>226.5</v>
      </c>
      <c r="X418">
        <v>230.34</v>
      </c>
      <c r="Y418">
        <v>223.63</v>
      </c>
      <c r="Z418">
        <v>230.8</v>
      </c>
      <c r="AA418">
        <v>223.63</v>
      </c>
      <c r="AB418">
        <v>244.25</v>
      </c>
      <c r="AC418" s="1">
        <f>(Table2[[#This Row],[Close Price]]/Table2[[#This Row],[Day Low]])-1</f>
        <v>1.0949227373068471E-2</v>
      </c>
      <c r="AD418" s="1">
        <f>(Table2[[#This Row],[Day High]]/Table2[[#This Row],[Close Price]])-1</f>
        <v>5.9393833522578543E-3</v>
      </c>
      <c r="AE418" s="1">
        <f>(Table2[[#This Row],[Close Price]]/Table2[[#This Row],[Current Week Low]])-1</f>
        <v>2.3923444976076569E-2</v>
      </c>
      <c r="AF418" s="1">
        <f>(Table2[[#This Row],[Current Week High]]/Table2[[#This Row],[Close Price]])-1</f>
        <v>7.9482924272862299E-3</v>
      </c>
      <c r="AG418" s="1">
        <f>(Table2[[#This Row],[Close Price]]/Table2[[#This Row],[Current Month Low]])-1</f>
        <v>2.3923444976076569E-2</v>
      </c>
      <c r="AH418" s="1">
        <f>(Table2[[#This Row],[Current Month High]]/Table2[[#This Row],[Close Price]])-1</f>
        <v>6.6687046903659786E-2</v>
      </c>
      <c r="AI418">
        <v>40.732815093021202</v>
      </c>
      <c r="AJ418">
        <v>40.220453153704803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-0.11</v>
      </c>
      <c r="AM418" t="s">
        <v>3221</v>
      </c>
      <c r="AN418">
        <v>-3.7</v>
      </c>
      <c r="AO418" t="s">
        <v>3221</v>
      </c>
      <c r="AP418">
        <v>7.4492376141447006E-2</v>
      </c>
      <c r="AQ418">
        <f>(Table2[[#This Row],[Sharpe Ratio]]-AVERAGE(Table2[Sharpe Ratio]))/_xlfn.STDEV.P(Table2[Sharpe Ratio])</f>
        <v>0.11486896835747917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401</v>
      </c>
      <c r="AT418">
        <f>_xlfn.RANK.AVG(Table2[[#This Row],[6M Return vs Nifty Z-Score]],Table2[6M Return vs Nifty Z-Score])</f>
        <v>491</v>
      </c>
      <c r="AU418">
        <f>_xlfn.RANK.AVG(Table2[[#This Row],[Sharpe Ratio Z-Score]],Table2[Sharpe Ratio Z-Score])</f>
        <v>319</v>
      </c>
      <c r="AV418">
        <f>(Table2[[#This Row],[Rank 1Y]]+Table2[[#This Row],[Rank 6M]]+Table2[[#This Row],[Rank Sharpe]])/3</f>
        <v>403.66666666666669</v>
      </c>
    </row>
    <row r="419" spans="1:48" x14ac:dyDescent="0.3">
      <c r="A419" t="s">
        <v>417</v>
      </c>
      <c r="B419" t="s">
        <v>418</v>
      </c>
      <c r="C419" t="s">
        <v>3161</v>
      </c>
      <c r="D419" t="s">
        <v>419</v>
      </c>
      <c r="E419">
        <v>56630.132321307901</v>
      </c>
      <c r="F419">
        <v>217.42</v>
      </c>
      <c r="G419">
        <v>-12.2116683792296</v>
      </c>
      <c r="H419">
        <f>(Table2[[#This Row],[1Y Return vs Nifty]]-AVERAGE(Table2[1Y Return vs Nifty]))/_xlfn.STDEV.P(Table2[1Y Return vs Nifty])</f>
        <v>-0.62062621951201147</v>
      </c>
      <c r="I419">
        <v>-0.28206824140105802</v>
      </c>
      <c r="J419">
        <f>(Table2[[#This Row],[1M Return vs Nifty]]-AVERAGE(Table2[1M Return vs Nifty]))/_xlfn.STDEV.P(Table2[1M Return vs Nifty])</f>
        <v>-8.7130222233733887E-2</v>
      </c>
      <c r="K419">
        <v>9.56393910485642</v>
      </c>
      <c r="L419">
        <f>(Table2[[#This Row],[6M Return vs Nifty]]-AVERAGE(Table2[6M Return vs Nifty]))/_xlfn.STDEV.P(Table2[6M Return vs Nifty])</f>
        <v>-0.15952419305093971</v>
      </c>
      <c r="M419">
        <v>-4.1521173107374301</v>
      </c>
      <c r="N419">
        <f>(Table2[[#This Row],[1W Return vs Nifty]]-AVERAGE(Table2[1W Return vs Nifty]))/_xlfn.STDEV.P(Table2[1W Return vs Nifty])</f>
        <v>-0.81756859587975417</v>
      </c>
      <c r="O419">
        <v>219.57</v>
      </c>
      <c r="P419">
        <v>220.181064245345</v>
      </c>
      <c r="Q419">
        <v>205.75671699038199</v>
      </c>
      <c r="R419">
        <v>43.294270770998303</v>
      </c>
      <c r="S419" s="1">
        <f>(Table2[[#This Row],[Close Price]]-Table2[[#This Row],[20D EMA]])/Table2[[#This Row],[20D EMA]]</f>
        <v>-9.7918659197522694E-3</v>
      </c>
      <c r="T419" s="1">
        <f>(Table2[[#This Row],[Close Price]]-Table2[[#This Row],[50D EMA]])/Table2[[#This Row],[50D EMA]]</f>
        <v>-1.253997138586083E-2</v>
      </c>
      <c r="U419" s="1">
        <f>(Table2[[#This Row],[Close Price]]-Table2[[#This Row],[200D EMA]])/Table2[[#This Row],[200D EMA]]</f>
        <v>5.6684822640143476E-2</v>
      </c>
      <c r="V419">
        <v>0.94784130808256595</v>
      </c>
      <c r="W419">
        <v>216.25</v>
      </c>
      <c r="X419">
        <v>220.74</v>
      </c>
      <c r="Y419">
        <v>213.65</v>
      </c>
      <c r="Z419">
        <v>220.74</v>
      </c>
      <c r="AA419">
        <v>213.65</v>
      </c>
      <c r="AB419">
        <v>229.45</v>
      </c>
      <c r="AC419" s="1">
        <f>(Table2[[#This Row],[Close Price]]/Table2[[#This Row],[Day Low]])-1</f>
        <v>5.4104046242773318E-3</v>
      </c>
      <c r="AD419" s="1">
        <f>(Table2[[#This Row],[Day High]]/Table2[[#This Row],[Close Price]])-1</f>
        <v>1.5269984362064282E-2</v>
      </c>
      <c r="AE419" s="1">
        <f>(Table2[[#This Row],[Close Price]]/Table2[[#This Row],[Current Week Low]])-1</f>
        <v>1.7645682190498446E-2</v>
      </c>
      <c r="AF419" s="1">
        <f>(Table2[[#This Row],[Current Week High]]/Table2[[#This Row],[Close Price]])-1</f>
        <v>1.5269984362064282E-2</v>
      </c>
      <c r="AG419" s="1">
        <f>(Table2[[#This Row],[Close Price]]/Table2[[#This Row],[Current Month Low]])-1</f>
        <v>1.7645682190498446E-2</v>
      </c>
      <c r="AH419" s="1">
        <f>(Table2[[#This Row],[Current Month High]]/Table2[[#This Row],[Close Price]])-1</f>
        <v>5.5330696348081965E-2</v>
      </c>
      <c r="AI419">
        <v>13.5590102106522</v>
      </c>
      <c r="AJ419">
        <v>40.270967741935401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-0.12</v>
      </c>
      <c r="AM419" t="s">
        <v>3221</v>
      </c>
      <c r="AN419">
        <v>-0.76</v>
      </c>
      <c r="AO419" t="s">
        <v>3221</v>
      </c>
      <c r="AP419">
        <v>8.2657465620578005E-2</v>
      </c>
      <c r="AQ419">
        <f>(Table2[[#This Row],[Sharpe Ratio]]-AVERAGE(Table2[Sharpe Ratio]))/_xlfn.STDEV.P(Table2[Sharpe Ratio])</f>
        <v>0.21032981889158051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539</v>
      </c>
      <c r="AT419">
        <f>_xlfn.RANK.AVG(Table2[[#This Row],[6M Return vs Nifty Z-Score]],Table2[6M Return vs Nifty Z-Score])</f>
        <v>385</v>
      </c>
      <c r="AU419">
        <f>_xlfn.RANK.AVG(Table2[[#This Row],[Sharpe Ratio Z-Score]],Table2[Sharpe Ratio Z-Score])</f>
        <v>290</v>
      </c>
      <c r="AV419">
        <f>(Table2[[#This Row],[Rank 1Y]]+Table2[[#This Row],[Rank 6M]]+Table2[[#This Row],[Rank Sharpe]])/3</f>
        <v>404.66666666666669</v>
      </c>
    </row>
    <row r="420" spans="1:48" x14ac:dyDescent="0.3">
      <c r="A420" t="s">
        <v>1487</v>
      </c>
      <c r="B420" t="s">
        <v>1488</v>
      </c>
      <c r="C420" t="s">
        <v>3175</v>
      </c>
      <c r="D420" t="s">
        <v>376</v>
      </c>
      <c r="E420">
        <v>7182.2737644899898</v>
      </c>
      <c r="F420">
        <v>88.15</v>
      </c>
      <c r="G420">
        <v>-5.5067128043653497</v>
      </c>
      <c r="H420">
        <f>(Table2[[#This Row],[1Y Return vs Nifty]]-AVERAGE(Table2[1Y Return vs Nifty]))/_xlfn.STDEV.P(Table2[1Y Return vs Nifty])</f>
        <v>-0.5025117559757426</v>
      </c>
      <c r="I420">
        <v>-3.9455768879697302</v>
      </c>
      <c r="J420">
        <f>(Table2[[#This Row],[1M Return vs Nifty]]-AVERAGE(Table2[1M Return vs Nifty]))/_xlfn.STDEV.P(Table2[1M Return vs Nifty])</f>
        <v>-0.45340205505376224</v>
      </c>
      <c r="K420">
        <v>6.2076421907613497</v>
      </c>
      <c r="L420">
        <f>(Table2[[#This Row],[6M Return vs Nifty]]-AVERAGE(Table2[6M Return vs Nifty]))/_xlfn.STDEV.P(Table2[6M Return vs Nifty])</f>
        <v>-0.26599239399025548</v>
      </c>
      <c r="M420">
        <v>2.7823562258778498</v>
      </c>
      <c r="N420">
        <f>(Table2[[#This Row],[1W Return vs Nifty]]-AVERAGE(Table2[1W Return vs Nifty]))/_xlfn.STDEV.P(Table2[1W Return vs Nifty])</f>
        <v>0.51577620111327571</v>
      </c>
      <c r="O420">
        <v>85.86</v>
      </c>
      <c r="P420">
        <v>84.577972685472005</v>
      </c>
      <c r="Q420">
        <v>76.781532065445205</v>
      </c>
      <c r="R420">
        <v>62.305002795470102</v>
      </c>
      <c r="S420" s="1">
        <f>(Table2[[#This Row],[Close Price]]-Table2[[#This Row],[20D EMA]])/Table2[[#This Row],[20D EMA]]</f>
        <v>2.6671325413463853E-2</v>
      </c>
      <c r="T420" s="1">
        <f>(Table2[[#This Row],[Close Price]]-Table2[[#This Row],[50D EMA]])/Table2[[#This Row],[50D EMA]]</f>
        <v>4.2233541442422973E-2</v>
      </c>
      <c r="U420" s="1">
        <f>(Table2[[#This Row],[Close Price]]-Table2[[#This Row],[200D EMA]])/Table2[[#This Row],[200D EMA]]</f>
        <v>0.14806253051664583</v>
      </c>
      <c r="V420">
        <v>0.41388540609434299</v>
      </c>
      <c r="W420">
        <v>85.8</v>
      </c>
      <c r="X420">
        <v>88.6</v>
      </c>
      <c r="Y420">
        <v>84.14</v>
      </c>
      <c r="Z420">
        <v>88.6</v>
      </c>
      <c r="AA420">
        <v>82.55</v>
      </c>
      <c r="AB420">
        <v>88.6</v>
      </c>
      <c r="AC420" s="1">
        <f>(Table2[[#This Row],[Close Price]]/Table2[[#This Row],[Day Low]])-1</f>
        <v>2.7389277389277433E-2</v>
      </c>
      <c r="AD420" s="1">
        <f>(Table2[[#This Row],[Day High]]/Table2[[#This Row],[Close Price]])-1</f>
        <v>5.1049347702778469E-3</v>
      </c>
      <c r="AE420" s="1">
        <f>(Table2[[#This Row],[Close Price]]/Table2[[#This Row],[Current Week Low]])-1</f>
        <v>4.7658664131210005E-2</v>
      </c>
      <c r="AF420" s="1">
        <f>(Table2[[#This Row],[Current Week High]]/Table2[[#This Row],[Close Price]])-1</f>
        <v>5.1049347702778469E-3</v>
      </c>
      <c r="AG420" s="1">
        <f>(Table2[[#This Row],[Close Price]]/Table2[[#This Row],[Current Month Low]])-1</f>
        <v>6.7837674136886905E-2</v>
      </c>
      <c r="AH420" s="1">
        <f>(Table2[[#This Row],[Current Month High]]/Table2[[#This Row],[Close Price]])-1</f>
        <v>5.1049347702778469E-3</v>
      </c>
      <c r="AI420">
        <v>11.5711854792966</v>
      </c>
      <c r="AJ420">
        <v>50.298380221653801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0.01</v>
      </c>
      <c r="AM420" t="s">
        <v>3220</v>
      </c>
      <c r="AN420">
        <v>-0.2</v>
      </c>
      <c r="AO420" t="s">
        <v>3221</v>
      </c>
      <c r="AP420">
        <v>7.2933794842999999E-2</v>
      </c>
      <c r="AQ420">
        <f>(Table2[[#This Row],[Sharpe Ratio]]-AVERAGE(Table2[Sharpe Ratio]))/_xlfn.STDEV.P(Table2[Sharpe Ratio])</f>
        <v>9.6647061940339674E-2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-0.60948294196614505</v>
      </c>
      <c r="AS420">
        <f>_xlfn.RANK.AVG(Table2[[#This Row],[1Y Return vs Nifty Z-Score]],Table2[1Y Return vs Nifty Z-Score])</f>
        <v>479</v>
      </c>
      <c r="AT420">
        <f>_xlfn.RANK.AVG(Table2[[#This Row],[6M Return vs Nifty Z-Score]],Table2[6M Return vs Nifty Z-Score])</f>
        <v>411</v>
      </c>
      <c r="AU420">
        <f>_xlfn.RANK.AVG(Table2[[#This Row],[Sharpe Ratio Z-Score]],Table2[Sharpe Ratio Z-Score])</f>
        <v>327</v>
      </c>
      <c r="AV420">
        <f>(Table2[[#This Row],[Rank 1Y]]+Table2[[#This Row],[Rank 6M]]+Table2[[#This Row],[Rank Sharpe]])/3</f>
        <v>405.66666666666669</v>
      </c>
    </row>
    <row r="421" spans="1:48" x14ac:dyDescent="0.3">
      <c r="A421" t="s">
        <v>1769</v>
      </c>
      <c r="B421" t="s">
        <v>1770</v>
      </c>
      <c r="C421" t="s">
        <v>3165</v>
      </c>
      <c r="D421" t="s">
        <v>269</v>
      </c>
      <c r="E421">
        <v>4531.6045489050002</v>
      </c>
      <c r="F421">
        <v>527.85</v>
      </c>
      <c r="G421">
        <v>12.426655171615201</v>
      </c>
      <c r="H421">
        <f>(Table2[[#This Row],[1Y Return vs Nifty]]-AVERAGE(Table2[1Y Return vs Nifty]))/_xlfn.STDEV.P(Table2[1Y Return vs Nifty])</f>
        <v>-0.18659763630249893</v>
      </c>
      <c r="I421">
        <v>11.0970483936667</v>
      </c>
      <c r="J421">
        <f>(Table2[[#This Row],[1M Return vs Nifty]]-AVERAGE(Table2[1M Return vs Nifty]))/_xlfn.STDEV.P(Table2[1M Return vs Nifty])</f>
        <v>1.050535962805258</v>
      </c>
      <c r="K421">
        <v>17.042499518906599</v>
      </c>
      <c r="L421">
        <f>(Table2[[#This Row],[6M Return vs Nifty]]-AVERAGE(Table2[6M Return vs Nifty]))/_xlfn.STDEV.P(Table2[6M Return vs Nifty])</f>
        <v>7.7710143862481929E-2</v>
      </c>
      <c r="M421">
        <v>6.3157493039580806E-2</v>
      </c>
      <c r="N421">
        <f>(Table2[[#This Row],[1W Return vs Nifty]]-AVERAGE(Table2[1W Return vs Nifty]))/_xlfn.STDEV.P(Table2[1W Return vs Nifty])</f>
        <v>-7.0651455694917577E-3</v>
      </c>
      <c r="O421">
        <v>504.73</v>
      </c>
      <c r="P421">
        <v>476.848535671825</v>
      </c>
      <c r="Q421">
        <v>430.142393475083</v>
      </c>
      <c r="R421">
        <v>64.755808581469907</v>
      </c>
      <c r="S421" s="1">
        <f>(Table2[[#This Row],[Close Price]]-Table2[[#This Row],[20D EMA]])/Table2[[#This Row],[20D EMA]]</f>
        <v>4.5806668912091619E-2</v>
      </c>
      <c r="T421" s="1">
        <f>(Table2[[#This Row],[Close Price]]-Table2[[#This Row],[50D EMA]])/Table2[[#This Row],[50D EMA]]</f>
        <v>0.10695527093591635</v>
      </c>
      <c r="U421" s="1">
        <f>(Table2[[#This Row],[Close Price]]-Table2[[#This Row],[200D EMA]])/Table2[[#This Row],[200D EMA]]</f>
        <v>0.22715177115081769</v>
      </c>
      <c r="V421">
        <v>0.97209111199109699</v>
      </c>
      <c r="W421">
        <v>511.95</v>
      </c>
      <c r="X421">
        <v>531.25</v>
      </c>
      <c r="Y421">
        <v>508.1</v>
      </c>
      <c r="Z421">
        <v>531.25</v>
      </c>
      <c r="AA421">
        <v>508.1</v>
      </c>
      <c r="AB421">
        <v>538.95000000000005</v>
      </c>
      <c r="AC421" s="1">
        <f>(Table2[[#This Row],[Close Price]]/Table2[[#This Row],[Day Low]])-1</f>
        <v>3.1057720480515805E-2</v>
      </c>
      <c r="AD421" s="1">
        <f>(Table2[[#This Row],[Day High]]/Table2[[#This Row],[Close Price]])-1</f>
        <v>6.441223832528209E-3</v>
      </c>
      <c r="AE421" s="1">
        <f>(Table2[[#This Row],[Close Price]]/Table2[[#This Row],[Current Week Low]])-1</f>
        <v>3.8870301121826323E-2</v>
      </c>
      <c r="AF421" s="1">
        <f>(Table2[[#This Row],[Current Week High]]/Table2[[#This Row],[Close Price]])-1</f>
        <v>6.441223832528209E-3</v>
      </c>
      <c r="AG421" s="1">
        <f>(Table2[[#This Row],[Close Price]]/Table2[[#This Row],[Current Month Low]])-1</f>
        <v>3.8870301121826323E-2</v>
      </c>
      <c r="AH421" s="1">
        <f>(Table2[[#This Row],[Current Month High]]/Table2[[#This Row],[Close Price]])-1</f>
        <v>2.1028701335606748E-2</v>
      </c>
      <c r="AI421">
        <v>3.0501089324618702</v>
      </c>
      <c r="AJ421">
        <v>53.4001743679163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0.06</v>
      </c>
      <c r="AM421" t="s">
        <v>3220</v>
      </c>
      <c r="AN421">
        <v>1.97</v>
      </c>
      <c r="AO421" t="s">
        <v>3220</v>
      </c>
      <c r="AQ421">
        <f>(Table2[[#This Row],[Sharpe Ratio]]-AVERAGE(Table2[Sharpe Ratio]))/_xlfn.STDEV.P(Table2[Sharpe Ratio])</f>
        <v>-0.75604684988846571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0.1785364749072835</v>
      </c>
      <c r="AS421">
        <f>_xlfn.RANK.AVG(Table2[[#This Row],[1Y Return vs Nifty Z-Score]],Table2[1Y Return vs Nifty Z-Score])</f>
        <v>362</v>
      </c>
      <c r="AT421">
        <f>_xlfn.RANK.AVG(Table2[[#This Row],[6M Return vs Nifty Z-Score]],Table2[6M Return vs Nifty Z-Score])</f>
        <v>299</v>
      </c>
      <c r="AU421">
        <f>_xlfn.RANK.AVG(Table2[[#This Row],[Sharpe Ratio Z-Score]],Table2[Sharpe Ratio Z-Score])</f>
        <v>559.5</v>
      </c>
      <c r="AV421">
        <f>(Table2[[#This Row],[Rank 1Y]]+Table2[[#This Row],[Rank 6M]]+Table2[[#This Row],[Rank Sharpe]])/3</f>
        <v>406.83333333333331</v>
      </c>
    </row>
    <row r="422" spans="1:48" x14ac:dyDescent="0.3">
      <c r="A422" t="s">
        <v>446</v>
      </c>
      <c r="B422" t="s">
        <v>447</v>
      </c>
      <c r="C422" t="s">
        <v>3161</v>
      </c>
      <c r="D422" t="s">
        <v>34</v>
      </c>
      <c r="E422">
        <v>50922.390708111998</v>
      </c>
      <c r="F422">
        <v>58.66</v>
      </c>
      <c r="G422">
        <v>17.9621410754003</v>
      </c>
      <c r="H422">
        <f>(Table2[[#This Row],[1Y Return vs Nifty]]-AVERAGE(Table2[1Y Return vs Nifty]))/_xlfn.STDEV.P(Table2[1Y Return vs Nifty])</f>
        <v>-8.9084544584304634E-2</v>
      </c>
      <c r="I422">
        <v>-4.8013747819841903</v>
      </c>
      <c r="J422">
        <f>(Table2[[#This Row],[1M Return vs Nifty]]-AVERAGE(Table2[1M Return vs Nifty]))/_xlfn.STDEV.P(Table2[1M Return vs Nifty])</f>
        <v>-0.53896338256906251</v>
      </c>
      <c r="K422">
        <v>-16.941137642974201</v>
      </c>
      <c r="L422">
        <f>(Table2[[#This Row],[6M Return vs Nifty]]-AVERAGE(Table2[6M Return vs Nifty]))/_xlfn.STDEV.P(Table2[6M Return vs Nifty])</f>
        <v>-1.0003162651852595</v>
      </c>
      <c r="M422">
        <v>-3.3955357614744801</v>
      </c>
      <c r="N422">
        <f>(Table2[[#This Row],[1W Return vs Nifty]]-AVERAGE(Table2[1W Return vs Nifty]))/_xlfn.STDEV.P(Table2[1W Return vs Nifty])</f>
        <v>-0.67209481666866966</v>
      </c>
      <c r="O422">
        <v>60.15</v>
      </c>
      <c r="P422">
        <v>61.157140454446498</v>
      </c>
      <c r="Q422">
        <v>57.7697202633126</v>
      </c>
      <c r="R422">
        <v>33.956356804174</v>
      </c>
      <c r="S422" s="1">
        <f>(Table2[[#This Row],[Close Price]]-Table2[[#This Row],[20D EMA]])/Table2[[#This Row],[20D EMA]]</f>
        <v>-2.4771404821280166E-2</v>
      </c>
      <c r="T422" s="1">
        <f>(Table2[[#This Row],[Close Price]]-Table2[[#This Row],[50D EMA]])/Table2[[#This Row],[50D EMA]]</f>
        <v>-4.0831543723116377E-2</v>
      </c>
      <c r="U422" s="1">
        <f>(Table2[[#This Row],[Close Price]]-Table2[[#This Row],[200D EMA]])/Table2[[#This Row],[200D EMA]]</f>
        <v>1.5410836899149405E-2</v>
      </c>
      <c r="V422">
        <v>0.35425249823774901</v>
      </c>
      <c r="W422">
        <v>58.39</v>
      </c>
      <c r="X422">
        <v>59.34</v>
      </c>
      <c r="Y422">
        <v>57.36</v>
      </c>
      <c r="Z422">
        <v>59.34</v>
      </c>
      <c r="AA422">
        <v>57.36</v>
      </c>
      <c r="AB422">
        <v>61.26</v>
      </c>
      <c r="AC422" s="1">
        <f>(Table2[[#This Row],[Close Price]]/Table2[[#This Row],[Day Low]])-1</f>
        <v>4.6240794656617901E-3</v>
      </c>
      <c r="AD422" s="1">
        <f>(Table2[[#This Row],[Day High]]/Table2[[#This Row],[Close Price]])-1</f>
        <v>1.1592226389362636E-2</v>
      </c>
      <c r="AE422" s="1">
        <f>(Table2[[#This Row],[Close Price]]/Table2[[#This Row],[Current Week Low]])-1</f>
        <v>2.2663877266387633E-2</v>
      </c>
      <c r="AF422" s="1">
        <f>(Table2[[#This Row],[Current Week High]]/Table2[[#This Row],[Close Price]])-1</f>
        <v>1.1592226389362636E-2</v>
      </c>
      <c r="AG422" s="1">
        <f>(Table2[[#This Row],[Close Price]]/Table2[[#This Row],[Current Month Low]])-1</f>
        <v>2.2663877266387633E-2</v>
      </c>
      <c r="AH422" s="1">
        <f>(Table2[[#This Row],[Current Month High]]/Table2[[#This Row],[Close Price]])-1</f>
        <v>4.432321854756216E-2</v>
      </c>
      <c r="AI422">
        <v>31.094442550289799</v>
      </c>
      <c r="AJ422">
        <v>60.2732240437158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-0.08</v>
      </c>
      <c r="AM422" t="s">
        <v>3221</v>
      </c>
      <c r="AN422">
        <v>-2.5299999999999998</v>
      </c>
      <c r="AO422" t="s">
        <v>3221</v>
      </c>
      <c r="AP422">
        <v>9.7487114033042999E-2</v>
      </c>
      <c r="AQ422">
        <f>(Table2[[#This Row],[Sharpe Ratio]]-AVERAGE(Table2[Sharpe Ratio]))/_xlfn.STDEV.P(Table2[Sharpe Ratio])</f>
        <v>0.38370830472371131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328</v>
      </c>
      <c r="AT422">
        <f>_xlfn.RANK.AVG(Table2[[#This Row],[6M Return vs Nifty Z-Score]],Table2[6M Return vs Nifty Z-Score])</f>
        <v>653</v>
      </c>
      <c r="AU422">
        <f>_xlfn.RANK.AVG(Table2[[#This Row],[Sharpe Ratio Z-Score]],Table2[Sharpe Ratio Z-Score])</f>
        <v>240</v>
      </c>
      <c r="AV422">
        <f>(Table2[[#This Row],[Rank 1Y]]+Table2[[#This Row],[Rank 6M]]+Table2[[#This Row],[Rank Sharpe]])/3</f>
        <v>407</v>
      </c>
    </row>
    <row r="423" spans="1:48" x14ac:dyDescent="0.3">
      <c r="A423" t="s">
        <v>1502</v>
      </c>
      <c r="B423" t="s">
        <v>1503</v>
      </c>
      <c r="C423" t="s">
        <v>3173</v>
      </c>
      <c r="D423" t="s">
        <v>127</v>
      </c>
      <c r="E423">
        <v>6992.17784132</v>
      </c>
      <c r="F423">
        <v>644.45000000000005</v>
      </c>
      <c r="G423">
        <v>-4.4092186109508997</v>
      </c>
      <c r="H423">
        <f>(Table2[[#This Row],[1Y Return vs Nifty]]-AVERAGE(Table2[1Y Return vs Nifty]))/_xlfn.STDEV.P(Table2[1Y Return vs Nifty])</f>
        <v>-0.48317830380862031</v>
      </c>
      <c r="I423">
        <v>-1.4224847098033899</v>
      </c>
      <c r="J423">
        <f>(Table2[[#This Row],[1M Return vs Nifty]]-AVERAGE(Table2[1M Return vs Nifty]))/_xlfn.STDEV.P(Table2[1M Return vs Nifty])</f>
        <v>-0.20114726719174045</v>
      </c>
      <c r="K423">
        <v>10.995652693434399</v>
      </c>
      <c r="L423">
        <f>(Table2[[#This Row],[6M Return vs Nifty]]-AVERAGE(Table2[6M Return vs Nifty]))/_xlfn.STDEV.P(Table2[6M Return vs Nifty])</f>
        <v>-0.11410748113963129</v>
      </c>
      <c r="M423">
        <v>-2.9707555703994002</v>
      </c>
      <c r="N423">
        <f>(Table2[[#This Row],[1W Return vs Nifty]]-AVERAGE(Table2[1W Return vs Nifty]))/_xlfn.STDEV.P(Table2[1W Return vs Nifty])</f>
        <v>-0.59041904782405852</v>
      </c>
      <c r="O423">
        <v>654.91999999999996</v>
      </c>
      <c r="P423">
        <v>638.88486488944102</v>
      </c>
      <c r="Q423">
        <v>594.58607900175195</v>
      </c>
      <c r="R423">
        <v>41.150990633646899</v>
      </c>
      <c r="S423" s="1">
        <f>(Table2[[#This Row],[Close Price]]-Table2[[#This Row],[20D EMA]])/Table2[[#This Row],[20D EMA]]</f>
        <v>-1.5986685396689543E-2</v>
      </c>
      <c r="T423" s="1">
        <f>(Table2[[#This Row],[Close Price]]-Table2[[#This Row],[50D EMA]])/Table2[[#This Row],[50D EMA]]</f>
        <v>8.7107011237808445E-3</v>
      </c>
      <c r="U423" s="1">
        <f>(Table2[[#This Row],[Close Price]]-Table2[[#This Row],[200D EMA]])/Table2[[#This Row],[200D EMA]]</f>
        <v>8.3863250014134902E-2</v>
      </c>
      <c r="V423">
        <v>0.44522497160482699</v>
      </c>
      <c r="W423">
        <v>639.4</v>
      </c>
      <c r="X423">
        <v>653</v>
      </c>
      <c r="Y423">
        <v>630.1</v>
      </c>
      <c r="Z423">
        <v>661</v>
      </c>
      <c r="AA423">
        <v>630.1</v>
      </c>
      <c r="AB423">
        <v>679.5</v>
      </c>
      <c r="AC423" s="1">
        <f>(Table2[[#This Row],[Close Price]]/Table2[[#This Row],[Day Low]])-1</f>
        <v>7.89802940256501E-3</v>
      </c>
      <c r="AD423" s="1">
        <f>(Table2[[#This Row],[Day High]]/Table2[[#This Row],[Close Price]])-1</f>
        <v>1.3267127007525747E-2</v>
      </c>
      <c r="AE423" s="1">
        <f>(Table2[[#This Row],[Close Price]]/Table2[[#This Row],[Current Week Low]])-1</f>
        <v>2.277416283129674E-2</v>
      </c>
      <c r="AF423" s="1">
        <f>(Table2[[#This Row],[Current Week High]]/Table2[[#This Row],[Close Price]])-1</f>
        <v>2.568081309643877E-2</v>
      </c>
      <c r="AG423" s="1">
        <f>(Table2[[#This Row],[Close Price]]/Table2[[#This Row],[Current Month Low]])-1</f>
        <v>2.277416283129674E-2</v>
      </c>
      <c r="AH423" s="1">
        <f>(Table2[[#This Row],[Current Month High]]/Table2[[#This Row],[Close Price]])-1</f>
        <v>5.438746217705015E-2</v>
      </c>
      <c r="AI423">
        <v>30.599736209170601</v>
      </c>
      <c r="AJ423">
        <v>42.956965394853597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</v>
      </c>
      <c r="AM423">
        <v>0</v>
      </c>
      <c r="AN423">
        <v>-5.47</v>
      </c>
      <c r="AO423" t="s">
        <v>3221</v>
      </c>
      <c r="AP423">
        <v>4.9815375101063E-2</v>
      </c>
      <c r="AQ423">
        <f>(Table2[[#This Row],[Sharpe Ratio]]-AVERAGE(Table2[Sharpe Ratio]))/_xlfn.STDEV.P(Table2[Sharpe Ratio])</f>
        <v>-0.17363828119156974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-1.5624903811556203</v>
      </c>
      <c r="AS423">
        <f>_xlfn.RANK.AVG(Table2[[#This Row],[1Y Return vs Nifty Z-Score]],Table2[1Y Return vs Nifty Z-Score])</f>
        <v>475</v>
      </c>
      <c r="AT423">
        <f>_xlfn.RANK.AVG(Table2[[#This Row],[6M Return vs Nifty Z-Score]],Table2[6M Return vs Nifty Z-Score])</f>
        <v>362</v>
      </c>
      <c r="AU423">
        <f>_xlfn.RANK.AVG(Table2[[#This Row],[Sharpe Ratio Z-Score]],Table2[Sharpe Ratio Z-Score])</f>
        <v>391</v>
      </c>
      <c r="AV423">
        <f>(Table2[[#This Row],[Rank 1Y]]+Table2[[#This Row],[Rank 6M]]+Table2[[#This Row],[Rank Sharpe]])/3</f>
        <v>409.33333333333331</v>
      </c>
    </row>
    <row r="424" spans="1:48" x14ac:dyDescent="0.3">
      <c r="A424" t="s">
        <v>1671</v>
      </c>
      <c r="B424" t="s">
        <v>1672</v>
      </c>
      <c r="C424" t="s">
        <v>3165</v>
      </c>
      <c r="D424" t="s">
        <v>501</v>
      </c>
      <c r="E424">
        <v>5203.7333301250001</v>
      </c>
      <c r="F424">
        <v>465.35</v>
      </c>
      <c r="G424">
        <v>17.062336853937399</v>
      </c>
      <c r="H424">
        <f>(Table2[[#This Row],[1Y Return vs Nifty]]-AVERAGE(Table2[1Y Return vs Nifty]))/_xlfn.STDEV.P(Table2[1Y Return vs Nifty])</f>
        <v>-0.1049354912041728</v>
      </c>
      <c r="I424">
        <v>6.48232082127398</v>
      </c>
      <c r="J424">
        <f>(Table2[[#This Row],[1M Return vs Nifty]]-AVERAGE(Table2[1M Return vs Nifty]))/_xlfn.STDEV.P(Table2[1M Return vs Nifty])</f>
        <v>0.58916275777992677</v>
      </c>
      <c r="K424">
        <v>18.0280267170527</v>
      </c>
      <c r="L424">
        <f>(Table2[[#This Row],[6M Return vs Nifty]]-AVERAGE(Table2[6M Return vs Nifty]))/_xlfn.STDEV.P(Table2[6M Return vs Nifty])</f>
        <v>0.10897296430090272</v>
      </c>
      <c r="M424">
        <v>3.0336752618956702</v>
      </c>
      <c r="N424">
        <f>(Table2[[#This Row],[1W Return vs Nifty]]-AVERAGE(Table2[1W Return vs Nifty]))/_xlfn.STDEV.P(Table2[1W Return vs Nifty])</f>
        <v>0.56409925365508762</v>
      </c>
      <c r="O424">
        <v>447.27</v>
      </c>
      <c r="P424">
        <v>425.73629220080301</v>
      </c>
      <c r="Q424">
        <v>383.20590332801203</v>
      </c>
      <c r="R424">
        <v>60.751679702710703</v>
      </c>
      <c r="S424" s="1">
        <f>(Table2[[#This Row],[Close Price]]-Table2[[#This Row],[20D EMA]])/Table2[[#This Row],[20D EMA]]</f>
        <v>4.0423010709414987E-2</v>
      </c>
      <c r="T424" s="1">
        <f>(Table2[[#This Row],[Close Price]]-Table2[[#This Row],[50D EMA]])/Table2[[#This Row],[50D EMA]]</f>
        <v>9.3047523842559307E-2</v>
      </c>
      <c r="U424" s="1">
        <f>(Table2[[#This Row],[Close Price]]-Table2[[#This Row],[200D EMA]])/Table2[[#This Row],[200D EMA]]</f>
        <v>0.21436020676767933</v>
      </c>
      <c r="V424">
        <v>0.69009775687922703</v>
      </c>
      <c r="W424">
        <v>446</v>
      </c>
      <c r="X424">
        <v>471.55</v>
      </c>
      <c r="Y424">
        <v>439.8</v>
      </c>
      <c r="Z424">
        <v>471.55</v>
      </c>
      <c r="AA424">
        <v>435.1</v>
      </c>
      <c r="AB424">
        <v>477.7</v>
      </c>
      <c r="AC424" s="1">
        <f>(Table2[[#This Row],[Close Price]]/Table2[[#This Row],[Day Low]])-1</f>
        <v>4.3385650224215366E-2</v>
      </c>
      <c r="AD424" s="1">
        <f>(Table2[[#This Row],[Day High]]/Table2[[#This Row],[Close Price]])-1</f>
        <v>1.3323305039217859E-2</v>
      </c>
      <c r="AE424" s="1">
        <f>(Table2[[#This Row],[Close Price]]/Table2[[#This Row],[Current Week Low]])-1</f>
        <v>5.8094588449295159E-2</v>
      </c>
      <c r="AF424" s="1">
        <f>(Table2[[#This Row],[Current Week High]]/Table2[[#This Row],[Close Price]])-1</f>
        <v>1.3323305039217859E-2</v>
      </c>
      <c r="AG424" s="1">
        <f>(Table2[[#This Row],[Close Price]]/Table2[[#This Row],[Current Month Low]])-1</f>
        <v>6.9524247299471487E-2</v>
      </c>
      <c r="AH424" s="1">
        <f>(Table2[[#This Row],[Current Month High]]/Table2[[#This Row],[Close Price]])-1</f>
        <v>2.6539164070054744E-2</v>
      </c>
      <c r="AI424">
        <v>4.4375201461265696</v>
      </c>
      <c r="AJ424">
        <v>59.8591549295774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0.01</v>
      </c>
      <c r="AM424" t="s">
        <v>3220</v>
      </c>
      <c r="AN424">
        <v>2.5499999999999998</v>
      </c>
      <c r="AO424" t="s">
        <v>3220</v>
      </c>
      <c r="AP424">
        <v>-1.1070611710307999E-2</v>
      </c>
      <c r="AQ424">
        <f>(Table2[[#This Row],[Sharpe Ratio]]-AVERAGE(Table2[Sharpe Ratio]))/_xlfn.STDEV.P(Table2[Sharpe Ratio])</f>
        <v>-0.88547715343870426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0.2718223310930401</v>
      </c>
      <c r="AS424">
        <f>_xlfn.RANK.AVG(Table2[[#This Row],[1Y Return vs Nifty Z-Score]],Table2[1Y Return vs Nifty Z-Score])</f>
        <v>337</v>
      </c>
      <c r="AT424">
        <f>_xlfn.RANK.AVG(Table2[[#This Row],[6M Return vs Nifty Z-Score]],Table2[6M Return vs Nifty Z-Score])</f>
        <v>288</v>
      </c>
      <c r="AU424">
        <f>_xlfn.RANK.AVG(Table2[[#This Row],[Sharpe Ratio Z-Score]],Table2[Sharpe Ratio Z-Score])</f>
        <v>603</v>
      </c>
      <c r="AV424">
        <f>(Table2[[#This Row],[Rank 1Y]]+Table2[[#This Row],[Rank 6M]]+Table2[[#This Row],[Rank Sharpe]])/3</f>
        <v>409.33333333333331</v>
      </c>
    </row>
    <row r="425" spans="1:48" x14ac:dyDescent="0.3">
      <c r="A425" t="s">
        <v>388</v>
      </c>
      <c r="B425" t="s">
        <v>389</v>
      </c>
      <c r="C425" t="s">
        <v>3168</v>
      </c>
      <c r="D425" t="s">
        <v>390</v>
      </c>
      <c r="E425">
        <v>61589.215734331898</v>
      </c>
      <c r="F425">
        <v>215.56</v>
      </c>
      <c r="G425">
        <v>20.746828492386999</v>
      </c>
      <c r="H425">
        <f>(Table2[[#This Row],[1Y Return vs Nifty]]-AVERAGE(Table2[1Y Return vs Nifty]))/_xlfn.STDEV.P(Table2[1Y Return vs Nifty])</f>
        <v>-4.0029505113705073E-2</v>
      </c>
      <c r="I425">
        <v>11.628646922139501</v>
      </c>
      <c r="J425">
        <f>(Table2[[#This Row],[1M Return vs Nifty]]-AVERAGE(Table2[1M Return vs Nifty]))/_xlfn.STDEV.P(Table2[1M Return vs Nifty])</f>
        <v>1.1036843476276965</v>
      </c>
      <c r="K425">
        <v>23.2731224696665</v>
      </c>
      <c r="L425">
        <f>(Table2[[#This Row],[6M Return vs Nifty]]-AVERAGE(Table2[6M Return vs Nifty]))/_xlfn.STDEV.P(Table2[6M Return vs Nifty])</f>
        <v>0.27535750143468135</v>
      </c>
      <c r="M425">
        <v>5.68504060160876</v>
      </c>
      <c r="N425">
        <f>(Table2[[#This Row],[1W Return vs Nifty]]-AVERAGE(Table2[1W Return vs Nifty]))/_xlfn.STDEV.P(Table2[1W Return vs Nifty])</f>
        <v>1.0738977498159989</v>
      </c>
      <c r="O425">
        <v>208.83</v>
      </c>
      <c r="P425">
        <v>197.16201523205601</v>
      </c>
      <c r="Q425">
        <v>176.62101214835701</v>
      </c>
      <c r="R425">
        <v>58.641973904152302</v>
      </c>
      <c r="S425" s="1">
        <f>(Table2[[#This Row],[Close Price]]-Table2[[#This Row],[20D EMA]])/Table2[[#This Row],[20D EMA]]</f>
        <v>3.2227170425705068E-2</v>
      </c>
      <c r="T425" s="1">
        <f>(Table2[[#This Row],[Close Price]]-Table2[[#This Row],[50D EMA]])/Table2[[#This Row],[50D EMA]]</f>
        <v>9.331404300311047E-2</v>
      </c>
      <c r="U425" s="1">
        <f>(Table2[[#This Row],[Close Price]]-Table2[[#This Row],[200D EMA]])/Table2[[#This Row],[200D EMA]]</f>
        <v>0.22046633850640185</v>
      </c>
      <c r="V425">
        <v>0.93077910865004598</v>
      </c>
      <c r="W425">
        <v>214.5</v>
      </c>
      <c r="X425">
        <v>219.95</v>
      </c>
      <c r="Y425">
        <v>213.56</v>
      </c>
      <c r="Z425">
        <v>219.95</v>
      </c>
      <c r="AA425">
        <v>204.24</v>
      </c>
      <c r="AB425">
        <v>220.8</v>
      </c>
      <c r="AC425" s="1">
        <f>(Table2[[#This Row],[Close Price]]/Table2[[#This Row],[Day Low]])-1</f>
        <v>4.9417249417249565E-3</v>
      </c>
      <c r="AD425" s="1">
        <f>(Table2[[#This Row],[Day High]]/Table2[[#This Row],[Close Price]])-1</f>
        <v>2.0365559473000561E-2</v>
      </c>
      <c r="AE425" s="1">
        <f>(Table2[[#This Row],[Close Price]]/Table2[[#This Row],[Current Week Low]])-1</f>
        <v>9.3650496347630341E-3</v>
      </c>
      <c r="AF425" s="1">
        <f>(Table2[[#This Row],[Current Week High]]/Table2[[#This Row],[Close Price]])-1</f>
        <v>2.0365559473000561E-2</v>
      </c>
      <c r="AG425" s="1">
        <f>(Table2[[#This Row],[Close Price]]/Table2[[#This Row],[Current Month Low]])-1</f>
        <v>5.5424990207598945E-2</v>
      </c>
      <c r="AH425" s="1">
        <f>(Table2[[#This Row],[Current Month High]]/Table2[[#This Row],[Close Price]])-1</f>
        <v>2.4308777138615678E-2</v>
      </c>
      <c r="AI425">
        <v>6.6060493598070202</v>
      </c>
      <c r="AJ425">
        <v>57.919413919413898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0.02</v>
      </c>
      <c r="AM425" t="s">
        <v>3220</v>
      </c>
      <c r="AN425">
        <v>-4.9400000000000004</v>
      </c>
      <c r="AO425" t="s">
        <v>3221</v>
      </c>
      <c r="AP425">
        <v>-6.5490449319255004E-2</v>
      </c>
      <c r="AQ425">
        <f>(Table2[[#This Row],[Sharpe Ratio]]-AVERAGE(Table2[Sharpe Ratio]))/_xlfn.STDEV.P(Table2[Sharpe Ratio])</f>
        <v>-1.5217180663344501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0.89119202743022163</v>
      </c>
      <c r="AS425">
        <f>_xlfn.RANK.AVG(Table2[[#This Row],[1Y Return vs Nifty Z-Score]],Table2[1Y Return vs Nifty Z-Score])</f>
        <v>311</v>
      </c>
      <c r="AT425">
        <f>_xlfn.RANK.AVG(Table2[[#This Row],[6M Return vs Nifty Z-Score]],Table2[6M Return vs Nifty Z-Score])</f>
        <v>232</v>
      </c>
      <c r="AU425">
        <f>_xlfn.RANK.AVG(Table2[[#This Row],[Sharpe Ratio Z-Score]],Table2[Sharpe Ratio Z-Score])</f>
        <v>686</v>
      </c>
      <c r="AV425">
        <f>(Table2[[#This Row],[Rank 1Y]]+Table2[[#This Row],[Rank 6M]]+Table2[[#This Row],[Rank Sharpe]])/3</f>
        <v>409.66666666666669</v>
      </c>
    </row>
    <row r="426" spans="1:48" x14ac:dyDescent="0.3">
      <c r="A426" t="s">
        <v>2072</v>
      </c>
      <c r="B426" t="s">
        <v>2073</v>
      </c>
      <c r="C426" t="s">
        <v>3166</v>
      </c>
      <c r="D426" t="s">
        <v>258</v>
      </c>
      <c r="E426">
        <v>3156.7690819999998</v>
      </c>
      <c r="F426">
        <v>325.7</v>
      </c>
      <c r="G426">
        <v>-7.3222551634095003</v>
      </c>
      <c r="H426">
        <f>(Table2[[#This Row],[1Y Return vs Nifty]]-AVERAGE(Table2[1Y Return vs Nifty]))/_xlfn.STDEV.P(Table2[1Y Return vs Nifty])</f>
        <v>-0.53449434100132853</v>
      </c>
      <c r="I426">
        <v>-1.1993425357488201</v>
      </c>
      <c r="J426">
        <f>(Table2[[#This Row],[1M Return vs Nifty]]-AVERAGE(Table2[1M Return vs Nifty]))/_xlfn.STDEV.P(Table2[1M Return vs Nifty])</f>
        <v>-0.1788378635693513</v>
      </c>
      <c r="K426">
        <v>0.19630851502089</v>
      </c>
      <c r="L426">
        <f>(Table2[[#This Row],[6M Return vs Nifty]]-AVERAGE(Table2[6M Return vs Nifty]))/_xlfn.STDEV.P(Table2[6M Return vs Nifty])</f>
        <v>-0.45668347349940347</v>
      </c>
      <c r="M426">
        <v>-0.51203303722928395</v>
      </c>
      <c r="N426">
        <f>(Table2[[#This Row],[1W Return vs Nifty]]-AVERAGE(Table2[1W Return vs Nifty]))/_xlfn.STDEV.P(Table2[1W Return vs Nifty])</f>
        <v>-0.11766147227895819</v>
      </c>
      <c r="O426">
        <v>320.73</v>
      </c>
      <c r="P426">
        <v>321.84755632525702</v>
      </c>
      <c r="Q426">
        <v>307.14097061284599</v>
      </c>
      <c r="R426">
        <v>58.230764654564702</v>
      </c>
      <c r="S426" s="1">
        <f>(Table2[[#This Row],[Close Price]]-Table2[[#This Row],[20D EMA]])/Table2[[#This Row],[20D EMA]]</f>
        <v>1.5495899978174696E-2</v>
      </c>
      <c r="T426" s="1">
        <f>(Table2[[#This Row],[Close Price]]-Table2[[#This Row],[50D EMA]])/Table2[[#This Row],[50D EMA]]</f>
        <v>1.1969777613752387E-2</v>
      </c>
      <c r="U426" s="1">
        <f>(Table2[[#This Row],[Close Price]]-Table2[[#This Row],[200D EMA]])/Table2[[#This Row],[200D EMA]]</f>
        <v>6.0425117984496526E-2</v>
      </c>
      <c r="V426">
        <v>0.53476239237992096</v>
      </c>
      <c r="W426">
        <v>319</v>
      </c>
      <c r="X426">
        <v>329.5</v>
      </c>
      <c r="Y426">
        <v>315.85000000000002</v>
      </c>
      <c r="Z426">
        <v>329.5</v>
      </c>
      <c r="AA426">
        <v>315.85000000000002</v>
      </c>
      <c r="AB426">
        <v>332.95</v>
      </c>
      <c r="AC426" s="1">
        <f>(Table2[[#This Row],[Close Price]]/Table2[[#This Row],[Day Low]])-1</f>
        <v>2.1003134796238276E-2</v>
      </c>
      <c r="AD426" s="1">
        <f>(Table2[[#This Row],[Day High]]/Table2[[#This Row],[Close Price]])-1</f>
        <v>1.1667178385016852E-2</v>
      </c>
      <c r="AE426" s="1">
        <f>(Table2[[#This Row],[Close Price]]/Table2[[#This Row],[Current Week Low]])-1</f>
        <v>3.1185689409529704E-2</v>
      </c>
      <c r="AF426" s="1">
        <f>(Table2[[#This Row],[Current Week High]]/Table2[[#This Row],[Close Price]])-1</f>
        <v>1.1667178385016852E-2</v>
      </c>
      <c r="AG426" s="1">
        <f>(Table2[[#This Row],[Close Price]]/Table2[[#This Row],[Current Month Low]])-1</f>
        <v>3.1185689409529704E-2</v>
      </c>
      <c r="AH426" s="1">
        <f>(Table2[[#This Row],[Current Month High]]/Table2[[#This Row],[Close Price]])-1</f>
        <v>2.2259748234571664E-2</v>
      </c>
      <c r="AI426">
        <v>23.288302118513901</v>
      </c>
      <c r="AJ426">
        <v>32.857434223944502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-0.05</v>
      </c>
      <c r="AM426" t="s">
        <v>3221</v>
      </c>
      <c r="AN426">
        <v>3.79</v>
      </c>
      <c r="AO426" t="s">
        <v>3220</v>
      </c>
      <c r="AP426">
        <v>9.0181786121974E-2</v>
      </c>
      <c r="AQ426">
        <f>(Table2[[#This Row],[Sharpe Ratio]]-AVERAGE(Table2[Sharpe Ratio]))/_xlfn.STDEV.P(Table2[Sharpe Ratio])</f>
        <v>0.29829922040154205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493</v>
      </c>
      <c r="AT426">
        <f>_xlfn.RANK.AVG(Table2[[#This Row],[6M Return vs Nifty Z-Score]],Table2[6M Return vs Nifty Z-Score])</f>
        <v>475</v>
      </c>
      <c r="AU426">
        <f>_xlfn.RANK.AVG(Table2[[#This Row],[Sharpe Ratio Z-Score]],Table2[Sharpe Ratio Z-Score])</f>
        <v>261</v>
      </c>
      <c r="AV426">
        <f>(Table2[[#This Row],[Rank 1Y]]+Table2[[#This Row],[Rank 6M]]+Table2[[#This Row],[Rank Sharpe]])/3</f>
        <v>409.66666666666669</v>
      </c>
    </row>
    <row r="427" spans="1:48" x14ac:dyDescent="0.3">
      <c r="A427" t="s">
        <v>354</v>
      </c>
      <c r="B427" t="s">
        <v>355</v>
      </c>
      <c r="C427" t="s">
        <v>3175</v>
      </c>
      <c r="D427" t="s">
        <v>163</v>
      </c>
      <c r="E427">
        <v>71157.607988010001</v>
      </c>
      <c r="F427">
        <v>4690.6499999999996</v>
      </c>
      <c r="G427">
        <v>1.20012763586791</v>
      </c>
      <c r="H427">
        <f>(Table2[[#This Row],[1Y Return vs Nifty]]-AVERAGE(Table2[1Y Return vs Nifty]))/_xlfn.STDEV.P(Table2[1Y Return vs Nifty])</f>
        <v>-0.38436408866065475</v>
      </c>
      <c r="I427">
        <v>0.445466748779133</v>
      </c>
      <c r="J427">
        <f>(Table2[[#This Row],[1M Return vs Nifty]]-AVERAGE(Table2[1M Return vs Nifty]))/_xlfn.STDEV.P(Table2[1M Return vs Nifty])</f>
        <v>-1.4392418122479187E-2</v>
      </c>
      <c r="K427">
        <v>17.1113724646676</v>
      </c>
      <c r="L427">
        <f>(Table2[[#This Row],[6M Return vs Nifty]]-AVERAGE(Table2[6M Return vs Nifty]))/_xlfn.STDEV.P(Table2[6M Return vs Nifty])</f>
        <v>7.9894926322511065E-2</v>
      </c>
      <c r="M427">
        <v>0.89551875004344295</v>
      </c>
      <c r="N427">
        <f>(Table2[[#This Row],[1W Return vs Nifty]]-AVERAGE(Table2[1W Return vs Nifty]))/_xlfn.STDEV.P(Table2[1W Return vs Nifty])</f>
        <v>0.15297938346138601</v>
      </c>
      <c r="O427">
        <v>4482.12</v>
      </c>
      <c r="P427">
        <v>4274.7393840734003</v>
      </c>
      <c r="Q427">
        <v>3863.3382987988798</v>
      </c>
      <c r="R427">
        <v>75.961629591289295</v>
      </c>
      <c r="S427" s="1">
        <f>(Table2[[#This Row],[Close Price]]-Table2[[#This Row],[20D EMA]])/Table2[[#This Row],[20D EMA]]</f>
        <v>4.6524858772188107E-2</v>
      </c>
      <c r="T427" s="1">
        <f>(Table2[[#This Row],[Close Price]]-Table2[[#This Row],[50D EMA]])/Table2[[#This Row],[50D EMA]]</f>
        <v>9.7294964337750575E-2</v>
      </c>
      <c r="U427" s="1">
        <f>(Table2[[#This Row],[Close Price]]-Table2[[#This Row],[200D EMA]])/Table2[[#This Row],[200D EMA]]</f>
        <v>0.21414425484258856</v>
      </c>
      <c r="V427">
        <v>0.81533030111590599</v>
      </c>
      <c r="W427">
        <v>4610.05</v>
      </c>
      <c r="X427">
        <v>4701</v>
      </c>
      <c r="Y427">
        <v>4565.7</v>
      </c>
      <c r="Z427">
        <v>4701</v>
      </c>
      <c r="AA427">
        <v>4476.6000000000004</v>
      </c>
      <c r="AB427">
        <v>4701</v>
      </c>
      <c r="AC427" s="1">
        <f>(Table2[[#This Row],[Close Price]]/Table2[[#This Row],[Day Low]])-1</f>
        <v>1.748354139326036E-2</v>
      </c>
      <c r="AD427" s="1">
        <f>(Table2[[#This Row],[Day High]]/Table2[[#This Row],[Close Price]])-1</f>
        <v>2.2065172204279726E-3</v>
      </c>
      <c r="AE427" s="1">
        <f>(Table2[[#This Row],[Close Price]]/Table2[[#This Row],[Current Week Low]])-1</f>
        <v>2.7367106905841432E-2</v>
      </c>
      <c r="AF427" s="1">
        <f>(Table2[[#This Row],[Current Week High]]/Table2[[#This Row],[Close Price]])-1</f>
        <v>2.2065172204279726E-3</v>
      </c>
      <c r="AG427" s="1">
        <f>(Table2[[#This Row],[Close Price]]/Table2[[#This Row],[Current Month Low]])-1</f>
        <v>4.7815306259214374E-2</v>
      </c>
      <c r="AH427" s="1">
        <f>(Table2[[#This Row],[Current Month High]]/Table2[[#This Row],[Close Price]])-1</f>
        <v>2.2065172204279726E-3</v>
      </c>
      <c r="AI427">
        <v>0.22065172204279701</v>
      </c>
      <c r="AJ427">
        <v>45.672360248447099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0.23</v>
      </c>
      <c r="AM427" t="s">
        <v>3220</v>
      </c>
      <c r="AN427">
        <v>6.11</v>
      </c>
      <c r="AO427" t="s">
        <v>3220</v>
      </c>
      <c r="AP427">
        <v>1.3080735161346E-2</v>
      </c>
      <c r="AQ427">
        <f>(Table2[[#This Row],[Sharpe Ratio]]-AVERAGE(Table2[Sharpe Ratio]))/_xlfn.STDEV.P(Table2[Sharpe Ratio])</f>
        <v>-0.60311550635512912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-0.76899770335436601</v>
      </c>
      <c r="AS427">
        <f>_xlfn.RANK.AVG(Table2[[#This Row],[1Y Return vs Nifty Z-Score]],Table2[1Y Return vs Nifty Z-Score])</f>
        <v>433</v>
      </c>
      <c r="AT427">
        <f>_xlfn.RANK.AVG(Table2[[#This Row],[6M Return vs Nifty Z-Score]],Table2[6M Return vs Nifty Z-Score])</f>
        <v>298</v>
      </c>
      <c r="AU427">
        <f>_xlfn.RANK.AVG(Table2[[#This Row],[Sharpe Ratio Z-Score]],Table2[Sharpe Ratio Z-Score])</f>
        <v>499</v>
      </c>
      <c r="AV427">
        <f>(Table2[[#This Row],[Rank 1Y]]+Table2[[#This Row],[Rank 6M]]+Table2[[#This Row],[Rank Sharpe]])/3</f>
        <v>410</v>
      </c>
    </row>
    <row r="428" spans="1:48" x14ac:dyDescent="0.3">
      <c r="A428" t="s">
        <v>44</v>
      </c>
      <c r="B428" t="s">
        <v>45</v>
      </c>
      <c r="C428" t="s">
        <v>3164</v>
      </c>
      <c r="D428" t="s">
        <v>46</v>
      </c>
      <c r="E428">
        <v>494468.79096349998</v>
      </c>
      <c r="F428">
        <v>3596.15</v>
      </c>
      <c r="G428">
        <v>-2.0892222016903998</v>
      </c>
      <c r="H428">
        <f>(Table2[[#This Row],[1Y Return vs Nifty]]-AVERAGE(Table2[1Y Return vs Nifty]))/_xlfn.STDEV.P(Table2[1Y Return vs Nifty])</f>
        <v>-0.44230925878270727</v>
      </c>
      <c r="I428">
        <v>-3.0596928676867101</v>
      </c>
      <c r="J428">
        <f>(Table2[[#This Row],[1M Return vs Nifty]]-AVERAGE(Table2[1M Return vs Nifty]))/_xlfn.STDEV.P(Table2[1M Return vs Nifty])</f>
        <v>-0.36483276395110653</v>
      </c>
      <c r="K428">
        <v>-12.5466437328043</v>
      </c>
      <c r="L428">
        <f>(Table2[[#This Row],[6M Return vs Nifty]]-AVERAGE(Table2[6M Return vs Nifty]))/_xlfn.STDEV.P(Table2[6M Return vs Nifty])</f>
        <v>-0.86091445639721986</v>
      </c>
      <c r="M428">
        <v>-1.9010010500465899</v>
      </c>
      <c r="N428">
        <f>(Table2[[#This Row],[1W Return vs Nifty]]-AVERAGE(Table2[1W Return vs Nifty]))/_xlfn.STDEV.P(Table2[1W Return vs Nifty])</f>
        <v>-0.38472908214161722</v>
      </c>
      <c r="O428">
        <v>3627.57</v>
      </c>
      <c r="P428">
        <v>3620.5920158067402</v>
      </c>
      <c r="Q428">
        <v>3444.40571438899</v>
      </c>
      <c r="R428">
        <v>40.551632028921397</v>
      </c>
      <c r="S428" s="1">
        <f>(Table2[[#This Row],[Close Price]]-Table2[[#This Row],[20D EMA]])/Table2[[#This Row],[20D EMA]]</f>
        <v>-8.6614455406787659E-3</v>
      </c>
      <c r="T428" s="1">
        <f>(Table2[[#This Row],[Close Price]]-Table2[[#This Row],[50D EMA]])/Table2[[#This Row],[50D EMA]]</f>
        <v>-6.7508340348847356E-3</v>
      </c>
      <c r="U428" s="1">
        <f>(Table2[[#This Row],[Close Price]]-Table2[[#This Row],[200D EMA]])/Table2[[#This Row],[200D EMA]]</f>
        <v>4.4055287963638848E-2</v>
      </c>
      <c r="V428">
        <v>0.82787834350144995</v>
      </c>
      <c r="W428">
        <v>3571</v>
      </c>
      <c r="X428">
        <v>3625</v>
      </c>
      <c r="Y428">
        <v>3553.85</v>
      </c>
      <c r="Z428">
        <v>3625</v>
      </c>
      <c r="AA428">
        <v>3536.2</v>
      </c>
      <c r="AB428">
        <v>3721.95</v>
      </c>
      <c r="AC428" s="1">
        <f>(Table2[[#This Row],[Close Price]]/Table2[[#This Row],[Day Low]])-1</f>
        <v>7.0428451414170645E-3</v>
      </c>
      <c r="AD428" s="1">
        <f>(Table2[[#This Row],[Day High]]/Table2[[#This Row],[Close Price]])-1</f>
        <v>8.0224684732281837E-3</v>
      </c>
      <c r="AE428" s="1">
        <f>(Table2[[#This Row],[Close Price]]/Table2[[#This Row],[Current Week Low]])-1</f>
        <v>1.190258452101256E-2</v>
      </c>
      <c r="AF428" s="1">
        <f>(Table2[[#This Row],[Current Week High]]/Table2[[#This Row],[Close Price]])-1</f>
        <v>8.0224684732281837E-3</v>
      </c>
      <c r="AG428" s="1">
        <f>(Table2[[#This Row],[Close Price]]/Table2[[#This Row],[Current Month Low]])-1</f>
        <v>1.6953226627453244E-2</v>
      </c>
      <c r="AH428" s="1">
        <f>(Table2[[#This Row],[Current Month High]]/Table2[[#This Row],[Close Price]])-1</f>
        <v>3.4981855595567435E-2</v>
      </c>
      <c r="AI428">
        <v>9.0026834253298595</v>
      </c>
      <c r="AJ428">
        <v>26.355826496372099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-0.02</v>
      </c>
      <c r="AM428" t="s">
        <v>3221</v>
      </c>
      <c r="AN428">
        <v>-7.0000000000000007E-2</v>
      </c>
      <c r="AO428" t="s">
        <v>3221</v>
      </c>
      <c r="AP428">
        <v>0.122306725281374</v>
      </c>
      <c r="AQ428">
        <f>(Table2[[#This Row],[Sharpe Ratio]]-AVERAGE(Table2[Sharpe Ratio]))/_xlfn.STDEV.P(Table2[Sharpe Ratio])</f>
        <v>0.67388285893369015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-1.3789027023389606</v>
      </c>
      <c r="AS428">
        <f>_xlfn.RANK.AVG(Table2[[#This Row],[1Y Return vs Nifty Z-Score]],Table2[1Y Return vs Nifty Z-Score])</f>
        <v>457</v>
      </c>
      <c r="AT428">
        <f>_xlfn.RANK.AVG(Table2[[#This Row],[6M Return vs Nifty Z-Score]],Table2[6M Return vs Nifty Z-Score])</f>
        <v>605</v>
      </c>
      <c r="AU428">
        <f>_xlfn.RANK.AVG(Table2[[#This Row],[Sharpe Ratio Z-Score]],Table2[Sharpe Ratio Z-Score])</f>
        <v>178</v>
      </c>
      <c r="AV428">
        <f>(Table2[[#This Row],[Rank 1Y]]+Table2[[#This Row],[Rank 6M]]+Table2[[#This Row],[Rank Sharpe]])/3</f>
        <v>413.33333333333331</v>
      </c>
    </row>
    <row r="429" spans="1:48" x14ac:dyDescent="0.3">
      <c r="A429" t="s">
        <v>401</v>
      </c>
      <c r="B429" t="s">
        <v>402</v>
      </c>
      <c r="C429" t="s">
        <v>3166</v>
      </c>
      <c r="D429" t="s">
        <v>403</v>
      </c>
      <c r="E429">
        <v>59490.465464649998</v>
      </c>
      <c r="F429">
        <v>3077.35</v>
      </c>
      <c r="G429">
        <v>0.17206266894282499</v>
      </c>
      <c r="H429">
        <f>(Table2[[#This Row],[1Y Return vs Nifty]]-AVERAGE(Table2[1Y Return vs Nifty]))/_xlfn.STDEV.P(Table2[1Y Return vs Nifty])</f>
        <v>-0.4024744759246669</v>
      </c>
      <c r="I429">
        <v>-3.0383794396344501</v>
      </c>
      <c r="J429">
        <f>(Table2[[#This Row],[1M Return vs Nifty]]-AVERAGE(Table2[1M Return vs Nifty]))/_xlfn.STDEV.P(Table2[1M Return vs Nifty])</f>
        <v>-0.36270188093444145</v>
      </c>
      <c r="K429">
        <v>25.649360601135299</v>
      </c>
      <c r="L429">
        <f>(Table2[[#This Row],[6M Return vs Nifty]]-AVERAGE(Table2[6M Return vs Nifty]))/_xlfn.STDEV.P(Table2[6M Return vs Nifty])</f>
        <v>0.35073635060574671</v>
      </c>
      <c r="M429">
        <v>2.8024172539237702</v>
      </c>
      <c r="N429">
        <f>(Table2[[#This Row],[1W Return vs Nifty]]-AVERAGE(Table2[1W Return vs Nifty]))/_xlfn.STDEV.P(Table2[1W Return vs Nifty])</f>
        <v>0.51963348995086711</v>
      </c>
      <c r="O429">
        <v>2948.49</v>
      </c>
      <c r="P429">
        <v>2984.9014472957801</v>
      </c>
      <c r="Q429">
        <v>2767.7703674818099</v>
      </c>
      <c r="R429">
        <v>79.155670740088794</v>
      </c>
      <c r="S429" s="1">
        <f>(Table2[[#This Row],[Close Price]]-Table2[[#This Row],[20D EMA]])/Table2[[#This Row],[20D EMA]]</f>
        <v>4.370372631414729E-2</v>
      </c>
      <c r="T429" s="1">
        <f>(Table2[[#This Row],[Close Price]]-Table2[[#This Row],[50D EMA]])/Table2[[#This Row],[50D EMA]]</f>
        <v>3.0972062004919802E-2</v>
      </c>
      <c r="U429" s="1">
        <f>(Table2[[#This Row],[Close Price]]-Table2[[#This Row],[200D EMA]])/Table2[[#This Row],[200D EMA]]</f>
        <v>0.11185163196896775</v>
      </c>
      <c r="V429">
        <v>1.0149085397737501</v>
      </c>
      <c r="W429">
        <v>2970.6</v>
      </c>
      <c r="X429">
        <v>3100</v>
      </c>
      <c r="Y429">
        <v>2927.75</v>
      </c>
      <c r="Z429">
        <v>3100</v>
      </c>
      <c r="AA429">
        <v>2834.85</v>
      </c>
      <c r="AB429">
        <v>3100</v>
      </c>
      <c r="AC429" s="1">
        <f>(Table2[[#This Row],[Close Price]]/Table2[[#This Row],[Day Low]])-1</f>
        <v>3.5935501245539569E-2</v>
      </c>
      <c r="AD429" s="1">
        <f>(Table2[[#This Row],[Day High]]/Table2[[#This Row],[Close Price]])-1</f>
        <v>7.36022876825837E-3</v>
      </c>
      <c r="AE429" s="1">
        <f>(Table2[[#This Row],[Close Price]]/Table2[[#This Row],[Current Week Low]])-1</f>
        <v>5.1097258987276906E-2</v>
      </c>
      <c r="AF429" s="1">
        <f>(Table2[[#This Row],[Current Week High]]/Table2[[#This Row],[Close Price]])-1</f>
        <v>7.36022876825837E-3</v>
      </c>
      <c r="AG429" s="1">
        <f>(Table2[[#This Row],[Close Price]]/Table2[[#This Row],[Current Month Low]])-1</f>
        <v>8.5542444926539396E-2</v>
      </c>
      <c r="AH429" s="1">
        <f>(Table2[[#This Row],[Current Month High]]/Table2[[#This Row],[Close Price]])-1</f>
        <v>7.36022876825837E-3</v>
      </c>
      <c r="AI429">
        <v>9.6722829707378093</v>
      </c>
      <c r="AJ429">
        <v>40.274865530130299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-0.06</v>
      </c>
      <c r="AM429" t="s">
        <v>3221</v>
      </c>
      <c r="AN429">
        <v>7.86</v>
      </c>
      <c r="AO429" t="s">
        <v>3220</v>
      </c>
      <c r="AP429">
        <v>-6.2351476253200003E-4</v>
      </c>
      <c r="AQ429">
        <f>(Table2[[#This Row],[Sharpe Ratio]]-AVERAGE(Table2[Sharpe Ratio]))/_xlfn.STDEV.P(Table2[Sharpe Ratio])</f>
        <v>-0.76333657398812216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442</v>
      </c>
      <c r="AT429">
        <f>_xlfn.RANK.AVG(Table2[[#This Row],[6M Return vs Nifty Z-Score]],Table2[6M Return vs Nifty Z-Score])</f>
        <v>214</v>
      </c>
      <c r="AU429">
        <f>_xlfn.RANK.AVG(Table2[[#This Row],[Sharpe Ratio Z-Score]],Table2[Sharpe Ratio Z-Score])</f>
        <v>584</v>
      </c>
      <c r="AV429">
        <f>(Table2[[#This Row],[Rank 1Y]]+Table2[[#This Row],[Rank 6M]]+Table2[[#This Row],[Rank Sharpe]])/3</f>
        <v>413.33333333333331</v>
      </c>
    </row>
    <row r="430" spans="1:48" x14ac:dyDescent="0.3">
      <c r="A430" t="s">
        <v>566</v>
      </c>
      <c r="B430" t="s">
        <v>567</v>
      </c>
      <c r="C430" t="s">
        <v>3165</v>
      </c>
      <c r="D430" t="s">
        <v>54</v>
      </c>
      <c r="E430">
        <v>36617.129783939999</v>
      </c>
      <c r="F430">
        <v>1443.3</v>
      </c>
      <c r="G430">
        <v>34.077238071651998</v>
      </c>
      <c r="H430">
        <f>(Table2[[#This Row],[1Y Return vs Nifty]]-AVERAGE(Table2[1Y Return vs Nifty]))/_xlfn.STDEV.P(Table2[1Y Return vs Nifty])</f>
        <v>0.19479892269515528</v>
      </c>
      <c r="I430">
        <v>0.45636889867944302</v>
      </c>
      <c r="J430">
        <f>(Table2[[#This Row],[1M Return vs Nifty]]-AVERAGE(Table2[1M Return vs Nifty]))/_xlfn.STDEV.P(Table2[1M Return vs Nifty])</f>
        <v>-1.3302438321447377E-2</v>
      </c>
      <c r="K430">
        <v>9.9957059069803904</v>
      </c>
      <c r="L430">
        <f>(Table2[[#This Row],[6M Return vs Nifty]]-AVERAGE(Table2[6M Return vs Nifty]))/_xlfn.STDEV.P(Table2[6M Return vs Nifty])</f>
        <v>-0.14582771868527558</v>
      </c>
      <c r="M430">
        <v>2.22509185282401</v>
      </c>
      <c r="N430">
        <f>(Table2[[#This Row],[1W Return vs Nifty]]-AVERAGE(Table2[1W Return vs Nifty]))/_xlfn.STDEV.P(Table2[1W Return vs Nifty])</f>
        <v>0.40862667513446704</v>
      </c>
      <c r="O430">
        <v>1388.66</v>
      </c>
      <c r="P430">
        <v>1331.99395809627</v>
      </c>
      <c r="Q430">
        <v>1207.23271615607</v>
      </c>
      <c r="R430">
        <v>65.483295980073294</v>
      </c>
      <c r="S430" s="1">
        <f>(Table2[[#This Row],[Close Price]]-Table2[[#This Row],[20D EMA]])/Table2[[#This Row],[20D EMA]]</f>
        <v>3.9347284432474379E-2</v>
      </c>
      <c r="T430" s="1">
        <f>(Table2[[#This Row],[Close Price]]-Table2[[#This Row],[50D EMA]])/Table2[[#This Row],[50D EMA]]</f>
        <v>8.3563473563207605E-2</v>
      </c>
      <c r="U430" s="1">
        <f>(Table2[[#This Row],[Close Price]]-Table2[[#This Row],[200D EMA]])/Table2[[#This Row],[200D EMA]]</f>
        <v>0.19554414048319366</v>
      </c>
      <c r="V430">
        <v>0.85317732093110699</v>
      </c>
      <c r="W430">
        <v>1410.55</v>
      </c>
      <c r="X430">
        <v>1448.15</v>
      </c>
      <c r="Y430">
        <v>1388.8</v>
      </c>
      <c r="Z430">
        <v>1448.15</v>
      </c>
      <c r="AA430">
        <v>1375</v>
      </c>
      <c r="AB430">
        <v>1460</v>
      </c>
      <c r="AC430" s="1">
        <f>(Table2[[#This Row],[Close Price]]/Table2[[#This Row],[Day Low]])-1</f>
        <v>2.3217893729396311E-2</v>
      </c>
      <c r="AD430" s="1">
        <f>(Table2[[#This Row],[Day High]]/Table2[[#This Row],[Close Price]])-1</f>
        <v>3.3603547426037661E-3</v>
      </c>
      <c r="AE430" s="1">
        <f>(Table2[[#This Row],[Close Price]]/Table2[[#This Row],[Current Week Low]])-1</f>
        <v>3.9242511520737322E-2</v>
      </c>
      <c r="AF430" s="1">
        <f>(Table2[[#This Row],[Current Week High]]/Table2[[#This Row],[Close Price]])-1</f>
        <v>3.3603547426037661E-3</v>
      </c>
      <c r="AG430" s="1">
        <f>(Table2[[#This Row],[Close Price]]/Table2[[#This Row],[Current Month Low]])-1</f>
        <v>4.9672727272727313E-2</v>
      </c>
      <c r="AH430" s="1">
        <f>(Table2[[#This Row],[Current Month High]]/Table2[[#This Row],[Close Price]])-1</f>
        <v>1.1570706020924248E-2</v>
      </c>
      <c r="AI430">
        <v>1.15707060209242</v>
      </c>
      <c r="AJ430">
        <v>64.384965831434997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7.0000000000000007E-2</v>
      </c>
      <c r="AM430" t="s">
        <v>3220</v>
      </c>
      <c r="AN430">
        <v>4.08</v>
      </c>
      <c r="AO430" t="s">
        <v>3220</v>
      </c>
      <c r="AP430">
        <v>-1.8332985962793001E-2</v>
      </c>
      <c r="AQ430">
        <f>(Table2[[#This Row],[Sharpe Ratio]]-AVERAGE(Table2[Sharpe Ratio]))/_xlfn.STDEV.P(Table2[Sharpe Ratio])</f>
        <v>-0.97038405186414067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-0.52608861104124127</v>
      </c>
      <c r="AS430">
        <f>_xlfn.RANK.AVG(Table2[[#This Row],[1Y Return vs Nifty Z-Score]],Table2[1Y Return vs Nifty Z-Score])</f>
        <v>247</v>
      </c>
      <c r="AT430">
        <f>_xlfn.RANK.AVG(Table2[[#This Row],[6M Return vs Nifty Z-Score]],Table2[6M Return vs Nifty Z-Score])</f>
        <v>373</v>
      </c>
      <c r="AU430">
        <f>_xlfn.RANK.AVG(Table2[[#This Row],[Sharpe Ratio Z-Score]],Table2[Sharpe Ratio Z-Score])</f>
        <v>622</v>
      </c>
      <c r="AV430">
        <f>(Table2[[#This Row],[Rank 1Y]]+Table2[[#This Row],[Rank 6M]]+Table2[[#This Row],[Rank Sharpe]])/3</f>
        <v>414</v>
      </c>
    </row>
    <row r="431" spans="1:48" x14ac:dyDescent="0.3">
      <c r="A431" t="s">
        <v>607</v>
      </c>
      <c r="B431" t="s">
        <v>608</v>
      </c>
      <c r="C431" t="s">
        <v>3166</v>
      </c>
      <c r="D431" t="s">
        <v>204</v>
      </c>
      <c r="E431">
        <v>31949.283003359898</v>
      </c>
      <c r="F431">
        <v>16844.150000000001</v>
      </c>
      <c r="G431">
        <v>-22.5847516674975</v>
      </c>
      <c r="H431">
        <f>(Table2[[#This Row],[1Y Return vs Nifty]]-AVERAGE(Table2[1Y Return vs Nifty]))/_xlfn.STDEV.P(Table2[1Y Return vs Nifty])</f>
        <v>-0.80335840231780231</v>
      </c>
      <c r="I431">
        <v>3.6552278815331398</v>
      </c>
      <c r="J431">
        <f>(Table2[[#This Row],[1M Return vs Nifty]]-AVERAGE(Table2[1M Return vs Nifty]))/_xlfn.STDEV.P(Table2[1M Return vs Nifty])</f>
        <v>0.30651445188298326</v>
      </c>
      <c r="K431">
        <v>8.7259810773735005</v>
      </c>
      <c r="L431">
        <f>(Table2[[#This Row],[6M Return vs Nifty]]-AVERAGE(Table2[6M Return vs Nifty]))/_xlfn.STDEV.P(Table2[6M Return vs Nifty])</f>
        <v>-0.18610583523941654</v>
      </c>
      <c r="M431">
        <v>7.1623886225506102</v>
      </c>
      <c r="N431">
        <f>(Table2[[#This Row],[1W Return vs Nifty]]-AVERAGE(Table2[1W Return vs Nifty]))/_xlfn.STDEV.P(Table2[1W Return vs Nifty])</f>
        <v>1.3579588665928946</v>
      </c>
      <c r="O431">
        <v>15800.89</v>
      </c>
      <c r="P431">
        <v>15696.4440206773</v>
      </c>
      <c r="Q431">
        <v>15092.905031395499</v>
      </c>
      <c r="R431">
        <v>83.826573626185194</v>
      </c>
      <c r="S431" s="1">
        <f>(Table2[[#This Row],[Close Price]]-Table2[[#This Row],[20D EMA]])/Table2[[#This Row],[20D EMA]]</f>
        <v>6.6025394772066773E-2</v>
      </c>
      <c r="T431" s="1">
        <f>(Table2[[#This Row],[Close Price]]-Table2[[#This Row],[50D EMA]])/Table2[[#This Row],[50D EMA]]</f>
        <v>7.3118852767595083E-2</v>
      </c>
      <c r="U431" s="1">
        <f>(Table2[[#This Row],[Close Price]]-Table2[[#This Row],[200D EMA]])/Table2[[#This Row],[200D EMA]]</f>
        <v>0.11603100695072623</v>
      </c>
      <c r="V431">
        <v>0.42778498572525497</v>
      </c>
      <c r="W431">
        <v>16409.55</v>
      </c>
      <c r="X431">
        <v>16944</v>
      </c>
      <c r="Y431">
        <v>15642.95</v>
      </c>
      <c r="Z431">
        <v>16944</v>
      </c>
      <c r="AA431">
        <v>15075</v>
      </c>
      <c r="AB431">
        <v>16944</v>
      </c>
      <c r="AC431" s="1">
        <f>(Table2[[#This Row],[Close Price]]/Table2[[#This Row],[Day Low]])-1</f>
        <v>2.6484577578300472E-2</v>
      </c>
      <c r="AD431" s="1">
        <f>(Table2[[#This Row],[Day High]]/Table2[[#This Row],[Close Price]])-1</f>
        <v>5.9278740690387188E-3</v>
      </c>
      <c r="AE431" s="1">
        <f>(Table2[[#This Row],[Close Price]]/Table2[[#This Row],[Current Week Low]])-1</f>
        <v>7.6788585273238175E-2</v>
      </c>
      <c r="AF431" s="1">
        <f>(Table2[[#This Row],[Current Week High]]/Table2[[#This Row],[Close Price]])-1</f>
        <v>5.9278740690387188E-3</v>
      </c>
      <c r="AG431" s="1">
        <f>(Table2[[#This Row],[Close Price]]/Table2[[#This Row],[Current Month Low]])-1</f>
        <v>0.11735655058043126</v>
      </c>
      <c r="AH431" s="1">
        <f>(Table2[[#This Row],[Current Month High]]/Table2[[#This Row],[Close Price]])-1</f>
        <v>5.9278740690387188E-3</v>
      </c>
      <c r="AI431">
        <v>8.3462210915955897</v>
      </c>
      <c r="AJ431">
        <v>29.820038535645399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0.05</v>
      </c>
      <c r="AM431" t="s">
        <v>3220</v>
      </c>
      <c r="AN431">
        <v>8.9600000000000009</v>
      </c>
      <c r="AO431" t="s">
        <v>3220</v>
      </c>
      <c r="AP431">
        <v>9.1810802004908001E-2</v>
      </c>
      <c r="AQ431">
        <f>(Table2[[#This Row],[Sharpe Ratio]]-AVERAGE(Table2[Sharpe Ratio]))/_xlfn.STDEV.P(Table2[Sharpe Ratio])</f>
        <v>0.31734460160843486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0.99235368252709377</v>
      </c>
      <c r="AS431">
        <f>_xlfn.RANK.AVG(Table2[[#This Row],[1Y Return vs Nifty Z-Score]],Table2[1Y Return vs Nifty Z-Score])</f>
        <v>601</v>
      </c>
      <c r="AT431">
        <f>_xlfn.RANK.AVG(Table2[[#This Row],[6M Return vs Nifty Z-Score]],Table2[6M Return vs Nifty Z-Score])</f>
        <v>392</v>
      </c>
      <c r="AU431">
        <f>_xlfn.RANK.AVG(Table2[[#This Row],[Sharpe Ratio Z-Score]],Table2[Sharpe Ratio Z-Score])</f>
        <v>254</v>
      </c>
      <c r="AV431">
        <f>(Table2[[#This Row],[Rank 1Y]]+Table2[[#This Row],[Rank 6M]]+Table2[[#This Row],[Rank Sharpe]])/3</f>
        <v>415.66666666666669</v>
      </c>
    </row>
    <row r="432" spans="1:48" x14ac:dyDescent="0.3">
      <c r="A432" t="s">
        <v>906</v>
      </c>
      <c r="B432" t="s">
        <v>907</v>
      </c>
      <c r="C432" t="s">
        <v>3161</v>
      </c>
      <c r="D432" t="s">
        <v>51</v>
      </c>
      <c r="E432">
        <v>17327.365337358999</v>
      </c>
      <c r="F432">
        <v>204.71</v>
      </c>
      <c r="G432">
        <v>11.5089498768216</v>
      </c>
      <c r="H432">
        <f>(Table2[[#This Row],[1Y Return vs Nifty]]-AVERAGE(Table2[1Y Return vs Nifty]))/_xlfn.STDEV.P(Table2[1Y Return vs Nifty])</f>
        <v>-0.20276392813973221</v>
      </c>
      <c r="I432">
        <v>-2.1746281769094198</v>
      </c>
      <c r="J432">
        <f>(Table2[[#This Row],[1M Return vs Nifty]]-AVERAGE(Table2[1M Return vs Nifty]))/_xlfn.STDEV.P(Table2[1M Return vs Nifty])</f>
        <v>-0.27634538812385989</v>
      </c>
      <c r="K432">
        <v>9.6255643965712991</v>
      </c>
      <c r="L432">
        <f>(Table2[[#This Row],[6M Return vs Nifty]]-AVERAGE(Table2[6M Return vs Nifty]))/_xlfn.STDEV.P(Table2[6M Return vs Nifty])</f>
        <v>-0.15756932013320418</v>
      </c>
      <c r="M432">
        <v>-3.0471291511042899</v>
      </c>
      <c r="N432">
        <f>(Table2[[#This Row],[1W Return vs Nifty]]-AVERAGE(Table2[1W Return vs Nifty]))/_xlfn.STDEV.P(Table2[1W Return vs Nifty])</f>
        <v>-0.60510398618641559</v>
      </c>
      <c r="O432">
        <v>209.62</v>
      </c>
      <c r="P432">
        <v>206.65488107745901</v>
      </c>
      <c r="Q432">
        <v>185.81960421731699</v>
      </c>
      <c r="R432">
        <v>32.672927608200297</v>
      </c>
      <c r="S432" s="1">
        <f>(Table2[[#This Row],[Close Price]]-Table2[[#This Row],[20D EMA]])/Table2[[#This Row],[20D EMA]]</f>
        <v>-2.3423337467798858E-2</v>
      </c>
      <c r="T432" s="1">
        <f>(Table2[[#This Row],[Close Price]]-Table2[[#This Row],[50D EMA]])/Table2[[#This Row],[50D EMA]]</f>
        <v>-9.4112515867941938E-3</v>
      </c>
      <c r="U432" s="1">
        <f>(Table2[[#This Row],[Close Price]]-Table2[[#This Row],[200D EMA]])/Table2[[#This Row],[200D EMA]]</f>
        <v>0.10165986448120189</v>
      </c>
      <c r="V432">
        <v>0.60939226857586803</v>
      </c>
      <c r="W432">
        <v>202.81</v>
      </c>
      <c r="X432">
        <v>206.7</v>
      </c>
      <c r="Y432">
        <v>202.76</v>
      </c>
      <c r="Z432">
        <v>206.7</v>
      </c>
      <c r="AA432">
        <v>202.76</v>
      </c>
      <c r="AB432">
        <v>218.35</v>
      </c>
      <c r="AC432" s="1">
        <f>(Table2[[#This Row],[Close Price]]/Table2[[#This Row],[Day Low]])-1</f>
        <v>9.3683743405157394E-3</v>
      </c>
      <c r="AD432" s="1">
        <f>(Table2[[#This Row],[Day High]]/Table2[[#This Row],[Close Price]])-1</f>
        <v>9.7210688290751968E-3</v>
      </c>
      <c r="AE432" s="1">
        <f>(Table2[[#This Row],[Close Price]]/Table2[[#This Row],[Current Week Low]])-1</f>
        <v>9.6172815150918911E-3</v>
      </c>
      <c r="AF432" s="1">
        <f>(Table2[[#This Row],[Current Week High]]/Table2[[#This Row],[Close Price]])-1</f>
        <v>9.7210688290751968E-3</v>
      </c>
      <c r="AG432" s="1">
        <f>(Table2[[#This Row],[Close Price]]/Table2[[#This Row],[Current Month Low]])-1</f>
        <v>9.6172815150918911E-3</v>
      </c>
      <c r="AH432" s="1">
        <f>(Table2[[#This Row],[Current Month High]]/Table2[[#This Row],[Close Price]])-1</f>
        <v>6.6630843632455639E-2</v>
      </c>
      <c r="AI432">
        <v>12.549460212007199</v>
      </c>
      <c r="AJ432">
        <v>63.310729956122799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0.04</v>
      </c>
      <c r="AM432" t="s">
        <v>3220</v>
      </c>
      <c r="AN432">
        <v>-4.82</v>
      </c>
      <c r="AO432" t="s">
        <v>3221</v>
      </c>
      <c r="AP432">
        <v>1.1675319511597001E-2</v>
      </c>
      <c r="AQ432">
        <f>(Table2[[#This Row],[Sharpe Ratio]]-AVERAGE(Table2[Sharpe Ratio]))/_xlfn.STDEV.P(Table2[Sharpe Ratio])</f>
        <v>-0.61954670084747099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-1.8613293234306829</v>
      </c>
      <c r="AS432">
        <f>_xlfn.RANK.AVG(Table2[[#This Row],[1Y Return vs Nifty Z-Score]],Table2[1Y Return vs Nifty Z-Score])</f>
        <v>365</v>
      </c>
      <c r="AT432">
        <f>_xlfn.RANK.AVG(Table2[[#This Row],[6M Return vs Nifty Z-Score]],Table2[6M Return vs Nifty Z-Score])</f>
        <v>381</v>
      </c>
      <c r="AU432">
        <f>_xlfn.RANK.AVG(Table2[[#This Row],[Sharpe Ratio Z-Score]],Table2[Sharpe Ratio Z-Score])</f>
        <v>501</v>
      </c>
      <c r="AV432">
        <f>(Table2[[#This Row],[Rank 1Y]]+Table2[[#This Row],[Rank 6M]]+Table2[[#This Row],[Rank Sharpe]])/3</f>
        <v>415.66666666666669</v>
      </c>
    </row>
    <row r="433" spans="1:48" x14ac:dyDescent="0.3">
      <c r="A433" t="s">
        <v>216</v>
      </c>
      <c r="B433" t="s">
        <v>217</v>
      </c>
      <c r="C433" t="s">
        <v>3171</v>
      </c>
      <c r="D433" t="s">
        <v>218</v>
      </c>
      <c r="E433">
        <v>120522.05661215</v>
      </c>
      <c r="F433">
        <v>1922.45</v>
      </c>
      <c r="G433">
        <v>6.6020169420197004</v>
      </c>
      <c r="H433">
        <f>(Table2[[#This Row],[1Y Return vs Nifty]]-AVERAGE(Table2[1Y Return vs Nifty]))/_xlfn.STDEV.P(Table2[1Y Return vs Nifty])</f>
        <v>-0.28920443393149659</v>
      </c>
      <c r="I433">
        <v>2.8973037960913701</v>
      </c>
      <c r="J433">
        <f>(Table2[[#This Row],[1M Return vs Nifty]]-AVERAGE(Table2[1M Return vs Nifty]))/_xlfn.STDEV.P(Table2[1M Return vs Nifty])</f>
        <v>0.23073839382093569</v>
      </c>
      <c r="K433">
        <v>13.310439688249099</v>
      </c>
      <c r="L433">
        <f>(Table2[[#This Row],[6M Return vs Nifty]]-AVERAGE(Table2[6M Return vs Nifty]))/_xlfn.STDEV.P(Table2[6M Return vs Nifty])</f>
        <v>-4.067798035242369E-2</v>
      </c>
      <c r="M433">
        <v>0.825672629202436</v>
      </c>
      <c r="N433">
        <f>(Table2[[#This Row],[1W Return vs Nifty]]-AVERAGE(Table2[1W Return vs Nifty]))/_xlfn.STDEV.P(Table2[1W Return vs Nifty])</f>
        <v>0.13954953023290873</v>
      </c>
      <c r="O433">
        <v>1883.14</v>
      </c>
      <c r="P433">
        <v>1855.00017077402</v>
      </c>
      <c r="Q433">
        <v>1663.3119666923301</v>
      </c>
      <c r="R433">
        <v>65.629071424817795</v>
      </c>
      <c r="S433" s="1">
        <f>(Table2[[#This Row],[Close Price]]-Table2[[#This Row],[20D EMA]])/Table2[[#This Row],[20D EMA]]</f>
        <v>2.0874709262189716E-2</v>
      </c>
      <c r="T433" s="1">
        <f>(Table2[[#This Row],[Close Price]]-Table2[[#This Row],[50D EMA]])/Table2[[#This Row],[50D EMA]]</f>
        <v>3.6361090574905879E-2</v>
      </c>
      <c r="U433" s="1">
        <f>(Table2[[#This Row],[Close Price]]-Table2[[#This Row],[200D EMA]])/Table2[[#This Row],[200D EMA]]</f>
        <v>0.15579641011240547</v>
      </c>
      <c r="V433">
        <v>0.71574211545934796</v>
      </c>
      <c r="W433">
        <v>1894.1</v>
      </c>
      <c r="X433">
        <v>1942</v>
      </c>
      <c r="Y433">
        <v>1859.05</v>
      </c>
      <c r="Z433">
        <v>1942</v>
      </c>
      <c r="AA433">
        <v>1859.05</v>
      </c>
      <c r="AB433">
        <v>1942</v>
      </c>
      <c r="AC433" s="1">
        <f>(Table2[[#This Row],[Close Price]]/Table2[[#This Row],[Day Low]])-1</f>
        <v>1.4967530753392078E-2</v>
      </c>
      <c r="AD433" s="1">
        <f>(Table2[[#This Row],[Day High]]/Table2[[#This Row],[Close Price]])-1</f>
        <v>1.0169315196754125E-2</v>
      </c>
      <c r="AE433" s="1">
        <f>(Table2[[#This Row],[Close Price]]/Table2[[#This Row],[Current Week Low]])-1</f>
        <v>3.4103439928996115E-2</v>
      </c>
      <c r="AF433" s="1">
        <f>(Table2[[#This Row],[Current Week High]]/Table2[[#This Row],[Close Price]])-1</f>
        <v>1.0169315196754125E-2</v>
      </c>
      <c r="AG433" s="1">
        <f>(Table2[[#This Row],[Close Price]]/Table2[[#This Row],[Current Month Low]])-1</f>
        <v>3.4103439928996115E-2</v>
      </c>
      <c r="AH433" s="1">
        <f>(Table2[[#This Row],[Current Month High]]/Table2[[#This Row],[Close Price]])-1</f>
        <v>1.0169315196754125E-2</v>
      </c>
      <c r="AI433">
        <v>3.2744674763972998</v>
      </c>
      <c r="AJ433">
        <v>55.935434156628901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-0.02</v>
      </c>
      <c r="AM433" t="s">
        <v>3221</v>
      </c>
      <c r="AN433">
        <v>2.0099999999999998</v>
      </c>
      <c r="AO433" t="s">
        <v>3220</v>
      </c>
      <c r="AP433">
        <v>4.1581399692990004E-3</v>
      </c>
      <c r="AQ433">
        <f>(Table2[[#This Row],[Sharpe Ratio]]-AVERAGE(Table2[Sharpe Ratio]))/_xlfn.STDEV.P(Table2[Sharpe Ratio])</f>
        <v>-0.70743261496505727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-0.66702710519513309</v>
      </c>
      <c r="AS433">
        <f>_xlfn.RANK.AVG(Table2[[#This Row],[1Y Return vs Nifty Z-Score]],Table2[1Y Return vs Nifty Z-Score])</f>
        <v>392</v>
      </c>
      <c r="AT433">
        <f>_xlfn.RANK.AVG(Table2[[#This Row],[6M Return vs Nifty Z-Score]],Table2[6M Return vs Nifty Z-Score])</f>
        <v>335</v>
      </c>
      <c r="AU433">
        <f>_xlfn.RANK.AVG(Table2[[#This Row],[Sharpe Ratio Z-Score]],Table2[Sharpe Ratio Z-Score])</f>
        <v>521</v>
      </c>
      <c r="AV433">
        <f>(Table2[[#This Row],[Rank 1Y]]+Table2[[#This Row],[Rank 6M]]+Table2[[#This Row],[Rank Sharpe]])/3</f>
        <v>416</v>
      </c>
    </row>
    <row r="434" spans="1:48" x14ac:dyDescent="0.3">
      <c r="A434" t="s">
        <v>304</v>
      </c>
      <c r="B434" t="s">
        <v>305</v>
      </c>
      <c r="C434" t="s">
        <v>3161</v>
      </c>
      <c r="D434" t="s">
        <v>34</v>
      </c>
      <c r="E434">
        <v>92504.085980000003</v>
      </c>
      <c r="F434">
        <v>121.18</v>
      </c>
      <c r="G434">
        <v>8.6765966322121493</v>
      </c>
      <c r="H434">
        <f>(Table2[[#This Row],[1Y Return vs Nifty]]-AVERAGE(Table2[1Y Return vs Nifty]))/_xlfn.STDEV.P(Table2[1Y Return vs Nifty])</f>
        <v>-0.25265864858894699</v>
      </c>
      <c r="I434">
        <v>-4.9633929656671398</v>
      </c>
      <c r="J434">
        <f>(Table2[[#This Row],[1M Return vs Nifty]]-AVERAGE(Table2[1M Return vs Nifty]))/_xlfn.STDEV.P(Table2[1M Return vs Nifty])</f>
        <v>-0.55516170576486212</v>
      </c>
      <c r="K434">
        <v>-32.509430979970297</v>
      </c>
      <c r="L434">
        <f>(Table2[[#This Row],[6M Return vs Nifty]]-AVERAGE(Table2[6M Return vs Nifty]))/_xlfn.STDEV.P(Table2[6M Return vs Nifty])</f>
        <v>-1.4941725078569295</v>
      </c>
      <c r="M434">
        <v>-1.0630796804103499</v>
      </c>
      <c r="N434">
        <f>(Table2[[#This Row],[1W Return vs Nifty]]-AVERAGE(Table2[1W Return vs Nifty]))/_xlfn.STDEV.P(Table2[1W Return vs Nifty])</f>
        <v>-0.2236154673019998</v>
      </c>
      <c r="O434">
        <v>123.35</v>
      </c>
      <c r="P434">
        <v>128.55022018486301</v>
      </c>
      <c r="Q434">
        <v>129.230138228691</v>
      </c>
      <c r="R434">
        <v>41.636324614320799</v>
      </c>
      <c r="S434" s="1">
        <f>(Table2[[#This Row],[Close Price]]-Table2[[#This Row],[20D EMA]])/Table2[[#This Row],[20D EMA]]</f>
        <v>-1.7592217267936666E-2</v>
      </c>
      <c r="T434" s="1">
        <f>(Table2[[#This Row],[Close Price]]-Table2[[#This Row],[50D EMA]])/Table2[[#This Row],[50D EMA]]</f>
        <v>-5.7333392150275414E-2</v>
      </c>
      <c r="U434" s="1">
        <f>(Table2[[#This Row],[Close Price]]-Table2[[#This Row],[200D EMA]])/Table2[[#This Row],[200D EMA]]</f>
        <v>-6.2293040455045703E-2</v>
      </c>
      <c r="V434">
        <v>0.71159858326467795</v>
      </c>
      <c r="W434">
        <v>120.68</v>
      </c>
      <c r="X434">
        <v>123</v>
      </c>
      <c r="Y434">
        <v>117.11</v>
      </c>
      <c r="Z434">
        <v>123</v>
      </c>
      <c r="AA434">
        <v>117.11</v>
      </c>
      <c r="AB434">
        <v>123.62</v>
      </c>
      <c r="AC434" s="1">
        <f>(Table2[[#This Row],[Close Price]]/Table2[[#This Row],[Day Low]])-1</f>
        <v>4.1431885979450467E-3</v>
      </c>
      <c r="AD434" s="1">
        <f>(Table2[[#This Row],[Day High]]/Table2[[#This Row],[Close Price]])-1</f>
        <v>1.5018980029707807E-2</v>
      </c>
      <c r="AE434" s="1">
        <f>(Table2[[#This Row],[Close Price]]/Table2[[#This Row],[Current Week Low]])-1</f>
        <v>3.475365041414058E-2</v>
      </c>
      <c r="AF434" s="1">
        <f>(Table2[[#This Row],[Current Week High]]/Table2[[#This Row],[Close Price]])-1</f>
        <v>1.5018980029707807E-2</v>
      </c>
      <c r="AG434" s="1">
        <f>(Table2[[#This Row],[Close Price]]/Table2[[#This Row],[Current Month Low]])-1</f>
        <v>3.475365041414058E-2</v>
      </c>
      <c r="AH434" s="1">
        <f>(Table2[[#This Row],[Current Month High]]/Table2[[#This Row],[Close Price]])-1</f>
        <v>2.0135335864003956E-2</v>
      </c>
      <c r="AI434">
        <v>42.350222809044297</v>
      </c>
      <c r="AJ434">
        <v>39.769319492502802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-0.17</v>
      </c>
      <c r="AM434" t="s">
        <v>3221</v>
      </c>
      <c r="AN434">
        <v>-4.6399999999999997</v>
      </c>
      <c r="AO434" t="s">
        <v>3221</v>
      </c>
      <c r="AP434">
        <v>0.13624968652555999</v>
      </c>
      <c r="AQ434">
        <f>(Table2[[#This Row],[Sharpe Ratio]]-AVERAGE(Table2[Sharpe Ratio]))/_xlfn.STDEV.P(Table2[Sharpe Ratio])</f>
        <v>0.8368947821631787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381</v>
      </c>
      <c r="AT434">
        <f>_xlfn.RANK.AVG(Table2[[#This Row],[6M Return vs Nifty Z-Score]],Table2[6M Return vs Nifty Z-Score])</f>
        <v>723</v>
      </c>
      <c r="AU434">
        <f>_xlfn.RANK.AVG(Table2[[#This Row],[Sharpe Ratio Z-Score]],Table2[Sharpe Ratio Z-Score])</f>
        <v>147</v>
      </c>
      <c r="AV434">
        <f>(Table2[[#This Row],[Rank 1Y]]+Table2[[#This Row],[Rank 6M]]+Table2[[#This Row],[Rank Sharpe]])/3</f>
        <v>417</v>
      </c>
    </row>
    <row r="435" spans="1:48" x14ac:dyDescent="0.3">
      <c r="A435" t="s">
        <v>1805</v>
      </c>
      <c r="B435" t="s">
        <v>1806</v>
      </c>
      <c r="C435" t="s">
        <v>3168</v>
      </c>
      <c r="D435" t="s">
        <v>124</v>
      </c>
      <c r="E435">
        <v>4341.2018012999997</v>
      </c>
      <c r="F435">
        <v>917.8</v>
      </c>
      <c r="G435">
        <v>25.761837832725799</v>
      </c>
      <c r="H435">
        <f>(Table2[[#This Row],[1Y Return vs Nifty]]-AVERAGE(Table2[1Y Return vs Nifty]))/_xlfn.STDEV.P(Table2[1Y Return vs Nifty])</f>
        <v>4.8314874092042E-2</v>
      </c>
      <c r="I435">
        <v>-5.4566454372548403</v>
      </c>
      <c r="J435">
        <f>(Table2[[#This Row],[1M Return vs Nifty]]-AVERAGE(Table2[1M Return vs Nifty]))/_xlfn.STDEV.P(Table2[1M Return vs Nifty])</f>
        <v>-0.60447631212744046</v>
      </c>
      <c r="K435">
        <v>16.724535575251501</v>
      </c>
      <c r="L435">
        <f>(Table2[[#This Row],[6M Return vs Nifty]]-AVERAGE(Table2[6M Return vs Nifty]))/_xlfn.STDEV.P(Table2[6M Return vs Nifty])</f>
        <v>6.7623715304162391E-2</v>
      </c>
      <c r="M435">
        <v>6.4175982228362001</v>
      </c>
      <c r="N435">
        <f>(Table2[[#This Row],[1W Return vs Nifty]]-AVERAGE(Table2[1W Return vs Nifty]))/_xlfn.STDEV.P(Table2[1W Return vs Nifty])</f>
        <v>1.2147522627943483</v>
      </c>
      <c r="O435">
        <v>888.53</v>
      </c>
      <c r="P435">
        <v>868.85865560684397</v>
      </c>
      <c r="Q435">
        <v>782.73004865716905</v>
      </c>
      <c r="R435">
        <v>58.178543207315499</v>
      </c>
      <c r="S435" s="1">
        <f>(Table2[[#This Row],[Close Price]]-Table2[[#This Row],[20D EMA]])/Table2[[#This Row],[20D EMA]]</f>
        <v>3.2942050352829932E-2</v>
      </c>
      <c r="T435" s="1">
        <f>(Table2[[#This Row],[Close Price]]-Table2[[#This Row],[50D EMA]])/Table2[[#This Row],[50D EMA]]</f>
        <v>5.6328315402432737E-2</v>
      </c>
      <c r="U435" s="1">
        <f>(Table2[[#This Row],[Close Price]]-Table2[[#This Row],[200D EMA]])/Table2[[#This Row],[200D EMA]]</f>
        <v>0.17256262433587843</v>
      </c>
      <c r="V435">
        <v>0.56218948245169098</v>
      </c>
      <c r="W435">
        <v>876.85</v>
      </c>
      <c r="X435">
        <v>922.6</v>
      </c>
      <c r="Y435">
        <v>875.65</v>
      </c>
      <c r="Z435">
        <v>922.6</v>
      </c>
      <c r="AA435">
        <v>830</v>
      </c>
      <c r="AB435">
        <v>951.4</v>
      </c>
      <c r="AC435" s="1">
        <f>(Table2[[#This Row],[Close Price]]/Table2[[#This Row],[Day Low]])-1</f>
        <v>4.6701260192735239E-2</v>
      </c>
      <c r="AD435" s="1">
        <f>(Table2[[#This Row],[Day High]]/Table2[[#This Row],[Close Price]])-1</f>
        <v>5.2298975811724269E-3</v>
      </c>
      <c r="AE435" s="1">
        <f>(Table2[[#This Row],[Close Price]]/Table2[[#This Row],[Current Week Low]])-1</f>
        <v>4.8135670644663842E-2</v>
      </c>
      <c r="AF435" s="1">
        <f>(Table2[[#This Row],[Current Week High]]/Table2[[#This Row],[Close Price]])-1</f>
        <v>5.2298975811724269E-3</v>
      </c>
      <c r="AG435" s="1">
        <f>(Table2[[#This Row],[Close Price]]/Table2[[#This Row],[Current Month Low]])-1</f>
        <v>0.10578313253012039</v>
      </c>
      <c r="AH435" s="1">
        <f>(Table2[[#This Row],[Current Month High]]/Table2[[#This Row],[Close Price]])-1</f>
        <v>3.6609283068206544E-2</v>
      </c>
      <c r="AI435">
        <v>6.0797559381128901</v>
      </c>
      <c r="AJ435">
        <v>70.262498840552794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-0.12</v>
      </c>
      <c r="AM435" t="s">
        <v>3221</v>
      </c>
      <c r="AN435">
        <v>2.11</v>
      </c>
      <c r="AO435" t="s">
        <v>3220</v>
      </c>
      <c r="AP435">
        <v>-4.5191266303162003E-2</v>
      </c>
      <c r="AQ435">
        <f>(Table2[[#This Row],[Sharpe Ratio]]-AVERAGE(Table2[Sharpe Ratio]))/_xlfn.STDEV.P(Table2[Sharpe Ratio])</f>
        <v>-1.2843933828981753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-0.55817884283506292</v>
      </c>
      <c r="AS435">
        <f>_xlfn.RANK.AVG(Table2[[#This Row],[1Y Return vs Nifty Z-Score]],Table2[1Y Return vs Nifty Z-Score])</f>
        <v>287</v>
      </c>
      <c r="AT435">
        <f>_xlfn.RANK.AVG(Table2[[#This Row],[6M Return vs Nifty Z-Score]],Table2[6M Return vs Nifty Z-Score])</f>
        <v>305</v>
      </c>
      <c r="AU435">
        <f>_xlfn.RANK.AVG(Table2[[#This Row],[Sharpe Ratio Z-Score]],Table2[Sharpe Ratio Z-Score])</f>
        <v>662</v>
      </c>
      <c r="AV435">
        <f>(Table2[[#This Row],[Rank 1Y]]+Table2[[#This Row],[Rank 6M]]+Table2[[#This Row],[Rank Sharpe]])/3</f>
        <v>418</v>
      </c>
    </row>
    <row r="436" spans="1:48" x14ac:dyDescent="0.3">
      <c r="A436" t="s">
        <v>537</v>
      </c>
      <c r="B436" t="s">
        <v>538</v>
      </c>
      <c r="C436" t="s">
        <v>3169</v>
      </c>
      <c r="D436" t="s">
        <v>127</v>
      </c>
      <c r="E436">
        <v>39711.854614705</v>
      </c>
      <c r="F436">
        <v>750.75</v>
      </c>
      <c r="G436">
        <v>2.1551724793985501</v>
      </c>
      <c r="H436">
        <f>(Table2[[#This Row],[1Y Return vs Nifty]]-AVERAGE(Table2[1Y Return vs Nifty]))/_xlfn.STDEV.P(Table2[1Y Return vs Nifty])</f>
        <v>-0.36754002352149306</v>
      </c>
      <c r="I436">
        <v>-2.5004855022030901</v>
      </c>
      <c r="J436">
        <f>(Table2[[#This Row],[1M Return vs Nifty]]-AVERAGE(Table2[1M Return vs Nifty]))/_xlfn.STDEV.P(Table2[1M Return vs Nifty])</f>
        <v>-0.3089240910252255</v>
      </c>
      <c r="K436">
        <v>19.7982281657853</v>
      </c>
      <c r="L436">
        <f>(Table2[[#This Row],[6M Return vs Nifty]]-AVERAGE(Table2[6M Return vs Nifty]))/_xlfn.STDEV.P(Table2[6M Return vs Nifty])</f>
        <v>0.16512716292237539</v>
      </c>
      <c r="M436">
        <v>0.74744842672360001</v>
      </c>
      <c r="N436">
        <f>(Table2[[#This Row],[1W Return vs Nifty]]-AVERAGE(Table2[1W Return vs Nifty]))/_xlfn.STDEV.P(Table2[1W Return vs Nifty])</f>
        <v>0.12450875852567483</v>
      </c>
      <c r="O436">
        <v>763.21</v>
      </c>
      <c r="P436">
        <v>748.49863466285797</v>
      </c>
      <c r="Q436">
        <v>663.24692033083795</v>
      </c>
      <c r="R436">
        <v>42.291280095580099</v>
      </c>
      <c r="S436" s="1">
        <f>(Table2[[#This Row],[Close Price]]-Table2[[#This Row],[20D EMA]])/Table2[[#This Row],[20D EMA]]</f>
        <v>-1.632578189489136E-2</v>
      </c>
      <c r="T436" s="1">
        <f>(Table2[[#This Row],[Close Price]]-Table2[[#This Row],[50D EMA]])/Table2[[#This Row],[50D EMA]]</f>
        <v>3.007841608363258E-3</v>
      </c>
      <c r="U436" s="1">
        <f>(Table2[[#This Row],[Close Price]]-Table2[[#This Row],[200D EMA]])/Table2[[#This Row],[200D EMA]]</f>
        <v>0.13193137726974163</v>
      </c>
      <c r="V436">
        <v>0.58709946283655901</v>
      </c>
      <c r="W436">
        <v>747</v>
      </c>
      <c r="X436">
        <v>769.75</v>
      </c>
      <c r="Y436">
        <v>747</v>
      </c>
      <c r="Z436">
        <v>769.75</v>
      </c>
      <c r="AA436">
        <v>741.3</v>
      </c>
      <c r="AB436">
        <v>786.65</v>
      </c>
      <c r="AC436" s="1">
        <f>(Table2[[#This Row],[Close Price]]/Table2[[#This Row],[Day Low]])-1</f>
        <v>5.020080321285203E-3</v>
      </c>
      <c r="AD436" s="1">
        <f>(Table2[[#This Row],[Day High]]/Table2[[#This Row],[Close Price]])-1</f>
        <v>2.5308025308025339E-2</v>
      </c>
      <c r="AE436" s="1">
        <f>(Table2[[#This Row],[Close Price]]/Table2[[#This Row],[Current Week Low]])-1</f>
        <v>5.020080321285203E-3</v>
      </c>
      <c r="AF436" s="1">
        <f>(Table2[[#This Row],[Current Week High]]/Table2[[#This Row],[Close Price]])-1</f>
        <v>2.5308025308025339E-2</v>
      </c>
      <c r="AG436" s="1">
        <f>(Table2[[#This Row],[Close Price]]/Table2[[#This Row],[Current Month Low]])-1</f>
        <v>1.2747875354107707E-2</v>
      </c>
      <c r="AH436" s="1">
        <f>(Table2[[#This Row],[Current Month High]]/Table2[[#This Row],[Close Price]])-1</f>
        <v>4.781884781884771E-2</v>
      </c>
      <c r="AI436">
        <v>8.0186480186480207</v>
      </c>
      <c r="AJ436">
        <v>52.591463414634099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0.12</v>
      </c>
      <c r="AM436" t="s">
        <v>3220</v>
      </c>
      <c r="AN436">
        <v>-2.2999999999999998</v>
      </c>
      <c r="AO436" t="s">
        <v>3221</v>
      </c>
      <c r="AQ436">
        <f>(Table2[[#This Row],[Sharpe Ratio]]-AVERAGE(Table2[Sharpe Ratio]))/_xlfn.STDEV.P(Table2[Sharpe Ratio])</f>
        <v>-0.75604684988846571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-1.1428750429871342</v>
      </c>
      <c r="AS436">
        <f>_xlfn.RANK.AVG(Table2[[#This Row],[1Y Return vs Nifty Z-Score]],Table2[1Y Return vs Nifty Z-Score])</f>
        <v>425</v>
      </c>
      <c r="AT436">
        <f>_xlfn.RANK.AVG(Table2[[#This Row],[6M Return vs Nifty Z-Score]],Table2[6M Return vs Nifty Z-Score])</f>
        <v>270</v>
      </c>
      <c r="AU436">
        <f>_xlfn.RANK.AVG(Table2[[#This Row],[Sharpe Ratio Z-Score]],Table2[Sharpe Ratio Z-Score])</f>
        <v>559.5</v>
      </c>
      <c r="AV436">
        <f>(Table2[[#This Row],[Rank 1Y]]+Table2[[#This Row],[Rank 6M]]+Table2[[#This Row],[Rank Sharpe]])/3</f>
        <v>418.16666666666669</v>
      </c>
    </row>
    <row r="437" spans="1:48" x14ac:dyDescent="0.3">
      <c r="A437" t="s">
        <v>1445</v>
      </c>
      <c r="B437" t="s">
        <v>1446</v>
      </c>
      <c r="C437" t="s">
        <v>3179</v>
      </c>
      <c r="D437" t="s">
        <v>681</v>
      </c>
      <c r="E437">
        <v>7610.4003042000004</v>
      </c>
      <c r="F437">
        <v>449.25</v>
      </c>
      <c r="G437">
        <v>-14.2685599518295</v>
      </c>
      <c r="H437">
        <f>(Table2[[#This Row],[1Y Return vs Nifty]]-AVERAGE(Table2[1Y Return vs Nifty]))/_xlfn.STDEV.P(Table2[1Y Return vs Nifty])</f>
        <v>-0.65686041106440352</v>
      </c>
      <c r="I437">
        <v>-12.0671430254752</v>
      </c>
      <c r="J437">
        <f>(Table2[[#This Row],[1M Return vs Nifty]]-AVERAGE(Table2[1M Return vs Nifty]))/_xlfn.STDEV.P(Table2[1M Return vs Nifty])</f>
        <v>-1.2653834645529267</v>
      </c>
      <c r="K437">
        <v>11.807103156455</v>
      </c>
      <c r="L437">
        <f>(Table2[[#This Row],[6M Return vs Nifty]]-AVERAGE(Table2[6M Return vs Nifty]))/_xlfn.STDEV.P(Table2[6M Return vs Nifty])</f>
        <v>-8.8366709938382637E-2</v>
      </c>
      <c r="M437">
        <v>-5.3827981741115902</v>
      </c>
      <c r="N437">
        <f>(Table2[[#This Row],[1W Return vs Nifty]]-AVERAGE(Table2[1W Return vs Nifty]))/_xlfn.STDEV.P(Table2[1W Return vs Nifty])</f>
        <v>-1.0542011127210775</v>
      </c>
      <c r="O437">
        <v>469.5</v>
      </c>
      <c r="P437">
        <v>480.29688919839703</v>
      </c>
      <c r="Q437">
        <v>434.79034621855197</v>
      </c>
      <c r="R437">
        <v>35.949785006280102</v>
      </c>
      <c r="S437" s="1">
        <f>(Table2[[#This Row],[Close Price]]-Table2[[#This Row],[20D EMA]])/Table2[[#This Row],[20D EMA]]</f>
        <v>-4.3130990415335461E-2</v>
      </c>
      <c r="T437" s="1">
        <f>(Table2[[#This Row],[Close Price]]-Table2[[#This Row],[50D EMA]])/Table2[[#This Row],[50D EMA]]</f>
        <v>-6.4641037442931343E-2</v>
      </c>
      <c r="U437" s="1">
        <f>(Table2[[#This Row],[Close Price]]-Table2[[#This Row],[200D EMA]])/Table2[[#This Row],[200D EMA]]</f>
        <v>3.3256611852600169E-2</v>
      </c>
      <c r="V437">
        <v>0.27780962557238198</v>
      </c>
      <c r="W437">
        <v>442.3</v>
      </c>
      <c r="X437">
        <v>457.45</v>
      </c>
      <c r="Y437">
        <v>429.1</v>
      </c>
      <c r="Z437">
        <v>457.45</v>
      </c>
      <c r="AA437">
        <v>429.1</v>
      </c>
      <c r="AB437">
        <v>478.45</v>
      </c>
      <c r="AC437" s="1">
        <f>(Table2[[#This Row],[Close Price]]/Table2[[#This Row],[Day Low]])-1</f>
        <v>1.5713316753334761E-2</v>
      </c>
      <c r="AD437" s="1">
        <f>(Table2[[#This Row],[Day High]]/Table2[[#This Row],[Close Price]])-1</f>
        <v>1.8252643294379478E-2</v>
      </c>
      <c r="AE437" s="1">
        <f>(Table2[[#This Row],[Close Price]]/Table2[[#This Row],[Current Week Low]])-1</f>
        <v>4.6958750873922206E-2</v>
      </c>
      <c r="AF437" s="1">
        <f>(Table2[[#This Row],[Current Week High]]/Table2[[#This Row],[Close Price]])-1</f>
        <v>1.8252643294379478E-2</v>
      </c>
      <c r="AG437" s="1">
        <f>(Table2[[#This Row],[Close Price]]/Table2[[#This Row],[Current Month Low]])-1</f>
        <v>4.6958750873922206E-2</v>
      </c>
      <c r="AH437" s="1">
        <f>(Table2[[#This Row],[Current Month High]]/Table2[[#This Row],[Close Price]])-1</f>
        <v>6.4997217584863654E-2</v>
      </c>
      <c r="AI437">
        <v>42.181413466889197</v>
      </c>
      <c r="AJ437">
        <v>40.7865872767157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-0.21</v>
      </c>
      <c r="AM437" t="s">
        <v>3221</v>
      </c>
      <c r="AN437">
        <v>-5.46</v>
      </c>
      <c r="AO437" t="s">
        <v>3221</v>
      </c>
      <c r="AP437">
        <v>6.4780269799581E-2</v>
      </c>
      <c r="AQ437">
        <f>(Table2[[#This Row],[Sharpe Ratio]]-AVERAGE(Table2[Sharpe Ratio]))/_xlfn.STDEV.P(Table2[Sharpe Ratio])</f>
        <v>1.3214151748970838E-3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554</v>
      </c>
      <c r="AT437">
        <f>_xlfn.RANK.AVG(Table2[[#This Row],[6M Return vs Nifty Z-Score]],Table2[6M Return vs Nifty Z-Score])</f>
        <v>350</v>
      </c>
      <c r="AU437">
        <f>_xlfn.RANK.AVG(Table2[[#This Row],[Sharpe Ratio Z-Score]],Table2[Sharpe Ratio Z-Score])</f>
        <v>352</v>
      </c>
      <c r="AV437">
        <f>(Table2[[#This Row],[Rank 1Y]]+Table2[[#This Row],[Rank 6M]]+Table2[[#This Row],[Rank Sharpe]])/3</f>
        <v>418.66666666666669</v>
      </c>
    </row>
    <row r="438" spans="1:48" x14ac:dyDescent="0.3">
      <c r="A438" t="s">
        <v>1121</v>
      </c>
      <c r="B438" t="s">
        <v>1122</v>
      </c>
      <c r="C438" t="s">
        <v>3166</v>
      </c>
      <c r="D438" t="s">
        <v>403</v>
      </c>
      <c r="E438">
        <v>11486.612625239901</v>
      </c>
      <c r="F438">
        <v>2839.7</v>
      </c>
      <c r="G438">
        <v>2.9165090131804399</v>
      </c>
      <c r="H438">
        <f>(Table2[[#This Row],[1Y Return vs Nifty]]-AVERAGE(Table2[1Y Return vs Nifty]))/_xlfn.STDEV.P(Table2[1Y Return vs Nifty])</f>
        <v>-0.35412832298833463</v>
      </c>
      <c r="I438">
        <v>0.24412919794601501</v>
      </c>
      <c r="J438">
        <f>(Table2[[#This Row],[1M Return vs Nifty]]-AVERAGE(Table2[1M Return vs Nifty]))/_xlfn.STDEV.P(Table2[1M Return vs Nifty])</f>
        <v>-3.4521829807698592E-2</v>
      </c>
      <c r="K438">
        <v>-5.0534707915372099</v>
      </c>
      <c r="L438">
        <f>(Table2[[#This Row],[6M Return vs Nifty]]-AVERAGE(Table2[6M Return vs Nifty]))/_xlfn.STDEV.P(Table2[6M Return vs Nifty])</f>
        <v>-0.62321658198286145</v>
      </c>
      <c r="M438">
        <v>2.1479678951690802</v>
      </c>
      <c r="N438">
        <f>(Table2[[#This Row],[1W Return vs Nifty]]-AVERAGE(Table2[1W Return vs Nifty]))/_xlfn.STDEV.P(Table2[1W Return vs Nifty])</f>
        <v>0.39379745599912308</v>
      </c>
      <c r="O438">
        <v>2805</v>
      </c>
      <c r="P438">
        <v>2724.4274119636898</v>
      </c>
      <c r="Q438">
        <v>2535.7276023409299</v>
      </c>
      <c r="R438">
        <v>53.352698774451298</v>
      </c>
      <c r="S438" s="1">
        <f>(Table2[[#This Row],[Close Price]]-Table2[[#This Row],[20D EMA]])/Table2[[#This Row],[20D EMA]]</f>
        <v>1.2370766488413482E-2</v>
      </c>
      <c r="T438" s="1">
        <f>(Table2[[#This Row],[Close Price]]-Table2[[#This Row],[50D EMA]])/Table2[[#This Row],[50D EMA]]</f>
        <v>4.2310757677050691E-2</v>
      </c>
      <c r="U438" s="1">
        <f>(Table2[[#This Row],[Close Price]]-Table2[[#This Row],[200D EMA]])/Table2[[#This Row],[200D EMA]]</f>
        <v>0.11987580897035195</v>
      </c>
      <c r="V438">
        <v>0.81010736022886798</v>
      </c>
      <c r="W438">
        <v>2823.25</v>
      </c>
      <c r="X438">
        <v>2886.85</v>
      </c>
      <c r="Y438">
        <v>2791.45</v>
      </c>
      <c r="Z438">
        <v>2886.85</v>
      </c>
      <c r="AA438">
        <v>2757.05</v>
      </c>
      <c r="AB438">
        <v>3032.9</v>
      </c>
      <c r="AC438" s="1">
        <f>(Table2[[#This Row],[Close Price]]/Table2[[#This Row],[Day Low]])-1</f>
        <v>5.8266182590984705E-3</v>
      </c>
      <c r="AD438" s="1">
        <f>(Table2[[#This Row],[Day High]]/Table2[[#This Row],[Close Price]])-1</f>
        <v>1.6603866605627404E-2</v>
      </c>
      <c r="AE438" s="1">
        <f>(Table2[[#This Row],[Close Price]]/Table2[[#This Row],[Current Week Low]])-1</f>
        <v>1.7284923606011304E-2</v>
      </c>
      <c r="AF438" s="1">
        <f>(Table2[[#This Row],[Current Week High]]/Table2[[#This Row],[Close Price]])-1</f>
        <v>1.6603866605627404E-2</v>
      </c>
      <c r="AG438" s="1">
        <f>(Table2[[#This Row],[Close Price]]/Table2[[#This Row],[Current Month Low]])-1</f>
        <v>2.9977693549264384E-2</v>
      </c>
      <c r="AH438" s="1">
        <f>(Table2[[#This Row],[Current Month High]]/Table2[[#This Row],[Close Price]])-1</f>
        <v>6.8035355847448686E-2</v>
      </c>
      <c r="AI438">
        <v>6.8035355847448598</v>
      </c>
      <c r="AJ438">
        <v>38.094196026940899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0.11</v>
      </c>
      <c r="AM438" t="s">
        <v>3220</v>
      </c>
      <c r="AN438">
        <v>-0.32</v>
      </c>
      <c r="AO438" t="s">
        <v>3221</v>
      </c>
      <c r="AP438">
        <v>7.8700207918251996E-2</v>
      </c>
      <c r="AQ438">
        <f>(Table2[[#This Row],[Sharpe Ratio]]-AVERAGE(Table2[Sharpe Ratio]))/_xlfn.STDEV.P(Table2[Sharpe Ratio])</f>
        <v>0.16406416717861616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-0.45400511160115542</v>
      </c>
      <c r="AS438">
        <f>_xlfn.RANK.AVG(Table2[[#This Row],[1Y Return vs Nifty Z-Score]],Table2[1Y Return vs Nifty Z-Score])</f>
        <v>418</v>
      </c>
      <c r="AT438">
        <f>_xlfn.RANK.AVG(Table2[[#This Row],[6M Return vs Nifty Z-Score]],Table2[6M Return vs Nifty Z-Score])</f>
        <v>533</v>
      </c>
      <c r="AU438">
        <f>_xlfn.RANK.AVG(Table2[[#This Row],[Sharpe Ratio Z-Score]],Table2[Sharpe Ratio Z-Score])</f>
        <v>307</v>
      </c>
      <c r="AV438">
        <f>(Table2[[#This Row],[Rank 1Y]]+Table2[[#This Row],[Rank 6M]]+Table2[[#This Row],[Rank Sharpe]])/3</f>
        <v>419.33333333333331</v>
      </c>
    </row>
    <row r="439" spans="1:48" x14ac:dyDescent="0.3">
      <c r="A439" t="s">
        <v>189</v>
      </c>
      <c r="B439" t="s">
        <v>190</v>
      </c>
      <c r="C439" t="s">
        <v>3163</v>
      </c>
      <c r="D439" t="s">
        <v>118</v>
      </c>
      <c r="E439">
        <v>143795.96402903899</v>
      </c>
      <c r="F439">
        <v>5969.9</v>
      </c>
      <c r="G439">
        <v>4.3309442124909898</v>
      </c>
      <c r="H439">
        <f>(Table2[[#This Row],[1Y Return vs Nifty]]-AVERAGE(Table2[1Y Return vs Nifty]))/_xlfn.STDEV.P(Table2[1Y Return vs Nifty])</f>
        <v>-0.32921163966239575</v>
      </c>
      <c r="I439">
        <v>0.270617585090136</v>
      </c>
      <c r="J439">
        <f>(Table2[[#This Row],[1M Return vs Nifty]]-AVERAGE(Table2[1M Return vs Nifty]))/_xlfn.STDEV.P(Table2[1M Return vs Nifty])</f>
        <v>-3.1873562519777555E-2</v>
      </c>
      <c r="K439">
        <v>9.5861247929406392</v>
      </c>
      <c r="L439">
        <f>(Table2[[#This Row],[6M Return vs Nifty]]-AVERAGE(Table2[6M Return vs Nifty]))/_xlfn.STDEV.P(Table2[6M Return vs Nifty])</f>
        <v>-0.15882042030455129</v>
      </c>
      <c r="M439">
        <v>1.0531420448553299</v>
      </c>
      <c r="N439">
        <f>(Table2[[#This Row],[1W Return vs Nifty]]-AVERAGE(Table2[1W Return vs Nifty]))/_xlfn.STDEV.P(Table2[1W Return vs Nifty])</f>
        <v>0.18328683202436807</v>
      </c>
      <c r="O439">
        <v>5842.51</v>
      </c>
      <c r="P439">
        <v>5728.0303894275203</v>
      </c>
      <c r="Q439">
        <v>5281.2510002949102</v>
      </c>
      <c r="R439">
        <v>68.161501835006206</v>
      </c>
      <c r="S439" s="1">
        <f>(Table2[[#This Row],[Close Price]]-Table2[[#This Row],[20D EMA]])/Table2[[#This Row],[20D EMA]]</f>
        <v>2.180398493113395E-2</v>
      </c>
      <c r="T439" s="1">
        <f>(Table2[[#This Row],[Close Price]]-Table2[[#This Row],[50D EMA]])/Table2[[#This Row],[50D EMA]]</f>
        <v>4.2225615810088719E-2</v>
      </c>
      <c r="U439" s="1">
        <f>(Table2[[#This Row],[Close Price]]-Table2[[#This Row],[200D EMA]])/Table2[[#This Row],[200D EMA]]</f>
        <v>0.13039505216976707</v>
      </c>
      <c r="V439">
        <v>0.964552674359339</v>
      </c>
      <c r="W439">
        <v>5930.05</v>
      </c>
      <c r="X439">
        <v>6010</v>
      </c>
      <c r="Y439">
        <v>5846.2</v>
      </c>
      <c r="Z439">
        <v>6010</v>
      </c>
      <c r="AA439">
        <v>5827.1</v>
      </c>
      <c r="AB439">
        <v>6010</v>
      </c>
      <c r="AC439" s="1">
        <f>(Table2[[#This Row],[Close Price]]/Table2[[#This Row],[Day Low]])-1</f>
        <v>6.7200107924889618E-3</v>
      </c>
      <c r="AD439" s="1">
        <f>(Table2[[#This Row],[Day High]]/Table2[[#This Row],[Close Price]])-1</f>
        <v>6.7170304360206767E-3</v>
      </c>
      <c r="AE439" s="1">
        <f>(Table2[[#This Row],[Close Price]]/Table2[[#This Row],[Current Week Low]])-1</f>
        <v>2.1159043481235651E-2</v>
      </c>
      <c r="AF439" s="1">
        <f>(Table2[[#This Row],[Current Week High]]/Table2[[#This Row],[Close Price]])-1</f>
        <v>6.7170304360206767E-3</v>
      </c>
      <c r="AG439" s="1">
        <f>(Table2[[#This Row],[Close Price]]/Table2[[#This Row],[Current Month Low]])-1</f>
        <v>2.4506186610835368E-2</v>
      </c>
      <c r="AH439" s="1">
        <f>(Table2[[#This Row],[Current Month High]]/Table2[[#This Row],[Close Price]])-1</f>
        <v>6.7170304360206767E-3</v>
      </c>
      <c r="AI439">
        <v>0.67170304360206701</v>
      </c>
      <c r="AJ439">
        <v>37.311682038779097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-0.03</v>
      </c>
      <c r="AM439" t="s">
        <v>3221</v>
      </c>
      <c r="AN439">
        <v>3.06</v>
      </c>
      <c r="AO439" t="s">
        <v>3220</v>
      </c>
      <c r="AP439">
        <v>2.3005403050326001E-2</v>
      </c>
      <c r="AQ439">
        <f>(Table2[[#This Row],[Sharpe Ratio]]-AVERAGE(Table2[Sharpe Ratio]))/_xlfn.STDEV.P(Table2[Sharpe Ratio])</f>
        <v>-0.48708282350799059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-0.82370161397034702</v>
      </c>
      <c r="AS439">
        <f>_xlfn.RANK.AVG(Table2[[#This Row],[1Y Return vs Nifty Z-Score]],Table2[1Y Return vs Nifty Z-Score])</f>
        <v>406</v>
      </c>
      <c r="AT439">
        <f>_xlfn.RANK.AVG(Table2[[#This Row],[6M Return vs Nifty Z-Score]],Table2[6M Return vs Nifty Z-Score])</f>
        <v>383</v>
      </c>
      <c r="AU439">
        <f>_xlfn.RANK.AVG(Table2[[#This Row],[Sharpe Ratio Z-Score]],Table2[Sharpe Ratio Z-Score])</f>
        <v>471</v>
      </c>
      <c r="AV439">
        <f>(Table2[[#This Row],[Rank 1Y]]+Table2[[#This Row],[Rank 6M]]+Table2[[#This Row],[Rank Sharpe]])/3</f>
        <v>420</v>
      </c>
    </row>
    <row r="440" spans="1:48" x14ac:dyDescent="0.3">
      <c r="A440" t="s">
        <v>406</v>
      </c>
      <c r="B440" t="s">
        <v>407</v>
      </c>
      <c r="C440" t="s">
        <v>3161</v>
      </c>
      <c r="D440" t="s">
        <v>34</v>
      </c>
      <c r="E440">
        <v>58787.446351391998</v>
      </c>
      <c r="F440">
        <v>49.17</v>
      </c>
      <c r="G440">
        <v>7.8180802896355601</v>
      </c>
      <c r="H440">
        <f>(Table2[[#This Row],[1Y Return vs Nifty]]-AVERAGE(Table2[1Y Return vs Nifty]))/_xlfn.STDEV.P(Table2[1Y Return vs Nifty])</f>
        <v>-0.26778226814292239</v>
      </c>
      <c r="I440">
        <v>-7.8543925609220997</v>
      </c>
      <c r="J440">
        <f>(Table2[[#This Row],[1M Return vs Nifty]]-AVERAGE(Table2[1M Return vs Nifty]))/_xlfn.STDEV.P(Table2[1M Return vs Nifty])</f>
        <v>-0.84419929857299636</v>
      </c>
      <c r="K440">
        <v>-21.9256911425719</v>
      </c>
      <c r="L440">
        <f>(Table2[[#This Row],[6M Return vs Nifty]]-AVERAGE(Table2[6M Return vs Nifty]))/_xlfn.STDEV.P(Table2[6M Return vs Nifty])</f>
        <v>-1.1584359003579494</v>
      </c>
      <c r="M440">
        <v>-3.32097477144166</v>
      </c>
      <c r="N440">
        <f>(Table2[[#This Row],[1W Return vs Nifty]]-AVERAGE(Table2[1W Return vs Nifty]))/_xlfn.STDEV.P(Table2[1W Return vs Nifty])</f>
        <v>-0.65775839911743406</v>
      </c>
      <c r="O440">
        <v>50.8</v>
      </c>
      <c r="P440">
        <v>52.417977833556698</v>
      </c>
      <c r="Q440">
        <v>49.827772283636499</v>
      </c>
      <c r="R440">
        <v>32.046748493435302</v>
      </c>
      <c r="S440" s="1">
        <f>(Table2[[#This Row],[Close Price]]-Table2[[#This Row],[20D EMA]])/Table2[[#This Row],[20D EMA]]</f>
        <v>-3.2086614173228258E-2</v>
      </c>
      <c r="T440" s="1">
        <f>(Table2[[#This Row],[Close Price]]-Table2[[#This Row],[50D EMA]])/Table2[[#This Row],[50D EMA]]</f>
        <v>-6.1963050995023715E-2</v>
      </c>
      <c r="U440" s="1">
        <f>(Table2[[#This Row],[Close Price]]-Table2[[#This Row],[200D EMA]])/Table2[[#This Row],[200D EMA]]</f>
        <v>-1.3200916948328235E-2</v>
      </c>
      <c r="V440">
        <v>0.365868517238018</v>
      </c>
      <c r="W440">
        <v>48.71</v>
      </c>
      <c r="X440">
        <v>49.5</v>
      </c>
      <c r="Y440">
        <v>47.72</v>
      </c>
      <c r="Z440">
        <v>49.5</v>
      </c>
      <c r="AA440">
        <v>47.72</v>
      </c>
      <c r="AB440">
        <v>51.39</v>
      </c>
      <c r="AC440" s="1">
        <f>(Table2[[#This Row],[Close Price]]/Table2[[#This Row],[Day Low]])-1</f>
        <v>9.4436460685691781E-3</v>
      </c>
      <c r="AD440" s="1">
        <f>(Table2[[#This Row],[Day High]]/Table2[[#This Row],[Close Price]])-1</f>
        <v>6.7114093959730337E-3</v>
      </c>
      <c r="AE440" s="1">
        <f>(Table2[[#This Row],[Close Price]]/Table2[[#This Row],[Current Week Low]])-1</f>
        <v>3.0385582564962377E-2</v>
      </c>
      <c r="AF440" s="1">
        <f>(Table2[[#This Row],[Current Week High]]/Table2[[#This Row],[Close Price]])-1</f>
        <v>6.7114093959730337E-3</v>
      </c>
      <c r="AG440" s="1">
        <f>(Table2[[#This Row],[Close Price]]/Table2[[#This Row],[Current Month Low]])-1</f>
        <v>3.0385582564962377E-2</v>
      </c>
      <c r="AH440" s="1">
        <f>(Table2[[#This Row],[Current Month High]]/Table2[[#This Row],[Close Price]])-1</f>
        <v>4.5149481391092205E-2</v>
      </c>
      <c r="AI440">
        <v>43.685173886516097</v>
      </c>
      <c r="AJ440">
        <v>50.366972477064202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-0.13</v>
      </c>
      <c r="AM440" t="s">
        <v>3221</v>
      </c>
      <c r="AN440">
        <v>-5.19</v>
      </c>
      <c r="AO440" t="s">
        <v>3221</v>
      </c>
      <c r="AP440">
        <v>0.11580278984336401</v>
      </c>
      <c r="AQ440">
        <f>(Table2[[#This Row],[Sharpe Ratio]]-AVERAGE(Table2[Sharpe Ratio]))/_xlfn.STDEV.P(Table2[Sharpe Ratio])</f>
        <v>0.59784312779318149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389</v>
      </c>
      <c r="AT440">
        <f>_xlfn.RANK.AVG(Table2[[#This Row],[6M Return vs Nifty Z-Score]],Table2[6M Return vs Nifty Z-Score])</f>
        <v>687</v>
      </c>
      <c r="AU440">
        <f>_xlfn.RANK.AVG(Table2[[#This Row],[Sharpe Ratio Z-Score]],Table2[Sharpe Ratio Z-Score])</f>
        <v>192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562</v>
      </c>
      <c r="B441" t="s">
        <v>563</v>
      </c>
      <c r="C441" t="s">
        <v>3165</v>
      </c>
      <c r="D441" t="s">
        <v>188</v>
      </c>
      <c r="E441">
        <v>37102.835439399998</v>
      </c>
      <c r="F441">
        <v>925.7</v>
      </c>
      <c r="G441">
        <v>-15.9367954689773</v>
      </c>
      <c r="H441">
        <f>(Table2[[#This Row],[1Y Return vs Nifty]]-AVERAGE(Table2[1Y Return vs Nifty]))/_xlfn.STDEV.P(Table2[1Y Return vs Nifty])</f>
        <v>-0.68624803950727375</v>
      </c>
      <c r="I441">
        <v>4.4405493605208797</v>
      </c>
      <c r="J441">
        <f>(Table2[[#This Row],[1M Return vs Nifty]]-AVERAGE(Table2[1M Return vs Nifty]))/_xlfn.STDEV.P(Table2[1M Return vs Nifty])</f>
        <v>0.38502965826339847</v>
      </c>
      <c r="K441">
        <v>23.7834090544651</v>
      </c>
      <c r="L441">
        <f>(Table2[[#This Row],[6M Return vs Nifty]]-AVERAGE(Table2[6M Return vs Nifty]))/_xlfn.STDEV.P(Table2[6M Return vs Nifty])</f>
        <v>0.29154477450304839</v>
      </c>
      <c r="M441">
        <v>3.8593938629956299</v>
      </c>
      <c r="N441">
        <f>(Table2[[#This Row],[1W Return vs Nifty]]-AVERAGE(Table2[1W Return vs Nifty]))/_xlfn.STDEV.P(Table2[1W Return vs Nifty])</f>
        <v>0.72286654791955995</v>
      </c>
      <c r="O441">
        <v>862.93</v>
      </c>
      <c r="P441">
        <v>816.39944291606196</v>
      </c>
      <c r="Q441">
        <v>748.62609722340096</v>
      </c>
      <c r="R441">
        <v>79.071074081295507</v>
      </c>
      <c r="S441" s="1">
        <f>(Table2[[#This Row],[Close Price]]-Table2[[#This Row],[20D EMA]])/Table2[[#This Row],[20D EMA]]</f>
        <v>7.2740546741914297E-2</v>
      </c>
      <c r="T441" s="1">
        <f>(Table2[[#This Row],[Close Price]]-Table2[[#This Row],[50D EMA]])/Table2[[#This Row],[50D EMA]]</f>
        <v>0.13388122448189349</v>
      </c>
      <c r="U441" s="1">
        <f>(Table2[[#This Row],[Close Price]]-Table2[[#This Row],[200D EMA]])/Table2[[#This Row],[200D EMA]]</f>
        <v>0.23653183269104983</v>
      </c>
      <c r="V441">
        <v>1.39457375594945</v>
      </c>
      <c r="W441">
        <v>902.1</v>
      </c>
      <c r="X441">
        <v>938</v>
      </c>
      <c r="Y441">
        <v>885.6</v>
      </c>
      <c r="Z441">
        <v>938</v>
      </c>
      <c r="AA441">
        <v>854.05</v>
      </c>
      <c r="AB441">
        <v>938</v>
      </c>
      <c r="AC441" s="1">
        <f>(Table2[[#This Row],[Close Price]]/Table2[[#This Row],[Day Low]])-1</f>
        <v>2.6161179470125306E-2</v>
      </c>
      <c r="AD441" s="1">
        <f>(Table2[[#This Row],[Day High]]/Table2[[#This Row],[Close Price]])-1</f>
        <v>1.3287242087069107E-2</v>
      </c>
      <c r="AE441" s="1">
        <f>(Table2[[#This Row],[Close Price]]/Table2[[#This Row],[Current Week Low]])-1</f>
        <v>4.528003613369469E-2</v>
      </c>
      <c r="AF441" s="1">
        <f>(Table2[[#This Row],[Current Week High]]/Table2[[#This Row],[Close Price]])-1</f>
        <v>1.3287242087069107E-2</v>
      </c>
      <c r="AG441" s="1">
        <f>(Table2[[#This Row],[Close Price]]/Table2[[#This Row],[Current Month Low]])-1</f>
        <v>8.389438557461526E-2</v>
      </c>
      <c r="AH441" s="1">
        <f>(Table2[[#This Row],[Current Month High]]/Table2[[#This Row],[Close Price]])-1</f>
        <v>1.3287242087069107E-2</v>
      </c>
      <c r="AI441">
        <v>1.32872420870691</v>
      </c>
      <c r="AJ441">
        <v>52.3409857648317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0.09</v>
      </c>
      <c r="AM441" t="s">
        <v>3220</v>
      </c>
      <c r="AN441">
        <v>9.8699999999999992</v>
      </c>
      <c r="AO441" t="s">
        <v>3220</v>
      </c>
      <c r="AP441">
        <v>2.1402307871785001E-2</v>
      </c>
      <c r="AQ441">
        <f>(Table2[[#This Row],[Sharpe Ratio]]-AVERAGE(Table2[Sharpe Ratio]))/_xlfn.STDEV.P(Table2[Sharpe Ratio])</f>
        <v>-0.50582515690455343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0.20736778427417968</v>
      </c>
      <c r="AS441">
        <f>_xlfn.RANK.AVG(Table2[[#This Row],[1Y Return vs Nifty Z-Score]],Table2[1Y Return vs Nifty Z-Score])</f>
        <v>565</v>
      </c>
      <c r="AT441">
        <f>_xlfn.RANK.AVG(Table2[[#This Row],[6M Return vs Nifty Z-Score]],Table2[6M Return vs Nifty Z-Score])</f>
        <v>227</v>
      </c>
      <c r="AU441">
        <f>_xlfn.RANK.AVG(Table2[[#This Row],[Sharpe Ratio Z-Score]],Table2[Sharpe Ratio Z-Score])</f>
        <v>476</v>
      </c>
      <c r="AV441">
        <f>(Table2[[#This Row],[Rank 1Y]]+Table2[[#This Row],[Rank 6M]]+Table2[[#This Row],[Rank Sharpe]])/3</f>
        <v>422.66666666666669</v>
      </c>
    </row>
    <row r="442" spans="1:48" x14ac:dyDescent="0.3">
      <c r="A442" t="s">
        <v>677</v>
      </c>
      <c r="B442" t="s">
        <v>678</v>
      </c>
      <c r="C442" t="s">
        <v>3173</v>
      </c>
      <c r="D442" t="s">
        <v>258</v>
      </c>
      <c r="E442">
        <v>27594.191999999999</v>
      </c>
      <c r="F442">
        <v>2492.25</v>
      </c>
      <c r="G442">
        <v>-13.6326089214846</v>
      </c>
      <c r="H442">
        <f>(Table2[[#This Row],[1Y Return vs Nifty]]-AVERAGE(Table2[1Y Return vs Nifty]))/_xlfn.STDEV.P(Table2[1Y Return vs Nifty])</f>
        <v>-0.64565750092639773</v>
      </c>
      <c r="I442">
        <v>-2.8426591926572802</v>
      </c>
      <c r="J442">
        <f>(Table2[[#This Row],[1M Return vs Nifty]]-AVERAGE(Table2[1M Return vs Nifty]))/_xlfn.STDEV.P(Table2[1M Return vs Nifty])</f>
        <v>-0.34313407845430799</v>
      </c>
      <c r="K442">
        <v>12.713129312821801</v>
      </c>
      <c r="L442">
        <f>(Table2[[#This Row],[6M Return vs Nifty]]-AVERAGE(Table2[6M Return vs Nifty]))/_xlfn.STDEV.P(Table2[6M Return vs Nifty])</f>
        <v>-5.9625815630959589E-2</v>
      </c>
      <c r="M442">
        <v>-0.132947050268756</v>
      </c>
      <c r="N442">
        <f>(Table2[[#This Row],[1W Return vs Nifty]]-AVERAGE(Table2[1W Return vs Nifty]))/_xlfn.STDEV.P(Table2[1W Return vs Nifty])</f>
        <v>-4.4771681055744583E-2</v>
      </c>
      <c r="O442">
        <v>2463.39</v>
      </c>
      <c r="P442">
        <v>2498.2784498944802</v>
      </c>
      <c r="Q442">
        <v>2362.4659877939798</v>
      </c>
      <c r="R442">
        <v>61.7150813431034</v>
      </c>
      <c r="S442" s="1">
        <f>(Table2[[#This Row],[Close Price]]-Table2[[#This Row],[20D EMA]])/Table2[[#This Row],[20D EMA]]</f>
        <v>1.1715562700181509E-2</v>
      </c>
      <c r="T442" s="1">
        <f>(Table2[[#This Row],[Close Price]]-Table2[[#This Row],[50D EMA]])/Table2[[#This Row],[50D EMA]]</f>
        <v>-2.4130416266188591E-3</v>
      </c>
      <c r="U442" s="1">
        <f>(Table2[[#This Row],[Close Price]]-Table2[[#This Row],[200D EMA]])/Table2[[#This Row],[200D EMA]]</f>
        <v>5.4935822516204651E-2</v>
      </c>
      <c r="V442">
        <v>1.1364810401113601</v>
      </c>
      <c r="W442">
        <v>2411</v>
      </c>
      <c r="X442">
        <v>2500</v>
      </c>
      <c r="Y442">
        <v>2410.0500000000002</v>
      </c>
      <c r="Z442">
        <v>2500</v>
      </c>
      <c r="AA442">
        <v>2410.0500000000002</v>
      </c>
      <c r="AB442">
        <v>2539.4</v>
      </c>
      <c r="AC442" s="1">
        <f>(Table2[[#This Row],[Close Price]]/Table2[[#This Row],[Day Low]])-1</f>
        <v>3.3699709664039901E-2</v>
      </c>
      <c r="AD442" s="1">
        <f>(Table2[[#This Row],[Day High]]/Table2[[#This Row],[Close Price]])-1</f>
        <v>3.1096398836392147E-3</v>
      </c>
      <c r="AE442" s="1">
        <f>(Table2[[#This Row],[Close Price]]/Table2[[#This Row],[Current Week Low]])-1</f>
        <v>3.4107176199663858E-2</v>
      </c>
      <c r="AF442" s="1">
        <f>(Table2[[#This Row],[Current Week High]]/Table2[[#This Row],[Close Price]])-1</f>
        <v>3.1096398836392147E-3</v>
      </c>
      <c r="AG442" s="1">
        <f>(Table2[[#This Row],[Close Price]]/Table2[[#This Row],[Current Month Low]])-1</f>
        <v>3.4107176199663858E-2</v>
      </c>
      <c r="AH442" s="1">
        <f>(Table2[[#This Row],[Current Month High]]/Table2[[#This Row],[Close Price]])-1</f>
        <v>1.8918647808205513E-2</v>
      </c>
      <c r="AI442">
        <v>18.768181362222801</v>
      </c>
      <c r="AJ442">
        <v>32.9058233788395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-0.12</v>
      </c>
      <c r="AM442" t="s">
        <v>3221</v>
      </c>
      <c r="AN442">
        <v>0.76</v>
      </c>
      <c r="AO442" t="s">
        <v>3220</v>
      </c>
      <c r="AP442">
        <v>5.2628390897448002E-2</v>
      </c>
      <c r="AQ442">
        <f>(Table2[[#This Row],[Sharpe Ratio]]-AVERAGE(Table2[Sharpe Ratio]))/_xlfn.STDEV.P(Table2[Sharpe Ratio])</f>
        <v>-0.14075035250749188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550</v>
      </c>
      <c r="AT442">
        <f>_xlfn.RANK.AVG(Table2[[#This Row],[6M Return vs Nifty Z-Score]],Table2[6M Return vs Nifty Z-Score])</f>
        <v>340</v>
      </c>
      <c r="AU442">
        <f>_xlfn.RANK.AVG(Table2[[#This Row],[Sharpe Ratio Z-Score]],Table2[Sharpe Ratio Z-Score])</f>
        <v>383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1447</v>
      </c>
      <c r="B443" t="s">
        <v>1448</v>
      </c>
      <c r="C443" t="s">
        <v>624</v>
      </c>
      <c r="D443" t="s">
        <v>624</v>
      </c>
      <c r="E443">
        <v>7572.2625452100001</v>
      </c>
      <c r="F443">
        <v>540.1</v>
      </c>
      <c r="G443">
        <v>-2.23904168091254</v>
      </c>
      <c r="H443">
        <f>(Table2[[#This Row],[1Y Return vs Nifty]]-AVERAGE(Table2[1Y Return vs Nifty]))/_xlfn.STDEV.P(Table2[1Y Return vs Nifty])</f>
        <v>-0.44494847797186116</v>
      </c>
      <c r="I443">
        <v>-6.6394722982302596</v>
      </c>
      <c r="J443">
        <f>(Table2[[#This Row],[1M Return vs Nifty]]-AVERAGE(Table2[1M Return vs Nifty]))/_xlfn.STDEV.P(Table2[1M Return vs Nifty])</f>
        <v>-0.72273348143534066</v>
      </c>
      <c r="K443">
        <v>-0.89837566516449696</v>
      </c>
      <c r="L443">
        <f>(Table2[[#This Row],[6M Return vs Nifty]]-AVERAGE(Table2[6M Return vs Nifty]))/_xlfn.STDEV.P(Table2[6M Return vs Nifty])</f>
        <v>-0.49140896359880731</v>
      </c>
      <c r="M443">
        <v>0.267813001254669</v>
      </c>
      <c r="N443">
        <f>(Table2[[#This Row],[1W Return vs Nifty]]-AVERAGE(Table2[1W Return vs Nifty]))/_xlfn.STDEV.P(Table2[1W Return vs Nifty])</f>
        <v>3.2285549997189029E-2</v>
      </c>
      <c r="O443">
        <v>555.08000000000004</v>
      </c>
      <c r="P443">
        <v>546.06129744087502</v>
      </c>
      <c r="Q443">
        <v>509.12236251587899</v>
      </c>
      <c r="R443">
        <v>39.5467684805594</v>
      </c>
      <c r="S443" s="1">
        <f>(Table2[[#This Row],[Close Price]]-Table2[[#This Row],[20D EMA]])/Table2[[#This Row],[20D EMA]]</f>
        <v>-2.698710095842044E-2</v>
      </c>
      <c r="T443" s="1">
        <f>(Table2[[#This Row],[Close Price]]-Table2[[#This Row],[50D EMA]])/Table2[[#This Row],[50D EMA]]</f>
        <v>-1.0916901580120613E-2</v>
      </c>
      <c r="U443" s="1">
        <f>(Table2[[#This Row],[Close Price]]-Table2[[#This Row],[200D EMA]])/Table2[[#This Row],[200D EMA]]</f>
        <v>6.0845171543913223E-2</v>
      </c>
      <c r="V443">
        <v>1.4034260655024899</v>
      </c>
      <c r="W443">
        <v>532</v>
      </c>
      <c r="X443">
        <v>543</v>
      </c>
      <c r="Y443">
        <v>518.79999999999995</v>
      </c>
      <c r="Z443">
        <v>543</v>
      </c>
      <c r="AA443">
        <v>518.79999999999995</v>
      </c>
      <c r="AB443">
        <v>558</v>
      </c>
      <c r="AC443" s="1">
        <f>(Table2[[#This Row],[Close Price]]/Table2[[#This Row],[Day Low]])-1</f>
        <v>1.5225563909774475E-2</v>
      </c>
      <c r="AD443" s="1">
        <f>(Table2[[#This Row],[Day High]]/Table2[[#This Row],[Close Price]])-1</f>
        <v>5.3693760414736946E-3</v>
      </c>
      <c r="AE443" s="1">
        <f>(Table2[[#This Row],[Close Price]]/Table2[[#This Row],[Current Week Low]])-1</f>
        <v>4.105628373168857E-2</v>
      </c>
      <c r="AF443" s="1">
        <f>(Table2[[#This Row],[Current Week High]]/Table2[[#This Row],[Close Price]])-1</f>
        <v>5.3693760414736946E-3</v>
      </c>
      <c r="AG443" s="1">
        <f>(Table2[[#This Row],[Close Price]]/Table2[[#This Row],[Current Month Low]])-1</f>
        <v>4.105628373168857E-2</v>
      </c>
      <c r="AH443" s="1">
        <f>(Table2[[#This Row],[Current Month High]]/Table2[[#This Row],[Close Price]])-1</f>
        <v>3.3142010738752115E-2</v>
      </c>
      <c r="AI443">
        <v>23.310498055915499</v>
      </c>
      <c r="AJ443">
        <v>39.201030927834999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-0.1</v>
      </c>
      <c r="AM443" t="s">
        <v>3221</v>
      </c>
      <c r="AN443">
        <v>-8.9499999999999993</v>
      </c>
      <c r="AO443" t="s">
        <v>3221</v>
      </c>
      <c r="AP443">
        <v>7.2762502173673999E-2</v>
      </c>
      <c r="AQ443">
        <f>(Table2[[#This Row],[Sharpe Ratio]]-AVERAGE(Table2[Sharpe Ratio]))/_xlfn.STDEV.P(Table2[Sharpe Ratio])</f>
        <v>9.4644420824659348E-2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-1.5321609521841606</v>
      </c>
      <c r="AS443">
        <f>_xlfn.RANK.AVG(Table2[[#This Row],[1Y Return vs Nifty Z-Score]],Table2[1Y Return vs Nifty Z-Score])</f>
        <v>458</v>
      </c>
      <c r="AT443">
        <f>_xlfn.RANK.AVG(Table2[[#This Row],[6M Return vs Nifty Z-Score]],Table2[6M Return vs Nifty Z-Score])</f>
        <v>486</v>
      </c>
      <c r="AU443">
        <f>_xlfn.RANK.AVG(Table2[[#This Row],[Sharpe Ratio Z-Score]],Table2[Sharpe Ratio Z-Score])</f>
        <v>329</v>
      </c>
      <c r="AV443">
        <f>(Table2[[#This Row],[Rank 1Y]]+Table2[[#This Row],[Rank 6M]]+Table2[[#This Row],[Rank Sharpe]])/3</f>
        <v>424.33333333333331</v>
      </c>
    </row>
    <row r="444" spans="1:48" x14ac:dyDescent="0.3">
      <c r="A444" t="s">
        <v>953</v>
      </c>
      <c r="B444" t="s">
        <v>954</v>
      </c>
      <c r="C444" t="s">
        <v>3164</v>
      </c>
      <c r="D444" t="s">
        <v>46</v>
      </c>
      <c r="E444">
        <v>15995.746369349999</v>
      </c>
      <c r="F444">
        <v>1654.35</v>
      </c>
      <c r="G444">
        <v>4.0081203627549096</v>
      </c>
      <c r="H444">
        <f>(Table2[[#This Row],[1Y Return vs Nifty]]-AVERAGE(Table2[1Y Return vs Nifty]))/_xlfn.STDEV.P(Table2[1Y Return vs Nifty])</f>
        <v>-0.33489850296857993</v>
      </c>
      <c r="I444">
        <v>-0.54362972004548504</v>
      </c>
      <c r="J444">
        <f>(Table2[[#This Row],[1M Return vs Nifty]]-AVERAGE(Table2[1M Return vs Nifty]))/_xlfn.STDEV.P(Table2[1M Return vs Nifty])</f>
        <v>-0.11328072750630691</v>
      </c>
      <c r="K444">
        <v>21.864068136069001</v>
      </c>
      <c r="L444">
        <f>(Table2[[#This Row],[6M Return vs Nifty]]-AVERAGE(Table2[6M Return vs Nifty]))/_xlfn.STDEV.P(Table2[6M Return vs Nifty])</f>
        <v>0.23065958472360257</v>
      </c>
      <c r="M444">
        <v>2.8746915145148502</v>
      </c>
      <c r="N444">
        <f>(Table2[[#This Row],[1W Return vs Nifty]]-AVERAGE(Table2[1W Return vs Nifty]))/_xlfn.STDEV.P(Table2[1W Return vs Nifty])</f>
        <v>0.53353022036692566</v>
      </c>
      <c r="O444">
        <v>1602.55</v>
      </c>
      <c r="P444">
        <v>1616.1510530845601</v>
      </c>
      <c r="Q444">
        <v>1468.4732865731</v>
      </c>
      <c r="R444">
        <v>72.735459150737995</v>
      </c>
      <c r="S444" s="1">
        <f>(Table2[[#This Row],[Close Price]]-Table2[[#This Row],[20D EMA]])/Table2[[#This Row],[20D EMA]]</f>
        <v>3.2323484446663102E-2</v>
      </c>
      <c r="T444" s="1">
        <f>(Table2[[#This Row],[Close Price]]-Table2[[#This Row],[50D EMA]])/Table2[[#This Row],[50D EMA]]</f>
        <v>2.3635752884938521E-2</v>
      </c>
      <c r="U444" s="1">
        <f>(Table2[[#This Row],[Close Price]]-Table2[[#This Row],[200D EMA]])/Table2[[#This Row],[200D EMA]]</f>
        <v>0.126578205491685</v>
      </c>
      <c r="V444">
        <v>0.93539513796159501</v>
      </c>
      <c r="W444">
        <v>1644.1</v>
      </c>
      <c r="X444">
        <v>1693.95</v>
      </c>
      <c r="Y444">
        <v>1592.9</v>
      </c>
      <c r="Z444">
        <v>1693.95</v>
      </c>
      <c r="AA444">
        <v>1542.3</v>
      </c>
      <c r="AB444">
        <v>1693.95</v>
      </c>
      <c r="AC444" s="1">
        <f>(Table2[[#This Row],[Close Price]]/Table2[[#This Row],[Day Low]])-1</f>
        <v>6.2344139650873931E-3</v>
      </c>
      <c r="AD444" s="1">
        <f>(Table2[[#This Row],[Day High]]/Table2[[#This Row],[Close Price]])-1</f>
        <v>2.39368936440294E-2</v>
      </c>
      <c r="AE444" s="1">
        <f>(Table2[[#This Row],[Close Price]]/Table2[[#This Row],[Current Week Low]])-1</f>
        <v>3.8577437378366275E-2</v>
      </c>
      <c r="AF444" s="1">
        <f>(Table2[[#This Row],[Current Week High]]/Table2[[#This Row],[Close Price]])-1</f>
        <v>2.39368936440294E-2</v>
      </c>
      <c r="AG444" s="1">
        <f>(Table2[[#This Row],[Close Price]]/Table2[[#This Row],[Current Month Low]])-1</f>
        <v>7.2651235168255113E-2</v>
      </c>
      <c r="AH444" s="1">
        <f>(Table2[[#This Row],[Current Month High]]/Table2[[#This Row],[Close Price]])-1</f>
        <v>2.39368936440294E-2</v>
      </c>
      <c r="AI444">
        <v>12.4308640855925</v>
      </c>
      <c r="AJ444">
        <v>61.407873554807502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-0.09</v>
      </c>
      <c r="AM444" t="s">
        <v>3221</v>
      </c>
      <c r="AN444">
        <v>5.46</v>
      </c>
      <c r="AO444" t="s">
        <v>3220</v>
      </c>
      <c r="AP444">
        <v>-1.5879117538942E-2</v>
      </c>
      <c r="AQ444">
        <f>(Table2[[#This Row],[Sharpe Ratio]]-AVERAGE(Table2[Sharpe Ratio]))/_xlfn.STDEV.P(Table2[Sharpe Ratio])</f>
        <v>-0.94169503780761366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410</v>
      </c>
      <c r="AT444">
        <f>_xlfn.RANK.AVG(Table2[[#This Row],[6M Return vs Nifty Z-Score]],Table2[6M Return vs Nifty Z-Score])</f>
        <v>250</v>
      </c>
      <c r="AU444">
        <f>_xlfn.RANK.AVG(Table2[[#This Row],[Sharpe Ratio Z-Score]],Table2[Sharpe Ratio Z-Score])</f>
        <v>615</v>
      </c>
      <c r="AV444">
        <f>(Table2[[#This Row],[Rank 1Y]]+Table2[[#This Row],[Rank 6M]]+Table2[[#This Row],[Rank Sharpe]])/3</f>
        <v>425</v>
      </c>
    </row>
    <row r="445" spans="1:48" x14ac:dyDescent="0.3">
      <c r="A445" t="s">
        <v>1539</v>
      </c>
      <c r="B445" t="s">
        <v>1540</v>
      </c>
      <c r="C445" t="s">
        <v>3175</v>
      </c>
      <c r="D445" t="s">
        <v>376</v>
      </c>
      <c r="E445">
        <v>6553.6015930000003</v>
      </c>
      <c r="F445">
        <v>337</v>
      </c>
      <c r="G445">
        <v>17.0003562129749</v>
      </c>
      <c r="H445">
        <f>(Table2[[#This Row],[1Y Return vs Nifty]]-AVERAGE(Table2[1Y Return vs Nifty]))/_xlfn.STDEV.P(Table2[1Y Return vs Nifty])</f>
        <v>-0.10602734186226875</v>
      </c>
      <c r="I445">
        <v>-5.5038652126961001</v>
      </c>
      <c r="J445">
        <f>(Table2[[#This Row],[1M Return vs Nifty]]-AVERAGE(Table2[1M Return vs Nifty]))/_xlfn.STDEV.P(Table2[1M Return vs Nifty])</f>
        <v>-0.60919727101269372</v>
      </c>
      <c r="K445">
        <v>12.027163908672501</v>
      </c>
      <c r="L445">
        <f>(Table2[[#This Row],[6M Return vs Nifty]]-AVERAGE(Table2[6M Return vs Nifty]))/_xlfn.STDEV.P(Table2[6M Return vs Nifty])</f>
        <v>-8.1385959133066302E-2</v>
      </c>
      <c r="M445">
        <v>-1.80919511624555</v>
      </c>
      <c r="N445">
        <f>(Table2[[#This Row],[1W Return vs Nifty]]-AVERAGE(Table2[1W Return vs Nifty]))/_xlfn.STDEV.P(Table2[1W Return vs Nifty])</f>
        <v>-0.3670768460316427</v>
      </c>
      <c r="O445">
        <v>342.18</v>
      </c>
      <c r="P445">
        <v>334.71772498672999</v>
      </c>
      <c r="Q445">
        <v>290.99808976897498</v>
      </c>
      <c r="R445">
        <v>40.206036824932198</v>
      </c>
      <c r="S445" s="1">
        <f>(Table2[[#This Row],[Close Price]]-Table2[[#This Row],[20D EMA]])/Table2[[#This Row],[20D EMA]]</f>
        <v>-1.5138231340230308E-2</v>
      </c>
      <c r="T445" s="1">
        <f>(Table2[[#This Row],[Close Price]]-Table2[[#This Row],[50D EMA]])/Table2[[#This Row],[50D EMA]]</f>
        <v>6.8185065889787913E-3</v>
      </c>
      <c r="U445" s="1">
        <f>(Table2[[#This Row],[Close Price]]-Table2[[#This Row],[200D EMA]])/Table2[[#This Row],[200D EMA]]</f>
        <v>0.15808320345864194</v>
      </c>
      <c r="V445">
        <v>0.472431858568445</v>
      </c>
      <c r="W445">
        <v>334.3</v>
      </c>
      <c r="X445">
        <v>341.8</v>
      </c>
      <c r="Y445">
        <v>330.1</v>
      </c>
      <c r="Z445">
        <v>341.8</v>
      </c>
      <c r="AA445">
        <v>330.1</v>
      </c>
      <c r="AB445">
        <v>358.8</v>
      </c>
      <c r="AC445" s="1">
        <f>(Table2[[#This Row],[Close Price]]/Table2[[#This Row],[Day Low]])-1</f>
        <v>8.0765779240203894E-3</v>
      </c>
      <c r="AD445" s="1">
        <f>(Table2[[#This Row],[Day High]]/Table2[[#This Row],[Close Price]])-1</f>
        <v>1.4243323442136635E-2</v>
      </c>
      <c r="AE445" s="1">
        <f>(Table2[[#This Row],[Close Price]]/Table2[[#This Row],[Current Week Low]])-1</f>
        <v>2.0902756740381667E-2</v>
      </c>
      <c r="AF445" s="1">
        <f>(Table2[[#This Row],[Current Week High]]/Table2[[#This Row],[Close Price]])-1</f>
        <v>1.4243323442136635E-2</v>
      </c>
      <c r="AG445" s="1">
        <f>(Table2[[#This Row],[Close Price]]/Table2[[#This Row],[Current Month Low]])-1</f>
        <v>2.0902756740381667E-2</v>
      </c>
      <c r="AH445" s="1">
        <f>(Table2[[#This Row],[Current Month High]]/Table2[[#This Row],[Close Price]])-1</f>
        <v>6.4688427299703255E-2</v>
      </c>
      <c r="AI445">
        <v>10.7418397626112</v>
      </c>
      <c r="AJ445">
        <v>64.310092637737696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-0.01</v>
      </c>
      <c r="AM445" t="s">
        <v>3221</v>
      </c>
      <c r="AN445">
        <v>0.1</v>
      </c>
      <c r="AO445" t="s">
        <v>3220</v>
      </c>
      <c r="AP445">
        <v>-6.8506656545570003E-3</v>
      </c>
      <c r="AQ445">
        <f>(Table2[[#This Row],[Sharpe Ratio]]-AVERAGE(Table2[Sharpe Ratio]))/_xlfn.STDEV.P(Table2[Sharpe Ratio])</f>
        <v>-0.83614032244381709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-1.9998277404834888</v>
      </c>
      <c r="AS445">
        <f>_xlfn.RANK.AVG(Table2[[#This Row],[1Y Return vs Nifty Z-Score]],Table2[1Y Return vs Nifty Z-Score])</f>
        <v>338</v>
      </c>
      <c r="AT445">
        <f>_xlfn.RANK.AVG(Table2[[#This Row],[6M Return vs Nifty Z-Score]],Table2[6M Return vs Nifty Z-Score])</f>
        <v>348</v>
      </c>
      <c r="AU445">
        <f>_xlfn.RANK.AVG(Table2[[#This Row],[Sharpe Ratio Z-Score]],Table2[Sharpe Ratio Z-Score])</f>
        <v>592</v>
      </c>
      <c r="AV445">
        <f>(Table2[[#This Row],[Rank 1Y]]+Table2[[#This Row],[Rank 6M]]+Table2[[#This Row],[Rank Sharpe]])/3</f>
        <v>426</v>
      </c>
    </row>
    <row r="446" spans="1:48" x14ac:dyDescent="0.3">
      <c r="A446" t="s">
        <v>333</v>
      </c>
      <c r="B446" t="s">
        <v>334</v>
      </c>
      <c r="C446" t="s">
        <v>3166</v>
      </c>
      <c r="D446" t="s">
        <v>335</v>
      </c>
      <c r="E446">
        <v>75853.237468919993</v>
      </c>
      <c r="F446">
        <v>3921.7</v>
      </c>
      <c r="G446">
        <v>-20.099759408149001</v>
      </c>
      <c r="H446">
        <f>(Table2[[#This Row],[1Y Return vs Nifty]]-AVERAGE(Table2[1Y Return vs Nifty]))/_xlfn.STDEV.P(Table2[1Y Return vs Nifty])</f>
        <v>-0.75958279123022665</v>
      </c>
      <c r="I446">
        <v>-3.8758295039209298</v>
      </c>
      <c r="J446">
        <f>(Table2[[#This Row],[1M Return vs Nifty]]-AVERAGE(Table2[1M Return vs Nifty]))/_xlfn.STDEV.P(Table2[1M Return vs Nifty])</f>
        <v>-0.44642882128948985</v>
      </c>
      <c r="K446">
        <v>-1.0571687188407799</v>
      </c>
      <c r="L446">
        <f>(Table2[[#This Row],[6M Return vs Nifty]]-AVERAGE(Table2[6M Return vs Nifty]))/_xlfn.STDEV.P(Table2[6M Return vs Nifty])</f>
        <v>-0.49644618503043153</v>
      </c>
      <c r="M446">
        <v>-4.3810660301951803</v>
      </c>
      <c r="N446">
        <f>(Table2[[#This Row],[1W Return vs Nifty]]-AVERAGE(Table2[1W Return vs Nifty]))/_xlfn.STDEV.P(Table2[1W Return vs Nifty])</f>
        <v>-0.86159033484167247</v>
      </c>
      <c r="O446">
        <v>4033.64</v>
      </c>
      <c r="P446">
        <v>4045.76937448628</v>
      </c>
      <c r="Q446">
        <v>3782.3357334888001</v>
      </c>
      <c r="R446">
        <v>36.474183923126297</v>
      </c>
      <c r="S446" s="1">
        <f>(Table2[[#This Row],[Close Price]]-Table2[[#This Row],[20D EMA]])/Table2[[#This Row],[20D EMA]]</f>
        <v>-2.7751608968574305E-2</v>
      </c>
      <c r="T446" s="1">
        <f>(Table2[[#This Row],[Close Price]]-Table2[[#This Row],[50D EMA]])/Table2[[#This Row],[50D EMA]]</f>
        <v>-3.0666447590585687E-2</v>
      </c>
      <c r="U446" s="1">
        <f>(Table2[[#This Row],[Close Price]]-Table2[[#This Row],[200D EMA]])/Table2[[#This Row],[200D EMA]]</f>
        <v>3.6846085681201839E-2</v>
      </c>
      <c r="V446">
        <v>0.71075366280555197</v>
      </c>
      <c r="W446">
        <v>3900</v>
      </c>
      <c r="X446">
        <v>3974.8</v>
      </c>
      <c r="Y446">
        <v>3871.6</v>
      </c>
      <c r="Z446">
        <v>3986</v>
      </c>
      <c r="AA446">
        <v>3871.6</v>
      </c>
      <c r="AB446">
        <v>4168.8500000000004</v>
      </c>
      <c r="AC446" s="1">
        <f>(Table2[[#This Row],[Close Price]]/Table2[[#This Row],[Day Low]])-1</f>
        <v>5.5641025641024466E-3</v>
      </c>
      <c r="AD446" s="1">
        <f>(Table2[[#This Row],[Day High]]/Table2[[#This Row],[Close Price]])-1</f>
        <v>1.3540046408445416E-2</v>
      </c>
      <c r="AE446" s="1">
        <f>(Table2[[#This Row],[Close Price]]/Table2[[#This Row],[Current Week Low]])-1</f>
        <v>1.2940386403553994E-2</v>
      </c>
      <c r="AF446" s="1">
        <f>(Table2[[#This Row],[Current Week High]]/Table2[[#This Row],[Close Price]])-1</f>
        <v>1.6395950735650366E-2</v>
      </c>
      <c r="AG446" s="1">
        <f>(Table2[[#This Row],[Close Price]]/Table2[[#This Row],[Current Month Low]])-1</f>
        <v>1.2940386403553994E-2</v>
      </c>
      <c r="AH446" s="1">
        <f>(Table2[[#This Row],[Current Month High]]/Table2[[#This Row],[Close Price]])-1</f>
        <v>6.3021138791850673E-2</v>
      </c>
      <c r="AI446">
        <v>19.379350791748401</v>
      </c>
      <c r="AJ446">
        <v>36.205609099591797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-0.03</v>
      </c>
      <c r="AM446" t="s">
        <v>3221</v>
      </c>
      <c r="AN446">
        <v>-3.51</v>
      </c>
      <c r="AO446" t="s">
        <v>3221</v>
      </c>
      <c r="AP446">
        <v>0.11094745638583201</v>
      </c>
      <c r="AQ446">
        <f>(Table2[[#This Row],[Sharpe Ratio]]-AVERAGE(Table2[Sharpe Ratio]))/_xlfn.STDEV.P(Table2[Sharpe Ratio])</f>
        <v>0.54107776561713672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588</v>
      </c>
      <c r="AT446">
        <f>_xlfn.RANK.AVG(Table2[[#This Row],[6M Return vs Nifty Z-Score]],Table2[6M Return vs Nifty Z-Score])</f>
        <v>490</v>
      </c>
      <c r="AU446">
        <f>_xlfn.RANK.AVG(Table2[[#This Row],[Sharpe Ratio Z-Score]],Table2[Sharpe Ratio Z-Score])</f>
        <v>201</v>
      </c>
      <c r="AV446">
        <f>(Table2[[#This Row],[Rank 1Y]]+Table2[[#This Row],[Rank 6M]]+Table2[[#This Row],[Rank Sharpe]])/3</f>
        <v>426.33333333333331</v>
      </c>
    </row>
    <row r="447" spans="1:48" x14ac:dyDescent="0.3">
      <c r="A447" t="s">
        <v>486</v>
      </c>
      <c r="B447" t="s">
        <v>487</v>
      </c>
      <c r="C447" t="s">
        <v>3173</v>
      </c>
      <c r="D447" t="s">
        <v>135</v>
      </c>
      <c r="E447">
        <v>44431.968646125002</v>
      </c>
      <c r="F447">
        <v>50253.75</v>
      </c>
      <c r="G447">
        <v>1.31111920760557</v>
      </c>
      <c r="H447">
        <f>(Table2[[#This Row],[1Y Return vs Nifty]]-AVERAGE(Table2[1Y Return vs Nifty]))/_xlfn.STDEV.P(Table2[1Y Return vs Nifty])</f>
        <v>-0.38240886169360561</v>
      </c>
      <c r="I447">
        <v>-6.5565707546558896</v>
      </c>
      <c r="J447">
        <f>(Table2[[#This Row],[1M Return vs Nifty]]-AVERAGE(Table2[1M Return vs Nifty]))/_xlfn.STDEV.P(Table2[1M Return vs Nifty])</f>
        <v>-0.71444511548947776</v>
      </c>
      <c r="K447">
        <v>23.439352475136801</v>
      </c>
      <c r="L447">
        <f>(Table2[[#This Row],[6M Return vs Nifty]]-AVERAGE(Table2[6M Return vs Nifty]))/_xlfn.STDEV.P(Table2[6M Return vs Nifty])</f>
        <v>0.28063063729767079</v>
      </c>
      <c r="M447">
        <v>-0.97319357813857399</v>
      </c>
      <c r="N447">
        <f>(Table2[[#This Row],[1W Return vs Nifty]]-AVERAGE(Table2[1W Return vs Nifty]))/_xlfn.STDEV.P(Table2[1W Return vs Nifty])</f>
        <v>-0.20633237203121532</v>
      </c>
      <c r="O447">
        <v>51002.17</v>
      </c>
      <c r="P447">
        <v>51938.327677921698</v>
      </c>
      <c r="Q447">
        <v>47260.326347319198</v>
      </c>
      <c r="R447">
        <v>44.989527480171802</v>
      </c>
      <c r="S447" s="1">
        <f>(Table2[[#This Row],[Close Price]]-Table2[[#This Row],[20D EMA]])/Table2[[#This Row],[20D EMA]]</f>
        <v>-1.46742775846596E-2</v>
      </c>
      <c r="T447" s="1">
        <f>(Table2[[#This Row],[Close Price]]-Table2[[#This Row],[50D EMA]])/Table2[[#This Row],[50D EMA]]</f>
        <v>-3.2434191727697646E-2</v>
      </c>
      <c r="U447" s="1">
        <f>(Table2[[#This Row],[Close Price]]-Table2[[#This Row],[200D EMA]])/Table2[[#This Row],[200D EMA]]</f>
        <v>6.3339038979162723E-2</v>
      </c>
      <c r="V447">
        <v>0.70901246964643805</v>
      </c>
      <c r="W447">
        <v>49800</v>
      </c>
      <c r="X447">
        <v>50800</v>
      </c>
      <c r="Y447">
        <v>48890</v>
      </c>
      <c r="Z447">
        <v>50800</v>
      </c>
      <c r="AA447">
        <v>48826.7</v>
      </c>
      <c r="AB447">
        <v>51380</v>
      </c>
      <c r="AC447" s="1">
        <f>(Table2[[#This Row],[Close Price]]/Table2[[#This Row],[Day Low]])-1</f>
        <v>9.1114457831324991E-3</v>
      </c>
      <c r="AD447" s="1">
        <f>(Table2[[#This Row],[Day High]]/Table2[[#This Row],[Close Price]])-1</f>
        <v>1.0869835584409016E-2</v>
      </c>
      <c r="AE447" s="1">
        <f>(Table2[[#This Row],[Close Price]]/Table2[[#This Row],[Current Week Low]])-1</f>
        <v>2.7894252403354525E-2</v>
      </c>
      <c r="AF447" s="1">
        <f>(Table2[[#This Row],[Current Week High]]/Table2[[#This Row],[Close Price]])-1</f>
        <v>1.0869835584409016E-2</v>
      </c>
      <c r="AG447" s="1">
        <f>(Table2[[#This Row],[Close Price]]/Table2[[#This Row],[Current Month Low]])-1</f>
        <v>2.9226836956009805E-2</v>
      </c>
      <c r="AH447" s="1">
        <f>(Table2[[#This Row],[Current Month High]]/Table2[[#This Row],[Close Price]])-1</f>
        <v>2.2411262841081525E-2</v>
      </c>
      <c r="AI447">
        <v>19.3821356615178</v>
      </c>
      <c r="AJ447">
        <v>43.673683518355901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-0.19</v>
      </c>
      <c r="AM447" t="s">
        <v>3221</v>
      </c>
      <c r="AN447">
        <v>-3.87</v>
      </c>
      <c r="AO447" t="s">
        <v>3221</v>
      </c>
      <c r="AP447">
        <v>-1.6502807109796E-2</v>
      </c>
      <c r="AQ447">
        <f>(Table2[[#This Row],[Sharpe Ratio]]-AVERAGE(Table2[Sharpe Ratio]))/_xlfn.STDEV.P(Table2[Sharpe Ratio])</f>
        <v>-0.94898680565108229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432</v>
      </c>
      <c r="AT447">
        <f>_xlfn.RANK.AVG(Table2[[#This Row],[6M Return vs Nifty Z-Score]],Table2[6M Return vs Nifty Z-Score])</f>
        <v>231</v>
      </c>
      <c r="AU447">
        <f>_xlfn.RANK.AVG(Table2[[#This Row],[Sharpe Ratio Z-Score]],Table2[Sharpe Ratio Z-Score])</f>
        <v>616</v>
      </c>
      <c r="AV447">
        <f>(Table2[[#This Row],[Rank 1Y]]+Table2[[#This Row],[Rank 6M]]+Table2[[#This Row],[Rank Sharpe]])/3</f>
        <v>426.33333333333331</v>
      </c>
    </row>
    <row r="448" spans="1:48" x14ac:dyDescent="0.3">
      <c r="A448" t="s">
        <v>1651</v>
      </c>
      <c r="B448" t="s">
        <v>1652</v>
      </c>
      <c r="C448" t="s">
        <v>3161</v>
      </c>
      <c r="D448" t="s">
        <v>51</v>
      </c>
      <c r="E448">
        <v>5486.1506738199996</v>
      </c>
      <c r="F448">
        <v>61.09</v>
      </c>
      <c r="G448">
        <v>61.771031820196797</v>
      </c>
      <c r="H448">
        <f>(Table2[[#This Row],[1Y Return vs Nifty]]-AVERAGE(Table2[1Y Return vs Nifty]))/_xlfn.STDEV.P(Table2[1Y Return vs Nifty])</f>
        <v>0.6826526534724352</v>
      </c>
      <c r="I448">
        <v>-11.2681545388402</v>
      </c>
      <c r="J448">
        <f>(Table2[[#This Row],[1M Return vs Nifty]]-AVERAGE(Table2[1M Return vs Nifty]))/_xlfn.STDEV.P(Table2[1M Return vs Nifty])</f>
        <v>-1.1855018522422796</v>
      </c>
      <c r="K448">
        <v>-41.588248220197499</v>
      </c>
      <c r="L448">
        <f>(Table2[[#This Row],[6M Return vs Nifty]]-AVERAGE(Table2[6M Return vs Nifty]))/_xlfn.STDEV.P(Table2[6M Return vs Nifty])</f>
        <v>-1.7821700727220902</v>
      </c>
      <c r="M448">
        <v>-2.6895966906633602</v>
      </c>
      <c r="N448">
        <f>(Table2[[#This Row],[1W Return vs Nifty]]-AVERAGE(Table2[1W Return vs Nifty]))/_xlfn.STDEV.P(Table2[1W Return vs Nifty])</f>
        <v>-0.53635845801215787</v>
      </c>
      <c r="O448">
        <v>62.8</v>
      </c>
      <c r="P448">
        <v>65.549658419037002</v>
      </c>
      <c r="Q448">
        <v>62.205475689271502</v>
      </c>
      <c r="R448">
        <v>40.028120542713502</v>
      </c>
      <c r="S448" s="1">
        <f>(Table2[[#This Row],[Close Price]]-Table2[[#This Row],[20D EMA]])/Table2[[#This Row],[20D EMA]]</f>
        <v>-2.7229299363057225E-2</v>
      </c>
      <c r="T448" s="1">
        <f>(Table2[[#This Row],[Close Price]]-Table2[[#This Row],[50D EMA]])/Table2[[#This Row],[50D EMA]]</f>
        <v>-6.8034807908958064E-2</v>
      </c>
      <c r="U448" s="1">
        <f>(Table2[[#This Row],[Close Price]]-Table2[[#This Row],[200D EMA]])/Table2[[#This Row],[200D EMA]]</f>
        <v>-1.7932114125185979E-2</v>
      </c>
      <c r="V448">
        <v>0.82980731751381398</v>
      </c>
      <c r="W448">
        <v>59.84</v>
      </c>
      <c r="X448">
        <v>61.62</v>
      </c>
      <c r="Y448">
        <v>59.21</v>
      </c>
      <c r="Z448">
        <v>62.2</v>
      </c>
      <c r="AA448">
        <v>59.21</v>
      </c>
      <c r="AB448">
        <v>64.099999999999994</v>
      </c>
      <c r="AC448" s="1">
        <f>(Table2[[#This Row],[Close Price]]/Table2[[#This Row],[Day Low]])-1</f>
        <v>2.0889037433155178E-2</v>
      </c>
      <c r="AD448" s="1">
        <f>(Table2[[#This Row],[Day High]]/Table2[[#This Row],[Close Price]])-1</f>
        <v>8.6757243411359486E-3</v>
      </c>
      <c r="AE448" s="1">
        <f>(Table2[[#This Row],[Close Price]]/Table2[[#This Row],[Current Week Low]])-1</f>
        <v>3.1751393345718748E-2</v>
      </c>
      <c r="AF448" s="1">
        <f>(Table2[[#This Row],[Current Week High]]/Table2[[#This Row],[Close Price]])-1</f>
        <v>1.816991324275663E-2</v>
      </c>
      <c r="AG448" s="1">
        <f>(Table2[[#This Row],[Close Price]]/Table2[[#This Row],[Current Month Low]])-1</f>
        <v>3.1751393345718748E-2</v>
      </c>
      <c r="AH448" s="1">
        <f>(Table2[[#This Row],[Current Month High]]/Table2[[#This Row],[Close Price]])-1</f>
        <v>4.927156654116871E-2</v>
      </c>
      <c r="AI448">
        <v>63.087248322147602</v>
      </c>
      <c r="AJ448">
        <v>105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-0.2</v>
      </c>
      <c r="AM448" t="s">
        <v>3221</v>
      </c>
      <c r="AN448">
        <v>-2.57</v>
      </c>
      <c r="AO448" t="s">
        <v>3221</v>
      </c>
      <c r="AP448">
        <v>4.4080157316094999E-2</v>
      </c>
      <c r="AQ448">
        <f>(Table2[[#This Row],[Sharpe Ratio]]-AVERAGE(Table2[Sharpe Ratio]))/_xlfn.STDEV.P(Table2[Sharpe Ratio])</f>
        <v>-0.2406906716339117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141</v>
      </c>
      <c r="AT448">
        <f>_xlfn.RANK.AVG(Table2[[#This Row],[6M Return vs Nifty Z-Score]],Table2[6M Return vs Nifty Z-Score])</f>
        <v>733</v>
      </c>
      <c r="AU448">
        <f>_xlfn.RANK.AVG(Table2[[#This Row],[Sharpe Ratio Z-Score]],Table2[Sharpe Ratio Z-Score])</f>
        <v>405</v>
      </c>
      <c r="AV448">
        <f>(Table2[[#This Row],[Rank 1Y]]+Table2[[#This Row],[Rank 6M]]+Table2[[#This Row],[Rank Sharpe]])/3</f>
        <v>426.33333333333331</v>
      </c>
    </row>
    <row r="449" spans="1:48" x14ac:dyDescent="0.3">
      <c r="A449" t="s">
        <v>293</v>
      </c>
      <c r="B449" t="s">
        <v>294</v>
      </c>
      <c r="C449" t="s">
        <v>3161</v>
      </c>
      <c r="D449" t="s">
        <v>295</v>
      </c>
      <c r="E449">
        <v>95244.778466150005</v>
      </c>
      <c r="F449">
        <v>88.58</v>
      </c>
      <c r="G449">
        <v>-7.0628275814243496E-2</v>
      </c>
      <c r="H449">
        <f>(Table2[[#This Row],[1Y Return vs Nifty]]-AVERAGE(Table2[1Y Return vs Nifty]))/_xlfn.STDEV.P(Table2[1Y Return vs Nifty])</f>
        <v>-0.40674971838153756</v>
      </c>
      <c r="I449">
        <v>-12.873234395861401</v>
      </c>
      <c r="J449">
        <f>(Table2[[#This Row],[1M Return vs Nifty]]-AVERAGE(Table2[1M Return vs Nifty]))/_xlfn.STDEV.P(Table2[1M Return vs Nifty])</f>
        <v>-1.3459752120101898</v>
      </c>
      <c r="K449">
        <v>-5.9986994659964603</v>
      </c>
      <c r="L449">
        <f>(Table2[[#This Row],[6M Return vs Nifty]]-AVERAGE(Table2[6M Return vs Nifty]))/_xlfn.STDEV.P(Table2[6M Return vs Nifty])</f>
        <v>-0.65320105565183195</v>
      </c>
      <c r="M449">
        <v>-6.7170324597097499</v>
      </c>
      <c r="N449">
        <f>(Table2[[#This Row],[1W Return vs Nifty]]-AVERAGE(Table2[1W Return vs Nifty]))/_xlfn.STDEV.P(Table2[1W Return vs Nifty])</f>
        <v>-1.3107446460230081</v>
      </c>
      <c r="O449">
        <v>93.22</v>
      </c>
      <c r="P449">
        <v>92.733028508745306</v>
      </c>
      <c r="Q449">
        <v>83.851500259549994</v>
      </c>
      <c r="R449">
        <v>26.835290745844699</v>
      </c>
      <c r="S449" s="1">
        <f>(Table2[[#This Row],[Close Price]]-Table2[[#This Row],[20D EMA]])/Table2[[#This Row],[20D EMA]]</f>
        <v>-4.9774726453550744E-2</v>
      </c>
      <c r="T449" s="1">
        <f>(Table2[[#This Row],[Close Price]]-Table2[[#This Row],[50D EMA]])/Table2[[#This Row],[50D EMA]]</f>
        <v>-4.4784782461339018E-2</v>
      </c>
      <c r="U449" s="1">
        <f>(Table2[[#This Row],[Close Price]]-Table2[[#This Row],[200D EMA]])/Table2[[#This Row],[200D EMA]]</f>
        <v>5.6391355262739827E-2</v>
      </c>
      <c r="V449">
        <v>0.32927202509243902</v>
      </c>
      <c r="W449">
        <v>87.89</v>
      </c>
      <c r="X449">
        <v>89.3</v>
      </c>
      <c r="Y449">
        <v>85.86</v>
      </c>
      <c r="Z449">
        <v>89.3</v>
      </c>
      <c r="AA449">
        <v>85.86</v>
      </c>
      <c r="AB449">
        <v>95.62</v>
      </c>
      <c r="AC449" s="1">
        <f>(Table2[[#This Row],[Close Price]]/Table2[[#This Row],[Day Low]])-1</f>
        <v>7.8507224940265186E-3</v>
      </c>
      <c r="AD449" s="1">
        <f>(Table2[[#This Row],[Day High]]/Table2[[#This Row],[Close Price]])-1</f>
        <v>8.1282456536464487E-3</v>
      </c>
      <c r="AE449" s="1">
        <f>(Table2[[#This Row],[Close Price]]/Table2[[#This Row],[Current Week Low]])-1</f>
        <v>3.1679478220358659E-2</v>
      </c>
      <c r="AF449" s="1">
        <f>(Table2[[#This Row],[Current Week High]]/Table2[[#This Row],[Close Price]])-1</f>
        <v>8.1282456536464487E-3</v>
      </c>
      <c r="AG449" s="1">
        <f>(Table2[[#This Row],[Close Price]]/Table2[[#This Row],[Current Month Low]])-1</f>
        <v>3.1679478220358659E-2</v>
      </c>
      <c r="AH449" s="1">
        <f>(Table2[[#This Row],[Current Month High]]/Table2[[#This Row],[Close Price]])-1</f>
        <v>7.9476179724542906E-2</v>
      </c>
      <c r="AI449">
        <v>21.810792503951198</v>
      </c>
      <c r="AJ449">
        <v>48.873949579831901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0.04</v>
      </c>
      <c r="AM449" t="s">
        <v>3220</v>
      </c>
      <c r="AN449">
        <v>-10.18</v>
      </c>
      <c r="AO449" t="s">
        <v>3221</v>
      </c>
      <c r="AP449">
        <v>8.1263929697232007E-2</v>
      </c>
      <c r="AQ449">
        <f>(Table2[[#This Row],[Sharpe Ratio]]-AVERAGE(Table2[Sharpe Ratio]))/_xlfn.STDEV.P(Table2[Sharpe Ratio])</f>
        <v>0.19403751433907837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-3.522633117727489</v>
      </c>
      <c r="AS449">
        <f>_xlfn.RANK.AVG(Table2[[#This Row],[1Y Return vs Nifty Z-Score]],Table2[1Y Return vs Nifty Z-Score])</f>
        <v>445</v>
      </c>
      <c r="AT449">
        <f>_xlfn.RANK.AVG(Table2[[#This Row],[6M Return vs Nifty Z-Score]],Table2[6M Return vs Nifty Z-Score])</f>
        <v>541</v>
      </c>
      <c r="AU449">
        <f>_xlfn.RANK.AVG(Table2[[#This Row],[Sharpe Ratio Z-Score]],Table2[Sharpe Ratio Z-Score])</f>
        <v>294</v>
      </c>
      <c r="AV449">
        <f>(Table2[[#This Row],[Rank 1Y]]+Table2[[#This Row],[Rank 6M]]+Table2[[#This Row],[Rank Sharpe]])/3</f>
        <v>426.66666666666669</v>
      </c>
    </row>
    <row r="450" spans="1:48" x14ac:dyDescent="0.3">
      <c r="A450" t="s">
        <v>931</v>
      </c>
      <c r="B450" t="s">
        <v>932</v>
      </c>
      <c r="C450" t="s">
        <v>3175</v>
      </c>
      <c r="D450" t="s">
        <v>501</v>
      </c>
      <c r="E450">
        <v>16505.95137948</v>
      </c>
      <c r="F450">
        <v>5383.55</v>
      </c>
      <c r="G450">
        <v>-19.002510381139299</v>
      </c>
      <c r="H450">
        <f>(Table2[[#This Row],[1Y Return vs Nifty]]-AVERAGE(Table2[1Y Return vs Nifty]))/_xlfn.STDEV.P(Table2[1Y Return vs Nifty])</f>
        <v>-0.74025365791325193</v>
      </c>
      <c r="I450">
        <v>-0.75668956139075105</v>
      </c>
      <c r="J450">
        <f>(Table2[[#This Row],[1M Return vs Nifty]]-AVERAGE(Table2[1M Return vs Nifty]))/_xlfn.STDEV.P(Table2[1M Return vs Nifty])</f>
        <v>-0.13458211536108028</v>
      </c>
      <c r="K450">
        <v>17.0221453099253</v>
      </c>
      <c r="L450">
        <f>(Table2[[#This Row],[6M Return vs Nifty]]-AVERAGE(Table2[6M Return vs Nifty]))/_xlfn.STDEV.P(Table2[6M Return vs Nifty])</f>
        <v>7.706446915990095E-2</v>
      </c>
      <c r="M450">
        <v>1.99183606882671</v>
      </c>
      <c r="N450">
        <f>(Table2[[#This Row],[1W Return vs Nifty]]-AVERAGE(Table2[1W Return vs Nifty]))/_xlfn.STDEV.P(Table2[1W Return vs Nifty])</f>
        <v>0.36377678360064852</v>
      </c>
      <c r="O450">
        <v>5377.89</v>
      </c>
      <c r="P450">
        <v>5254.9868133702503</v>
      </c>
      <c r="Q450">
        <v>4845.3253910674202</v>
      </c>
      <c r="R450">
        <v>50.0324903068054</v>
      </c>
      <c r="S450" s="1">
        <f>(Table2[[#This Row],[Close Price]]-Table2[[#This Row],[20D EMA]])/Table2[[#This Row],[20D EMA]]</f>
        <v>1.052457376405961E-3</v>
      </c>
      <c r="T450" s="1">
        <f>(Table2[[#This Row],[Close Price]]-Table2[[#This Row],[50D EMA]])/Table2[[#This Row],[50D EMA]]</f>
        <v>2.4464987486295286E-2</v>
      </c>
      <c r="U450" s="1">
        <f>(Table2[[#This Row],[Close Price]]-Table2[[#This Row],[200D EMA]])/Table2[[#This Row],[200D EMA]]</f>
        <v>0.11108121034034613</v>
      </c>
      <c r="V450">
        <v>0.51978262084903004</v>
      </c>
      <c r="W450">
        <v>5305.3</v>
      </c>
      <c r="X450">
        <v>5425.4</v>
      </c>
      <c r="Y450">
        <v>5301.45</v>
      </c>
      <c r="Z450">
        <v>5515.25</v>
      </c>
      <c r="AA450">
        <v>5248.7</v>
      </c>
      <c r="AB450">
        <v>5526</v>
      </c>
      <c r="AC450" s="1">
        <f>(Table2[[#This Row],[Close Price]]/Table2[[#This Row],[Day Low]])-1</f>
        <v>1.4749401541854334E-2</v>
      </c>
      <c r="AD450" s="1">
        <f>(Table2[[#This Row],[Day High]]/Table2[[#This Row],[Close Price]])-1</f>
        <v>7.7736809354420622E-3</v>
      </c>
      <c r="AE450" s="1">
        <f>(Table2[[#This Row],[Close Price]]/Table2[[#This Row],[Current Week Low]])-1</f>
        <v>1.5486329211819472E-2</v>
      </c>
      <c r="AF450" s="1">
        <f>(Table2[[#This Row],[Current Week High]]/Table2[[#This Row],[Close Price]])-1</f>
        <v>2.4463411689312764E-2</v>
      </c>
      <c r="AG450" s="1">
        <f>(Table2[[#This Row],[Close Price]]/Table2[[#This Row],[Current Month Low]])-1</f>
        <v>2.5692076133137842E-2</v>
      </c>
      <c r="AH450" s="1">
        <f>(Table2[[#This Row],[Current Month High]]/Table2[[#This Row],[Close Price]])-1</f>
        <v>2.6460235346565053E-2</v>
      </c>
      <c r="AI450">
        <v>10.6862572094621</v>
      </c>
      <c r="AJ450">
        <v>33.885849291221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0.11</v>
      </c>
      <c r="AM450" t="s">
        <v>3220</v>
      </c>
      <c r="AN450">
        <v>-2.2400000000000002</v>
      </c>
      <c r="AO450" t="s">
        <v>3221</v>
      </c>
      <c r="AP450">
        <v>4.6568477201554999E-2</v>
      </c>
      <c r="AQ450">
        <f>(Table2[[#This Row],[Sharpe Ratio]]-AVERAGE(Table2[Sharpe Ratio]))/_xlfn.STDEV.P(Table2[Sharpe Ratio])</f>
        <v>-0.21159887377008596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-0.64559339428386875</v>
      </c>
      <c r="AS450">
        <f>_xlfn.RANK.AVG(Table2[[#This Row],[1Y Return vs Nifty Z-Score]],Table2[1Y Return vs Nifty Z-Score])</f>
        <v>581</v>
      </c>
      <c r="AT450">
        <f>_xlfn.RANK.AVG(Table2[[#This Row],[6M Return vs Nifty Z-Score]],Table2[6M Return vs Nifty Z-Score])</f>
        <v>301</v>
      </c>
      <c r="AU450">
        <f>_xlfn.RANK.AVG(Table2[[#This Row],[Sharpe Ratio Z-Score]],Table2[Sharpe Ratio Z-Score])</f>
        <v>399</v>
      </c>
      <c r="AV450">
        <f>(Table2[[#This Row],[Rank 1Y]]+Table2[[#This Row],[Rank 6M]]+Table2[[#This Row],[Rank Sharpe]])/3</f>
        <v>427</v>
      </c>
    </row>
    <row r="451" spans="1:48" x14ac:dyDescent="0.3">
      <c r="A451" t="s">
        <v>2038</v>
      </c>
      <c r="B451" t="s">
        <v>2039</v>
      </c>
      <c r="C451" t="s">
        <v>3173</v>
      </c>
      <c r="D451" t="s">
        <v>127</v>
      </c>
      <c r="E451">
        <v>3280.8472109999998</v>
      </c>
      <c r="F451">
        <v>569.54999999999995</v>
      </c>
      <c r="G451">
        <v>-22.590283339453201</v>
      </c>
      <c r="H451">
        <f>(Table2[[#This Row],[1Y Return vs Nifty]]-AVERAGE(Table2[1Y Return vs Nifty]))/_xlfn.STDEV.P(Table2[1Y Return vs Nifty])</f>
        <v>-0.80345584822303018</v>
      </c>
      <c r="I451">
        <v>-0.469585505049539</v>
      </c>
      <c r="J451">
        <f>(Table2[[#This Row],[1M Return vs Nifty]]-AVERAGE(Table2[1M Return vs Nifty]))/_xlfn.STDEV.P(Table2[1M Return vs Nifty])</f>
        <v>-0.10587790334163984</v>
      </c>
      <c r="K451">
        <v>-4.5584214828100702</v>
      </c>
      <c r="L451">
        <f>(Table2[[#This Row],[6M Return vs Nifty]]-AVERAGE(Table2[6M Return vs Nifty]))/_xlfn.STDEV.P(Table2[6M Return vs Nifty])</f>
        <v>-0.60751266465210241</v>
      </c>
      <c r="M451">
        <v>-1.1040705709282499</v>
      </c>
      <c r="N451">
        <f>(Table2[[#This Row],[1W Return vs Nifty]]-AVERAGE(Table2[1W Return vs Nifty]))/_xlfn.STDEV.P(Table2[1W Return vs Nifty])</f>
        <v>-0.23149710248418984</v>
      </c>
      <c r="O451">
        <v>577.53</v>
      </c>
      <c r="P451">
        <v>584.94549440394303</v>
      </c>
      <c r="Q451">
        <v>566.10691683443304</v>
      </c>
      <c r="R451">
        <v>47.125837411318301</v>
      </c>
      <c r="S451" s="1">
        <f>(Table2[[#This Row],[Close Price]]-Table2[[#This Row],[20D EMA]])/Table2[[#This Row],[20D EMA]]</f>
        <v>-1.3817464027842742E-2</v>
      </c>
      <c r="T451" s="1">
        <f>(Table2[[#This Row],[Close Price]]-Table2[[#This Row],[50D EMA]])/Table2[[#This Row],[50D EMA]]</f>
        <v>-2.6319536693980385E-2</v>
      </c>
      <c r="U451" s="1">
        <f>(Table2[[#This Row],[Close Price]]-Table2[[#This Row],[200D EMA]])/Table2[[#This Row],[200D EMA]]</f>
        <v>6.0820369141928402E-3</v>
      </c>
      <c r="V451">
        <v>0.49492848178085003</v>
      </c>
      <c r="W451">
        <v>559.45000000000005</v>
      </c>
      <c r="X451">
        <v>581.9</v>
      </c>
      <c r="Y451">
        <v>548.25</v>
      </c>
      <c r="Z451">
        <v>581.9</v>
      </c>
      <c r="AA451">
        <v>548.25</v>
      </c>
      <c r="AB451">
        <v>596</v>
      </c>
      <c r="AC451" s="1">
        <f>(Table2[[#This Row],[Close Price]]/Table2[[#This Row],[Day Low]])-1</f>
        <v>1.8053445348109598E-2</v>
      </c>
      <c r="AD451" s="1">
        <f>(Table2[[#This Row],[Day High]]/Table2[[#This Row],[Close Price]])-1</f>
        <v>2.1683785444649217E-2</v>
      </c>
      <c r="AE451" s="1">
        <f>(Table2[[#This Row],[Close Price]]/Table2[[#This Row],[Current Week Low]])-1</f>
        <v>3.8850889192886484E-2</v>
      </c>
      <c r="AF451" s="1">
        <f>(Table2[[#This Row],[Current Week High]]/Table2[[#This Row],[Close Price]])-1</f>
        <v>2.1683785444649217E-2</v>
      </c>
      <c r="AG451" s="1">
        <f>(Table2[[#This Row],[Close Price]]/Table2[[#This Row],[Current Month Low]])-1</f>
        <v>3.8850889192886484E-2</v>
      </c>
      <c r="AH451" s="1">
        <f>(Table2[[#This Row],[Current Month High]]/Table2[[#This Row],[Close Price]])-1</f>
        <v>4.6440172065665974E-2</v>
      </c>
      <c r="AI451">
        <v>21.490650513563299</v>
      </c>
      <c r="AJ451">
        <v>23.815217391304301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0.17</v>
      </c>
      <c r="AM451" t="s">
        <v>3220</v>
      </c>
      <c r="AN451">
        <v>-3.85</v>
      </c>
      <c r="AO451" t="s">
        <v>3221</v>
      </c>
      <c r="AP451">
        <v>0.13148391796118</v>
      </c>
      <c r="AQ451">
        <f>(Table2[[#This Row],[Sharpe Ratio]]-AVERAGE(Table2[Sharpe Ratio]))/_xlfn.STDEV.P(Table2[Sharpe Ratio])</f>
        <v>0.7811765537509634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602</v>
      </c>
      <c r="AT451">
        <f>_xlfn.RANK.AVG(Table2[[#This Row],[6M Return vs Nifty Z-Score]],Table2[6M Return vs Nifty Z-Score])</f>
        <v>529</v>
      </c>
      <c r="AU451">
        <f>_xlfn.RANK.AVG(Table2[[#This Row],[Sharpe Ratio Z-Score]],Table2[Sharpe Ratio Z-Score])</f>
        <v>154</v>
      </c>
      <c r="AV451">
        <f>(Table2[[#This Row],[Rank 1Y]]+Table2[[#This Row],[Rank 6M]]+Table2[[#This Row],[Rank Sharpe]])/3</f>
        <v>428.33333333333331</v>
      </c>
    </row>
    <row r="452" spans="1:48" x14ac:dyDescent="0.3">
      <c r="A452" t="s">
        <v>385</v>
      </c>
      <c r="B452" t="s">
        <v>386</v>
      </c>
      <c r="C452" t="s">
        <v>3169</v>
      </c>
      <c r="D452" t="s">
        <v>387</v>
      </c>
      <c r="E452">
        <v>61815.269194050001</v>
      </c>
      <c r="F452">
        <v>210.93</v>
      </c>
      <c r="G452">
        <v>19.629416364070099</v>
      </c>
      <c r="H452">
        <f>(Table2[[#This Row],[1Y Return vs Nifty]]-AVERAGE(Table2[1Y Return vs Nifty]))/_xlfn.STDEV.P(Table2[1Y Return vs Nifty])</f>
        <v>-5.971383152145212E-2</v>
      </c>
      <c r="I452">
        <v>-8.2098597592439297</v>
      </c>
      <c r="J452">
        <f>(Table2[[#This Row],[1M Return vs Nifty]]-AVERAGE(Table2[1M Return vs Nifty]))/_xlfn.STDEV.P(Table2[1M Return vs Nifty])</f>
        <v>-0.87973835001175382</v>
      </c>
      <c r="K452">
        <v>-19.156147773552899</v>
      </c>
      <c r="L452">
        <f>(Table2[[#This Row],[6M Return vs Nifty]]-AVERAGE(Table2[6M Return vs Nifty]))/_xlfn.STDEV.P(Table2[6M Return vs Nifty])</f>
        <v>-1.0705806517103882</v>
      </c>
      <c r="M452">
        <v>-2.65767005716252</v>
      </c>
      <c r="N452">
        <f>(Table2[[#This Row],[1W Return vs Nifty]]-AVERAGE(Table2[1W Return vs Nifty]))/_xlfn.STDEV.P(Table2[1W Return vs Nifty])</f>
        <v>-0.53021967754972266</v>
      </c>
      <c r="O452">
        <v>219.16</v>
      </c>
      <c r="P452">
        <v>228.90296210789</v>
      </c>
      <c r="Q452">
        <v>220.55554289058301</v>
      </c>
      <c r="R452">
        <v>36.529163355925803</v>
      </c>
      <c r="S452" s="1">
        <f>(Table2[[#This Row],[Close Price]]-Table2[[#This Row],[20D EMA]])/Table2[[#This Row],[20D EMA]]</f>
        <v>-3.7552473079028974E-2</v>
      </c>
      <c r="T452" s="1">
        <f>(Table2[[#This Row],[Close Price]]-Table2[[#This Row],[50D EMA]])/Table2[[#This Row],[50D EMA]]</f>
        <v>-7.8517822322538192E-2</v>
      </c>
      <c r="U452" s="1">
        <f>(Table2[[#This Row],[Close Price]]-Table2[[#This Row],[200D EMA]])/Table2[[#This Row],[200D EMA]]</f>
        <v>-4.3642262463375089E-2</v>
      </c>
      <c r="V452">
        <v>0.78762088906733396</v>
      </c>
      <c r="W452">
        <v>207.8</v>
      </c>
      <c r="X452">
        <v>212.2</v>
      </c>
      <c r="Y452">
        <v>204.9</v>
      </c>
      <c r="Z452">
        <v>212.2</v>
      </c>
      <c r="AA452">
        <v>204.9</v>
      </c>
      <c r="AB452">
        <v>221.79</v>
      </c>
      <c r="AC452" s="1">
        <f>(Table2[[#This Row],[Close Price]]/Table2[[#This Row],[Day Low]])-1</f>
        <v>1.5062560153994209E-2</v>
      </c>
      <c r="AD452" s="1">
        <f>(Table2[[#This Row],[Day High]]/Table2[[#This Row],[Close Price]])-1</f>
        <v>6.0209548191341167E-3</v>
      </c>
      <c r="AE452" s="1">
        <f>(Table2[[#This Row],[Close Price]]/Table2[[#This Row],[Current Week Low]])-1</f>
        <v>2.94289897510982E-2</v>
      </c>
      <c r="AF452" s="1">
        <f>(Table2[[#This Row],[Current Week High]]/Table2[[#This Row],[Close Price]])-1</f>
        <v>6.0209548191341167E-3</v>
      </c>
      <c r="AG452" s="1">
        <f>(Table2[[#This Row],[Close Price]]/Table2[[#This Row],[Current Month Low]])-1</f>
        <v>2.94289897510982E-2</v>
      </c>
      <c r="AH452" s="1">
        <f>(Table2[[#This Row],[Current Month High]]/Table2[[#This Row],[Close Price]])-1</f>
        <v>5.1486275067557985E-2</v>
      </c>
      <c r="AI452">
        <v>35.755937988906197</v>
      </c>
      <c r="AJ452">
        <v>55.495761150018403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-0.15</v>
      </c>
      <c r="AM452" t="s">
        <v>3221</v>
      </c>
      <c r="AN452">
        <v>-4.88</v>
      </c>
      <c r="AO452" t="s">
        <v>3221</v>
      </c>
      <c r="AP452">
        <v>7.9011728832779002E-2</v>
      </c>
      <c r="AQ452">
        <f>(Table2[[#This Row],[Sharpe Ratio]]-AVERAGE(Table2[Sharpe Ratio]))/_xlfn.STDEV.P(Table2[Sharpe Ratio])</f>
        <v>0.16770626461501484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318</v>
      </c>
      <c r="AT452">
        <f>_xlfn.RANK.AVG(Table2[[#This Row],[6M Return vs Nifty Z-Score]],Table2[6M Return vs Nifty Z-Score])</f>
        <v>669</v>
      </c>
      <c r="AU452">
        <f>_xlfn.RANK.AVG(Table2[[#This Row],[Sharpe Ratio Z-Score]],Table2[Sharpe Ratio Z-Score])</f>
        <v>301</v>
      </c>
      <c r="AV452">
        <f>(Table2[[#This Row],[Rank 1Y]]+Table2[[#This Row],[Rank 6M]]+Table2[[#This Row],[Rank Sharpe]])/3</f>
        <v>429.33333333333331</v>
      </c>
    </row>
    <row r="453" spans="1:48" x14ac:dyDescent="0.3">
      <c r="A453" t="s">
        <v>1635</v>
      </c>
      <c r="B453" t="s">
        <v>1636</v>
      </c>
      <c r="C453" t="s">
        <v>3172</v>
      </c>
      <c r="D453" t="s">
        <v>141</v>
      </c>
      <c r="E453">
        <v>5628.18</v>
      </c>
      <c r="F453">
        <v>197.48</v>
      </c>
      <c r="G453">
        <v>36.6616378516309</v>
      </c>
      <c r="H453">
        <f>(Table2[[#This Row],[1Y Return vs Nifty]]-AVERAGE(Table2[1Y Return vs Nifty]))/_xlfn.STDEV.P(Table2[1Y Return vs Nifty])</f>
        <v>0.24032569616399213</v>
      </c>
      <c r="I453">
        <v>-7.1497363046690197</v>
      </c>
      <c r="J453">
        <f>(Table2[[#This Row],[1M Return vs Nifty]]-AVERAGE(Table2[1M Return vs Nifty]))/_xlfn.STDEV.P(Table2[1M Return vs Nifty])</f>
        <v>-0.77374887429799044</v>
      </c>
      <c r="K453">
        <v>-13.1745977032081</v>
      </c>
      <c r="L453">
        <f>(Table2[[#This Row],[6M Return vs Nifty]]-AVERAGE(Table2[6M Return vs Nifty]))/_xlfn.STDEV.P(Table2[6M Return vs Nifty])</f>
        <v>-0.88083436551515892</v>
      </c>
      <c r="M453">
        <v>-5.9607943649770903</v>
      </c>
      <c r="N453">
        <f>(Table2[[#This Row],[1W Return vs Nifty]]-AVERAGE(Table2[1W Return vs Nifty]))/_xlfn.STDEV.P(Table2[1W Return vs Nifty])</f>
        <v>-1.1653369054677132</v>
      </c>
      <c r="O453">
        <v>200.87</v>
      </c>
      <c r="P453">
        <v>202.80546491897101</v>
      </c>
      <c r="Q453">
        <v>188.34008204232001</v>
      </c>
      <c r="R453">
        <v>44.085492625681603</v>
      </c>
      <c r="S453" s="1">
        <f>(Table2[[#This Row],[Close Price]]-Table2[[#This Row],[20D EMA]])/Table2[[#This Row],[20D EMA]]</f>
        <v>-1.687658684721469E-2</v>
      </c>
      <c r="T453" s="1">
        <f>(Table2[[#This Row],[Close Price]]-Table2[[#This Row],[50D EMA]])/Table2[[#This Row],[50D EMA]]</f>
        <v>-2.6258981340067739E-2</v>
      </c>
      <c r="U453" s="1">
        <f>(Table2[[#This Row],[Close Price]]-Table2[[#This Row],[200D EMA]])/Table2[[#This Row],[200D EMA]]</f>
        <v>4.8528798854543587E-2</v>
      </c>
      <c r="V453">
        <v>0.58302242105851898</v>
      </c>
      <c r="W453">
        <v>193.75</v>
      </c>
      <c r="X453">
        <v>198.15</v>
      </c>
      <c r="Y453">
        <v>191</v>
      </c>
      <c r="Z453">
        <v>198.15</v>
      </c>
      <c r="AA453">
        <v>191</v>
      </c>
      <c r="AB453">
        <v>212.9</v>
      </c>
      <c r="AC453" s="1">
        <f>(Table2[[#This Row],[Close Price]]/Table2[[#This Row],[Day Low]])-1</f>
        <v>1.9251612903225856E-2</v>
      </c>
      <c r="AD453" s="1">
        <f>(Table2[[#This Row],[Day High]]/Table2[[#This Row],[Close Price]])-1</f>
        <v>3.3927486327729461E-3</v>
      </c>
      <c r="AE453" s="1">
        <f>(Table2[[#This Row],[Close Price]]/Table2[[#This Row],[Current Week Low]])-1</f>
        <v>3.3926701570680562E-2</v>
      </c>
      <c r="AF453" s="1">
        <f>(Table2[[#This Row],[Current Week High]]/Table2[[#This Row],[Close Price]])-1</f>
        <v>3.3927486327729461E-3</v>
      </c>
      <c r="AG453" s="1">
        <f>(Table2[[#This Row],[Close Price]]/Table2[[#This Row],[Current Month Low]])-1</f>
        <v>3.3926701570680562E-2</v>
      </c>
      <c r="AH453" s="1">
        <f>(Table2[[#This Row],[Current Month High]]/Table2[[#This Row],[Close Price]])-1</f>
        <v>7.808385659307282E-2</v>
      </c>
      <c r="AI453">
        <v>34.165485112416398</v>
      </c>
      <c r="AJ453">
        <v>80.182481751824795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0.11</v>
      </c>
      <c r="AM453" t="s">
        <v>3220</v>
      </c>
      <c r="AN453">
        <v>-1.2</v>
      </c>
      <c r="AO453" t="s">
        <v>3221</v>
      </c>
      <c r="AP453">
        <v>3.2787040502849002E-2</v>
      </c>
      <c r="AQ453">
        <f>(Table2[[#This Row],[Sharpe Ratio]]-AVERAGE(Table2[Sharpe Ratio]))/_xlfn.STDEV.P(Table2[Sharpe Ratio])</f>
        <v>-0.3727223583568548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235</v>
      </c>
      <c r="AT453">
        <f>_xlfn.RANK.AVG(Table2[[#This Row],[6M Return vs Nifty Z-Score]],Table2[6M Return vs Nifty Z-Score])</f>
        <v>615</v>
      </c>
      <c r="AU453">
        <f>_xlfn.RANK.AVG(Table2[[#This Row],[Sharpe Ratio Z-Score]],Table2[Sharpe Ratio Z-Score])</f>
        <v>439</v>
      </c>
      <c r="AV453">
        <f>(Table2[[#This Row],[Rank 1Y]]+Table2[[#This Row],[Rank 6M]]+Table2[[#This Row],[Rank Sharpe]])/3</f>
        <v>429.66666666666669</v>
      </c>
    </row>
    <row r="454" spans="1:48" x14ac:dyDescent="0.3">
      <c r="A454" t="s">
        <v>1844</v>
      </c>
      <c r="B454" t="s">
        <v>1845</v>
      </c>
      <c r="C454" t="s">
        <v>3173</v>
      </c>
      <c r="D454" t="s">
        <v>258</v>
      </c>
      <c r="E454">
        <v>4077.4945368540002</v>
      </c>
      <c r="F454">
        <v>175.39</v>
      </c>
      <c r="G454">
        <v>-6.7044299422880398</v>
      </c>
      <c r="H454">
        <f>(Table2[[#This Row],[1Y Return vs Nifty]]-AVERAGE(Table2[1Y Return vs Nifty]))/_xlfn.STDEV.P(Table2[1Y Return vs Nifty])</f>
        <v>-0.52361073502703903</v>
      </c>
      <c r="I454">
        <v>5.8495236411914604</v>
      </c>
      <c r="J454">
        <f>(Table2[[#This Row],[1M Return vs Nifty]]-AVERAGE(Table2[1M Return vs Nifty]))/_xlfn.STDEV.P(Table2[1M Return vs Nifty])</f>
        <v>0.52589669092643188</v>
      </c>
      <c r="K454">
        <v>15.218320401439501</v>
      </c>
      <c r="L454">
        <f>(Table2[[#This Row],[6M Return vs Nifty]]-AVERAGE(Table2[6M Return vs Nifty]))/_xlfn.STDEV.P(Table2[6M Return vs Nifty])</f>
        <v>1.9843669650334971E-2</v>
      </c>
      <c r="M454">
        <v>7.4557455064705804</v>
      </c>
      <c r="N454">
        <f>(Table2[[#This Row],[1W Return vs Nifty]]-AVERAGE(Table2[1W Return vs Nifty]))/_xlfn.STDEV.P(Table2[1W Return vs Nifty])</f>
        <v>1.4143648609011084</v>
      </c>
      <c r="O454">
        <v>168.85</v>
      </c>
      <c r="P454">
        <v>162.58210093739501</v>
      </c>
      <c r="Q454">
        <v>149.130207279225</v>
      </c>
      <c r="R454">
        <v>63.157739764224402</v>
      </c>
      <c r="S454" s="1">
        <f>(Table2[[#This Row],[Close Price]]-Table2[[#This Row],[20D EMA]])/Table2[[#This Row],[20D EMA]]</f>
        <v>3.8732602901983965E-2</v>
      </c>
      <c r="T454" s="1">
        <f>(Table2[[#This Row],[Close Price]]-Table2[[#This Row],[50D EMA]])/Table2[[#This Row],[50D EMA]]</f>
        <v>7.8778038841661124E-2</v>
      </c>
      <c r="U454" s="1">
        <f>(Table2[[#This Row],[Close Price]]-Table2[[#This Row],[200D EMA]])/Table2[[#This Row],[200D EMA]]</f>
        <v>0.17608634226335695</v>
      </c>
      <c r="V454">
        <v>0.79940704979152499</v>
      </c>
      <c r="W454">
        <v>174.8</v>
      </c>
      <c r="X454">
        <v>181.98</v>
      </c>
      <c r="Y454">
        <v>161.30000000000001</v>
      </c>
      <c r="Z454">
        <v>181.98</v>
      </c>
      <c r="AA454">
        <v>161.05000000000001</v>
      </c>
      <c r="AB454">
        <v>181.98</v>
      </c>
      <c r="AC454" s="1">
        <f>(Table2[[#This Row],[Close Price]]/Table2[[#This Row],[Day Low]])-1</f>
        <v>3.3752860411897512E-3</v>
      </c>
      <c r="AD454" s="1">
        <f>(Table2[[#This Row],[Day High]]/Table2[[#This Row],[Close Price]])-1</f>
        <v>3.7573407833970007E-2</v>
      </c>
      <c r="AE454" s="1">
        <f>(Table2[[#This Row],[Close Price]]/Table2[[#This Row],[Current Week Low]])-1</f>
        <v>8.7352758834469801E-2</v>
      </c>
      <c r="AF454" s="1">
        <f>(Table2[[#This Row],[Current Week High]]/Table2[[#This Row],[Close Price]])-1</f>
        <v>3.7573407833970007E-2</v>
      </c>
      <c r="AG454" s="1">
        <f>(Table2[[#This Row],[Close Price]]/Table2[[#This Row],[Current Month Low]])-1</f>
        <v>8.9040670599192628E-2</v>
      </c>
      <c r="AH454" s="1">
        <f>(Table2[[#This Row],[Current Month High]]/Table2[[#This Row],[Close Price]])-1</f>
        <v>3.7573407833970007E-2</v>
      </c>
      <c r="AI454">
        <v>5.05159929300416</v>
      </c>
      <c r="AJ454">
        <v>56.528335564480102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0.27</v>
      </c>
      <c r="AM454" t="s">
        <v>3220</v>
      </c>
      <c r="AN454">
        <v>-0.5</v>
      </c>
      <c r="AO454" t="s">
        <v>3221</v>
      </c>
      <c r="AP454">
        <v>1.6367334915838E-2</v>
      </c>
      <c r="AQ454">
        <f>(Table2[[#This Row],[Sharpe Ratio]]-AVERAGE(Table2[Sharpe Ratio]))/_xlfn.STDEV.P(Table2[Sharpe Ratio])</f>
        <v>-0.56469074582667922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0.87180374062415711</v>
      </c>
      <c r="AS454">
        <f>_xlfn.RANK.AVG(Table2[[#This Row],[1Y Return vs Nifty Z-Score]],Table2[1Y Return vs Nifty Z-Score])</f>
        <v>486</v>
      </c>
      <c r="AT454">
        <f>_xlfn.RANK.AVG(Table2[[#This Row],[6M Return vs Nifty Z-Score]],Table2[6M Return vs Nifty Z-Score])</f>
        <v>319</v>
      </c>
      <c r="AU454">
        <f>_xlfn.RANK.AVG(Table2[[#This Row],[Sharpe Ratio Z-Score]],Table2[Sharpe Ratio Z-Score])</f>
        <v>490</v>
      </c>
      <c r="AV454">
        <f>(Table2[[#This Row],[Rank 1Y]]+Table2[[#This Row],[Rank 6M]]+Table2[[#This Row],[Rank Sharpe]])/3</f>
        <v>431.66666666666669</v>
      </c>
    </row>
    <row r="455" spans="1:48" x14ac:dyDescent="0.3">
      <c r="A455" t="s">
        <v>1162</v>
      </c>
      <c r="B455" t="s">
        <v>1163</v>
      </c>
      <c r="C455" t="s">
        <v>3174</v>
      </c>
      <c r="D455" t="s">
        <v>141</v>
      </c>
      <c r="E455">
        <v>10721.924856792</v>
      </c>
      <c r="F455">
        <v>199.12</v>
      </c>
      <c r="G455">
        <v>-2.4349990503257599</v>
      </c>
      <c r="H455">
        <f>(Table2[[#This Row],[1Y Return vs Nifty]]-AVERAGE(Table2[1Y Return vs Nifty]))/_xlfn.STDEV.P(Table2[1Y Return vs Nifty])</f>
        <v>-0.44840046200155248</v>
      </c>
      <c r="I455">
        <v>-8.39367372116123</v>
      </c>
      <c r="J455">
        <f>(Table2[[#This Row],[1M Return vs Nifty]]-AVERAGE(Table2[1M Return vs Nifty]))/_xlfn.STDEV.P(Table2[1M Return vs Nifty])</f>
        <v>-0.89811578083682353</v>
      </c>
      <c r="K455">
        <v>-36.846543957234402</v>
      </c>
      <c r="L455">
        <f>(Table2[[#This Row],[6M Return vs Nifty]]-AVERAGE(Table2[6M Return vs Nifty]))/_xlfn.STDEV.P(Table2[6M Return vs Nifty])</f>
        <v>-1.6317540829615176</v>
      </c>
      <c r="M455">
        <v>-1.21340176754382</v>
      </c>
      <c r="N455">
        <f>(Table2[[#This Row],[1W Return vs Nifty]]-AVERAGE(Table2[1W Return vs Nifty]))/_xlfn.STDEV.P(Table2[1W Return vs Nifty])</f>
        <v>-0.25251905626145466</v>
      </c>
      <c r="O455">
        <v>196.98</v>
      </c>
      <c r="P455">
        <v>200.51445768366699</v>
      </c>
      <c r="Q455">
        <v>198.10276557219299</v>
      </c>
      <c r="R455">
        <v>57.346426951748498</v>
      </c>
      <c r="S455" s="1">
        <f>(Table2[[#This Row],[Close Price]]-Table2[[#This Row],[20D EMA]])/Table2[[#This Row],[20D EMA]]</f>
        <v>1.0864047111381942E-2</v>
      </c>
      <c r="T455" s="1">
        <f>(Table2[[#This Row],[Close Price]]-Table2[[#This Row],[50D EMA]])/Table2[[#This Row],[50D EMA]]</f>
        <v>-6.9543996965390469E-3</v>
      </c>
      <c r="U455" s="1">
        <f>(Table2[[#This Row],[Close Price]]-Table2[[#This Row],[200D EMA]])/Table2[[#This Row],[200D EMA]]</f>
        <v>5.1348825185194543E-3</v>
      </c>
      <c r="V455">
        <v>0.47500025537768598</v>
      </c>
      <c r="W455">
        <v>191.5</v>
      </c>
      <c r="X455">
        <v>199.84</v>
      </c>
      <c r="Y455">
        <v>183.62</v>
      </c>
      <c r="Z455">
        <v>199.84</v>
      </c>
      <c r="AA455">
        <v>183.62</v>
      </c>
      <c r="AB455">
        <v>199.84</v>
      </c>
      <c r="AC455" s="1">
        <f>(Table2[[#This Row],[Close Price]]/Table2[[#This Row],[Day Low]])-1</f>
        <v>3.9791122715404637E-2</v>
      </c>
      <c r="AD455" s="1">
        <f>(Table2[[#This Row],[Day High]]/Table2[[#This Row],[Close Price]])-1</f>
        <v>3.6159100040176195E-3</v>
      </c>
      <c r="AE455" s="1">
        <f>(Table2[[#This Row],[Close Price]]/Table2[[#This Row],[Current Week Low]])-1</f>
        <v>8.4413462585774868E-2</v>
      </c>
      <c r="AF455" s="1">
        <f>(Table2[[#This Row],[Current Week High]]/Table2[[#This Row],[Close Price]])-1</f>
        <v>3.6159100040176195E-3</v>
      </c>
      <c r="AG455" s="1">
        <f>(Table2[[#This Row],[Close Price]]/Table2[[#This Row],[Current Month Low]])-1</f>
        <v>8.4413462585774868E-2</v>
      </c>
      <c r="AH455" s="1">
        <f>(Table2[[#This Row],[Current Month High]]/Table2[[#This Row],[Close Price]])-1</f>
        <v>3.6159100040176195E-3</v>
      </c>
      <c r="AI455">
        <v>43.079550020088298</v>
      </c>
      <c r="AJ455">
        <v>46.897823681298398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0.08</v>
      </c>
      <c r="AM455" t="s">
        <v>3220</v>
      </c>
      <c r="AN455">
        <v>-3.99</v>
      </c>
      <c r="AO455" t="s">
        <v>3221</v>
      </c>
      <c r="AP455">
        <v>0.15557245888855201</v>
      </c>
      <c r="AQ455">
        <f>(Table2[[#This Row],[Sharpe Ratio]]-AVERAGE(Table2[Sharpe Ratio]))/_xlfn.STDEV.P(Table2[Sharpe Ratio])</f>
        <v>1.0628039150835886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462</v>
      </c>
      <c r="AT455">
        <f>_xlfn.RANK.AVG(Table2[[#This Row],[6M Return vs Nifty Z-Score]],Table2[6M Return vs Nifty Z-Score])</f>
        <v>729</v>
      </c>
      <c r="AU455">
        <f>_xlfn.RANK.AVG(Table2[[#This Row],[Sharpe Ratio Z-Score]],Table2[Sharpe Ratio Z-Score])</f>
        <v>105</v>
      </c>
      <c r="AV455">
        <f>(Table2[[#This Row],[Rank 1Y]]+Table2[[#This Row],[Rank 6M]]+Table2[[#This Row],[Rank Sharpe]])/3</f>
        <v>432</v>
      </c>
    </row>
    <row r="456" spans="1:48" x14ac:dyDescent="0.3">
      <c r="A456" t="s">
        <v>1965</v>
      </c>
      <c r="B456" t="s">
        <v>1966</v>
      </c>
      <c r="C456" t="s">
        <v>3160</v>
      </c>
      <c r="D456" t="s">
        <v>286</v>
      </c>
      <c r="E456">
        <v>3590.9720815000001</v>
      </c>
      <c r="F456">
        <v>1341.25</v>
      </c>
      <c r="G456">
        <v>2.6544531584153401</v>
      </c>
      <c r="H456">
        <f>(Table2[[#This Row],[1Y Return vs Nifty]]-AVERAGE(Table2[1Y Return vs Nifty]))/_xlfn.STDEV.P(Table2[1Y Return vs Nifty])</f>
        <v>-0.35874469760208366</v>
      </c>
      <c r="I456">
        <v>11.084890078388799</v>
      </c>
      <c r="J456">
        <f>(Table2[[#This Row],[1M Return vs Nifty]]-AVERAGE(Table2[1M Return vs Nifty]))/_xlfn.STDEV.P(Table2[1M Return vs Nifty])</f>
        <v>1.0493203935653679</v>
      </c>
      <c r="K456">
        <v>-11.496879412454</v>
      </c>
      <c r="L456">
        <f>(Table2[[#This Row],[6M Return vs Nifty]]-AVERAGE(Table2[6M Return vs Nifty]))/_xlfn.STDEV.P(Table2[6M Return vs Nifty])</f>
        <v>-0.8276139107486491</v>
      </c>
      <c r="M456">
        <v>-0.52896794354638199</v>
      </c>
      <c r="N456">
        <f>(Table2[[#This Row],[1W Return vs Nifty]]-AVERAGE(Table2[1W Return vs Nifty]))/_xlfn.STDEV.P(Table2[1W Return vs Nifty])</f>
        <v>-0.12091767754187256</v>
      </c>
      <c r="O456">
        <v>1360.99</v>
      </c>
      <c r="P456">
        <v>1363.23378088813</v>
      </c>
      <c r="Q456">
        <v>1319.53008601638</v>
      </c>
      <c r="R456">
        <v>43.112699928085597</v>
      </c>
      <c r="S456" s="1">
        <f>(Table2[[#This Row],[Close Price]]-Table2[[#This Row],[20D EMA]])/Table2[[#This Row],[20D EMA]]</f>
        <v>-1.450414771600086E-2</v>
      </c>
      <c r="T456" s="1">
        <f>(Table2[[#This Row],[Close Price]]-Table2[[#This Row],[50D EMA]])/Table2[[#This Row],[50D EMA]]</f>
        <v>-1.6126200213295663E-2</v>
      </c>
      <c r="U456" s="1">
        <f>(Table2[[#This Row],[Close Price]]-Table2[[#This Row],[200D EMA]])/Table2[[#This Row],[200D EMA]]</f>
        <v>1.6460340096671654E-2</v>
      </c>
      <c r="V456">
        <v>0.42545810985854698</v>
      </c>
      <c r="W456">
        <v>1325.7</v>
      </c>
      <c r="X456">
        <v>1368.1</v>
      </c>
      <c r="Y456">
        <v>1325.7</v>
      </c>
      <c r="Z456">
        <v>1386.4</v>
      </c>
      <c r="AA456">
        <v>1325.7</v>
      </c>
      <c r="AB456">
        <v>1418.8</v>
      </c>
      <c r="AC456" s="1">
        <f>(Table2[[#This Row],[Close Price]]/Table2[[#This Row],[Day Low]])-1</f>
        <v>1.1729652259183876E-2</v>
      </c>
      <c r="AD456" s="1">
        <f>(Table2[[#This Row],[Day High]]/Table2[[#This Row],[Close Price]])-1</f>
        <v>2.0018639328984067E-2</v>
      </c>
      <c r="AE456" s="1">
        <f>(Table2[[#This Row],[Close Price]]/Table2[[#This Row],[Current Week Low]])-1</f>
        <v>1.1729652259183876E-2</v>
      </c>
      <c r="AF456" s="1">
        <f>(Table2[[#This Row],[Current Week High]]/Table2[[#This Row],[Close Price]])-1</f>
        <v>3.3662628145386897E-2</v>
      </c>
      <c r="AG456" s="1">
        <f>(Table2[[#This Row],[Close Price]]/Table2[[#This Row],[Current Month Low]])-1</f>
        <v>1.1729652259183876E-2</v>
      </c>
      <c r="AH456" s="1">
        <f>(Table2[[#This Row],[Current Month High]]/Table2[[#This Row],[Close Price]])-1</f>
        <v>5.7819198508853642E-2</v>
      </c>
      <c r="AI456">
        <v>35.9142590866728</v>
      </c>
      <c r="AJ456">
        <v>39.423076923076898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-0.18</v>
      </c>
      <c r="AM456" t="s">
        <v>3221</v>
      </c>
      <c r="AN456">
        <v>-2.71</v>
      </c>
      <c r="AO456" t="s">
        <v>3221</v>
      </c>
      <c r="AP456">
        <v>8.4550964542816007E-2</v>
      </c>
      <c r="AQ456">
        <f>(Table2[[#This Row],[Sharpe Ratio]]-AVERAGE(Table2[Sharpe Ratio]))/_xlfn.STDEV.P(Table2[Sharpe Ratio])</f>
        <v>0.23246736166612478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422</v>
      </c>
      <c r="AT456">
        <f>_xlfn.RANK.AVG(Table2[[#This Row],[6M Return vs Nifty Z-Score]],Table2[6M Return vs Nifty Z-Score])</f>
        <v>593</v>
      </c>
      <c r="AU456">
        <f>_xlfn.RANK.AVG(Table2[[#This Row],[Sharpe Ratio Z-Score]],Table2[Sharpe Ratio Z-Score])</f>
        <v>282</v>
      </c>
      <c r="AV456">
        <f>(Table2[[#This Row],[Rank 1Y]]+Table2[[#This Row],[Rank 6M]]+Table2[[#This Row],[Rank Sharpe]])/3</f>
        <v>432.33333333333331</v>
      </c>
    </row>
    <row r="457" spans="1:48" x14ac:dyDescent="0.3">
      <c r="A457" t="s">
        <v>658</v>
      </c>
      <c r="B457" t="s">
        <v>659</v>
      </c>
      <c r="C457" t="s">
        <v>3166</v>
      </c>
      <c r="D457" t="s">
        <v>204</v>
      </c>
      <c r="E457">
        <v>28927.322056050001</v>
      </c>
      <c r="F457">
        <v>1376.65</v>
      </c>
      <c r="G457">
        <v>-18.724859448450999</v>
      </c>
      <c r="H457">
        <f>(Table2[[#This Row],[1Y Return vs Nifty]]-AVERAGE(Table2[1Y Return vs Nifty]))/_xlfn.STDEV.P(Table2[1Y Return vs Nifty])</f>
        <v>-0.73536256048558757</v>
      </c>
      <c r="I457">
        <v>-0.535823053666316</v>
      </c>
      <c r="J457">
        <f>(Table2[[#This Row],[1M Return vs Nifty]]-AVERAGE(Table2[1M Return vs Nifty]))/_xlfn.STDEV.P(Table2[1M Return vs Nifty])</f>
        <v>-0.1125002292793979</v>
      </c>
      <c r="K457">
        <v>18.290164238277299</v>
      </c>
      <c r="L457">
        <f>(Table2[[#This Row],[6M Return vs Nifty]]-AVERAGE(Table2[6M Return vs Nifty]))/_xlfn.STDEV.P(Table2[6M Return vs Nifty])</f>
        <v>0.11728847124138439</v>
      </c>
      <c r="M457">
        <v>4.42492241403039</v>
      </c>
      <c r="N457">
        <f>(Table2[[#This Row],[1W Return vs Nifty]]-AVERAGE(Table2[1W Return vs Nifty]))/_xlfn.STDEV.P(Table2[1W Return vs Nifty])</f>
        <v>0.83160509124108428</v>
      </c>
      <c r="O457">
        <v>1364.47</v>
      </c>
      <c r="P457">
        <v>1349.48665441605</v>
      </c>
      <c r="Q457">
        <v>1252.86399311886</v>
      </c>
      <c r="R457">
        <v>57.543568537504001</v>
      </c>
      <c r="S457" s="1">
        <f>(Table2[[#This Row],[Close Price]]-Table2[[#This Row],[20D EMA]])/Table2[[#This Row],[20D EMA]]</f>
        <v>8.9265429067697088E-3</v>
      </c>
      <c r="T457" s="1">
        <f>(Table2[[#This Row],[Close Price]]-Table2[[#This Row],[50D EMA]])/Table2[[#This Row],[50D EMA]]</f>
        <v>2.0128650768839379E-2</v>
      </c>
      <c r="U457" s="1">
        <f>(Table2[[#This Row],[Close Price]]-Table2[[#This Row],[200D EMA]])/Table2[[#This Row],[200D EMA]]</f>
        <v>9.8802429921374918E-2</v>
      </c>
      <c r="V457">
        <v>0.46839880835848602</v>
      </c>
      <c r="W457">
        <v>1362.8</v>
      </c>
      <c r="X457">
        <v>1400</v>
      </c>
      <c r="Y457">
        <v>1362.8</v>
      </c>
      <c r="Z457">
        <v>1400</v>
      </c>
      <c r="AA457">
        <v>1323</v>
      </c>
      <c r="AB457">
        <v>1415</v>
      </c>
      <c r="AC457" s="1">
        <f>(Table2[[#This Row],[Close Price]]/Table2[[#This Row],[Day Low]])-1</f>
        <v>1.0162899911946077E-2</v>
      </c>
      <c r="AD457" s="1">
        <f>(Table2[[#This Row],[Day High]]/Table2[[#This Row],[Close Price]])-1</f>
        <v>1.6961464424508632E-2</v>
      </c>
      <c r="AE457" s="1">
        <f>(Table2[[#This Row],[Close Price]]/Table2[[#This Row],[Current Week Low]])-1</f>
        <v>1.0162899911946077E-2</v>
      </c>
      <c r="AF457" s="1">
        <f>(Table2[[#This Row],[Current Week High]]/Table2[[#This Row],[Close Price]])-1</f>
        <v>1.6961464424508632E-2</v>
      </c>
      <c r="AG457" s="1">
        <f>(Table2[[#This Row],[Close Price]]/Table2[[#This Row],[Current Month Low]])-1</f>
        <v>4.0551776266062101E-2</v>
      </c>
      <c r="AH457" s="1">
        <f>(Table2[[#This Row],[Current Month High]]/Table2[[#This Row],[Close Price]])-1</f>
        <v>2.7857480114771294E-2</v>
      </c>
      <c r="AI457">
        <v>9.3923655250063494</v>
      </c>
      <c r="AJ457">
        <v>37.246398484621899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0.05</v>
      </c>
      <c r="AM457" t="s">
        <v>3220</v>
      </c>
      <c r="AN457">
        <v>2.52</v>
      </c>
      <c r="AO457" t="s">
        <v>3220</v>
      </c>
      <c r="AP457">
        <v>3.2795402735210998E-2</v>
      </c>
      <c r="AQ457">
        <f>(Table2[[#This Row],[Sharpe Ratio]]-AVERAGE(Table2[Sharpe Ratio]))/_xlfn.STDEV.P(Table2[Sharpe Ratio])</f>
        <v>-0.37262459264152736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-0.2715938199240443</v>
      </c>
      <c r="AS457">
        <f>_xlfn.RANK.AVG(Table2[[#This Row],[1Y Return vs Nifty Z-Score]],Table2[1Y Return vs Nifty Z-Score])</f>
        <v>578</v>
      </c>
      <c r="AT457">
        <f>_xlfn.RANK.AVG(Table2[[#This Row],[6M Return vs Nifty Z-Score]],Table2[6M Return vs Nifty Z-Score])</f>
        <v>284</v>
      </c>
      <c r="AU457">
        <f>_xlfn.RANK.AVG(Table2[[#This Row],[Sharpe Ratio Z-Score]],Table2[Sharpe Ratio Z-Score])</f>
        <v>438</v>
      </c>
      <c r="AV457">
        <f>(Table2[[#This Row],[Rank 1Y]]+Table2[[#This Row],[Rank 6M]]+Table2[[#This Row],[Rank Sharpe]])/3</f>
        <v>433.33333333333331</v>
      </c>
    </row>
    <row r="458" spans="1:48" x14ac:dyDescent="0.3">
      <c r="A458" t="s">
        <v>193</v>
      </c>
      <c r="B458" t="s">
        <v>194</v>
      </c>
      <c r="C458" t="s">
        <v>3165</v>
      </c>
      <c r="D458" t="s">
        <v>54</v>
      </c>
      <c r="E458">
        <v>131793.77894399999</v>
      </c>
      <c r="F458">
        <v>1632</v>
      </c>
      <c r="G458">
        <v>4.4944732604690598</v>
      </c>
      <c r="H458">
        <f>(Table2[[#This Row],[1Y Return vs Nifty]]-AVERAGE(Table2[1Y Return vs Nifty]))/_xlfn.STDEV.P(Table2[1Y Return vs Nifty])</f>
        <v>-0.32633091277929216</v>
      </c>
      <c r="I458">
        <v>-0.33664689620367</v>
      </c>
      <c r="J458">
        <f>(Table2[[#This Row],[1M Return vs Nifty]]-AVERAGE(Table2[1M Return vs Nifty]))/_xlfn.STDEV.P(Table2[1M Return vs Nifty])</f>
        <v>-9.2586910304097256E-2</v>
      </c>
      <c r="K458">
        <v>-2.82226716810219</v>
      </c>
      <c r="L458">
        <f>(Table2[[#This Row],[6M Return vs Nifty]]-AVERAGE(Table2[6M Return vs Nifty]))/_xlfn.STDEV.P(Table2[6M Return vs Nifty])</f>
        <v>-0.55243850668243522</v>
      </c>
      <c r="M458">
        <v>-0.52128577913973995</v>
      </c>
      <c r="N458">
        <f>(Table2[[#This Row],[1W Return vs Nifty]]-AVERAGE(Table2[1W Return vs Nifty]))/_xlfn.STDEV.P(Table2[1W Return vs Nifty])</f>
        <v>-0.11944056844524735</v>
      </c>
      <c r="O458">
        <v>1608.18</v>
      </c>
      <c r="P458">
        <v>1567.26401881419</v>
      </c>
      <c r="Q458">
        <v>1436.20743380098</v>
      </c>
      <c r="R458">
        <v>58.122854988099697</v>
      </c>
      <c r="S458" s="1">
        <f>(Table2[[#This Row],[Close Price]]-Table2[[#This Row],[20D EMA]])/Table2[[#This Row],[20D EMA]]</f>
        <v>1.4811774801328169E-2</v>
      </c>
      <c r="T458" s="1">
        <f>(Table2[[#This Row],[Close Price]]-Table2[[#This Row],[50D EMA]])/Table2[[#This Row],[50D EMA]]</f>
        <v>4.1305089894675198E-2</v>
      </c>
      <c r="U458" s="1">
        <f>(Table2[[#This Row],[Close Price]]-Table2[[#This Row],[200D EMA]])/Table2[[#This Row],[200D EMA]]</f>
        <v>0.13632610554092958</v>
      </c>
      <c r="V458">
        <v>0.91496769381575105</v>
      </c>
      <c r="W458">
        <v>1624.3</v>
      </c>
      <c r="X458">
        <v>1644.35</v>
      </c>
      <c r="Y458">
        <v>1610</v>
      </c>
      <c r="Z458">
        <v>1644.35</v>
      </c>
      <c r="AA458">
        <v>1608.05</v>
      </c>
      <c r="AB458">
        <v>1681.6</v>
      </c>
      <c r="AC458" s="1">
        <f>(Table2[[#This Row],[Close Price]]/Table2[[#This Row],[Day Low]])-1</f>
        <v>4.7405036015515378E-3</v>
      </c>
      <c r="AD458" s="1">
        <f>(Table2[[#This Row],[Day High]]/Table2[[#This Row],[Close Price]])-1</f>
        <v>7.5674019607843146E-3</v>
      </c>
      <c r="AE458" s="1">
        <f>(Table2[[#This Row],[Close Price]]/Table2[[#This Row],[Current Week Low]])-1</f>
        <v>1.3664596273291973E-2</v>
      </c>
      <c r="AF458" s="1">
        <f>(Table2[[#This Row],[Current Week High]]/Table2[[#This Row],[Close Price]])-1</f>
        <v>7.5674019607843146E-3</v>
      </c>
      <c r="AG458" s="1">
        <f>(Table2[[#This Row],[Close Price]]/Table2[[#This Row],[Current Month Low]])-1</f>
        <v>1.4893815490811813E-2</v>
      </c>
      <c r="AH458" s="1">
        <f>(Table2[[#This Row],[Current Month High]]/Table2[[#This Row],[Close Price]])-1</f>
        <v>3.039215686274499E-2</v>
      </c>
      <c r="AI458">
        <v>3.0392156862744901</v>
      </c>
      <c r="AJ458">
        <v>44.169611307420404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-0.11</v>
      </c>
      <c r="AM458" t="s">
        <v>3221</v>
      </c>
      <c r="AN458">
        <v>3.65</v>
      </c>
      <c r="AO458" t="s">
        <v>3220</v>
      </c>
      <c r="AP458">
        <v>5.0671368751285001E-2</v>
      </c>
      <c r="AQ458">
        <f>(Table2[[#This Row],[Sharpe Ratio]]-AVERAGE(Table2[Sharpe Ratio]))/_xlfn.STDEV.P(Table2[Sharpe Ratio])</f>
        <v>-0.16363056699433612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-1.2544274652054082</v>
      </c>
      <c r="AS458">
        <f>_xlfn.RANK.AVG(Table2[[#This Row],[1Y Return vs Nifty Z-Score]],Table2[1Y Return vs Nifty Z-Score])</f>
        <v>405</v>
      </c>
      <c r="AT458">
        <f>_xlfn.RANK.AVG(Table2[[#This Row],[6M Return vs Nifty Z-Score]],Table2[6M Return vs Nifty Z-Score])</f>
        <v>511</v>
      </c>
      <c r="AU458">
        <f>_xlfn.RANK.AVG(Table2[[#This Row],[Sharpe Ratio Z-Score]],Table2[Sharpe Ratio Z-Score])</f>
        <v>388</v>
      </c>
      <c r="AV458">
        <f>(Table2[[#This Row],[Rank 1Y]]+Table2[[#This Row],[Rank 6M]]+Table2[[#This Row],[Rank Sharpe]])/3</f>
        <v>434.66666666666669</v>
      </c>
    </row>
    <row r="459" spans="1:48" x14ac:dyDescent="0.3">
      <c r="A459" t="s">
        <v>570</v>
      </c>
      <c r="B459" t="s">
        <v>571</v>
      </c>
      <c r="C459" t="s">
        <v>3170</v>
      </c>
      <c r="D459" t="s">
        <v>78</v>
      </c>
      <c r="E459">
        <v>36234.173623939998</v>
      </c>
      <c r="F459">
        <v>4689.3999999999996</v>
      </c>
      <c r="G459">
        <v>15.510809683267301</v>
      </c>
      <c r="H459">
        <f>(Table2[[#This Row],[1Y Return vs Nifty]]-AVERAGE(Table2[1Y Return vs Nifty]))/_xlfn.STDEV.P(Table2[1Y Return vs Nifty])</f>
        <v>-0.13226718600505208</v>
      </c>
      <c r="I459">
        <v>10.8827210785822</v>
      </c>
      <c r="J459">
        <f>(Table2[[#This Row],[1M Return vs Nifty]]-AVERAGE(Table2[1M Return vs Nifty]))/_xlfn.STDEV.P(Table2[1M Return vs Nifty])</f>
        <v>1.0291078549194141</v>
      </c>
      <c r="K459">
        <v>-0.201151752294846</v>
      </c>
      <c r="L459">
        <f>(Table2[[#This Row],[6M Return vs Nifty]]-AVERAGE(Table2[6M Return vs Nifty]))/_xlfn.STDEV.P(Table2[6M Return vs Nifty])</f>
        <v>-0.46929167852091169</v>
      </c>
      <c r="M459">
        <v>8.9015134543685495</v>
      </c>
      <c r="N459">
        <f>(Table2[[#This Row],[1W Return vs Nifty]]-AVERAGE(Table2[1W Return vs Nifty]))/_xlfn.STDEV.P(Table2[1W Return vs Nifty])</f>
        <v>1.6923538330718726</v>
      </c>
      <c r="O459">
        <v>4524.91</v>
      </c>
      <c r="P459">
        <v>4401.6327049349502</v>
      </c>
      <c r="Q459">
        <v>4092.28591717574</v>
      </c>
      <c r="R459">
        <v>64.2419396175234</v>
      </c>
      <c r="S459" s="1">
        <f>(Table2[[#This Row],[Close Price]]-Table2[[#This Row],[20D EMA]])/Table2[[#This Row],[20D EMA]]</f>
        <v>3.6352104240747279E-2</v>
      </c>
      <c r="T459" s="1">
        <f>(Table2[[#This Row],[Close Price]]-Table2[[#This Row],[50D EMA]])/Table2[[#This Row],[50D EMA]]</f>
        <v>6.5377398423638405E-2</v>
      </c>
      <c r="U459" s="1">
        <f>(Table2[[#This Row],[Close Price]]-Table2[[#This Row],[200D EMA]])/Table2[[#This Row],[200D EMA]]</f>
        <v>0.14591211242550553</v>
      </c>
      <c r="V459">
        <v>1.2113538963116499</v>
      </c>
      <c r="W459">
        <v>4649.6000000000004</v>
      </c>
      <c r="X459">
        <v>4895.5</v>
      </c>
      <c r="Y459">
        <v>4642.7</v>
      </c>
      <c r="Z459">
        <v>4895.5</v>
      </c>
      <c r="AA459">
        <v>4452.8999999999996</v>
      </c>
      <c r="AB459">
        <v>4895.5</v>
      </c>
      <c r="AC459" s="1">
        <f>(Table2[[#This Row],[Close Price]]/Table2[[#This Row],[Day Low]])-1</f>
        <v>8.5598761183756089E-3</v>
      </c>
      <c r="AD459" s="1">
        <f>(Table2[[#This Row],[Day High]]/Table2[[#This Row],[Close Price]])-1</f>
        <v>4.3950185524800789E-2</v>
      </c>
      <c r="AE459" s="1">
        <f>(Table2[[#This Row],[Close Price]]/Table2[[#This Row],[Current Week Low]])-1</f>
        <v>1.0058801990221244E-2</v>
      </c>
      <c r="AF459" s="1">
        <f>(Table2[[#This Row],[Current Week High]]/Table2[[#This Row],[Close Price]])-1</f>
        <v>4.3950185524800789E-2</v>
      </c>
      <c r="AG459" s="1">
        <f>(Table2[[#This Row],[Close Price]]/Table2[[#This Row],[Current Month Low]])-1</f>
        <v>5.3111455455995049E-2</v>
      </c>
      <c r="AH459" s="1">
        <f>(Table2[[#This Row],[Current Month High]]/Table2[[#This Row],[Close Price]])-1</f>
        <v>4.3950185524800789E-2</v>
      </c>
      <c r="AI459">
        <v>4.39501855248007</v>
      </c>
      <c r="AJ459">
        <v>53.6173488608258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0.06</v>
      </c>
      <c r="AM459" t="s">
        <v>3220</v>
      </c>
      <c r="AN459">
        <v>6.74</v>
      </c>
      <c r="AO459" t="s">
        <v>3220</v>
      </c>
      <c r="AP459">
        <v>2.1706160662919999E-2</v>
      </c>
      <c r="AQ459">
        <f>(Table2[[#This Row],[Sharpe Ratio]]-AVERAGE(Table2[Sharpe Ratio]))/_xlfn.STDEV.P(Table2[Sharpe Ratio])</f>
        <v>-0.50227271011838615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1.6176301133469368</v>
      </c>
      <c r="AS459">
        <f>_xlfn.RANK.AVG(Table2[[#This Row],[1Y Return vs Nifty Z-Score]],Table2[1Y Return vs Nifty Z-Score])</f>
        <v>348</v>
      </c>
      <c r="AT459">
        <f>_xlfn.RANK.AVG(Table2[[#This Row],[6M Return vs Nifty Z-Score]],Table2[6M Return vs Nifty Z-Score])</f>
        <v>481</v>
      </c>
      <c r="AU459">
        <f>_xlfn.RANK.AVG(Table2[[#This Row],[Sharpe Ratio Z-Score]],Table2[Sharpe Ratio Z-Score])</f>
        <v>475</v>
      </c>
      <c r="AV459">
        <f>(Table2[[#This Row],[Rank 1Y]]+Table2[[#This Row],[Rank 6M]]+Table2[[#This Row],[Rank Sharpe]])/3</f>
        <v>434.66666666666669</v>
      </c>
    </row>
    <row r="460" spans="1:48" x14ac:dyDescent="0.3">
      <c r="A460" t="s">
        <v>1403</v>
      </c>
      <c r="B460" t="s">
        <v>1404</v>
      </c>
      <c r="C460" t="s">
        <v>3173</v>
      </c>
      <c r="D460" t="s">
        <v>1405</v>
      </c>
      <c r="E460">
        <v>8172.4428965770003</v>
      </c>
      <c r="F460">
        <v>256.67</v>
      </c>
      <c r="G460">
        <v>-3.7103171685323399</v>
      </c>
      <c r="H460">
        <f>(Table2[[#This Row],[1Y Return vs Nifty]]-AVERAGE(Table2[1Y Return vs Nifty]))/_xlfn.STDEV.P(Table2[1Y Return vs Nifty])</f>
        <v>-0.47086645952952322</v>
      </c>
      <c r="I460">
        <v>15.6140157168395</v>
      </c>
      <c r="J460">
        <f>(Table2[[#This Row],[1M Return vs Nifty]]-AVERAGE(Table2[1M Return vs Nifty]))/_xlfn.STDEV.P(Table2[1M Return vs Nifty])</f>
        <v>1.5021352518628295</v>
      </c>
      <c r="K460">
        <v>25.638022838217701</v>
      </c>
      <c r="L460">
        <f>(Table2[[#This Row],[6M Return vs Nifty]]-AVERAGE(Table2[6M Return vs Nifty]))/_xlfn.STDEV.P(Table2[6M Return vs Nifty])</f>
        <v>0.3503766949342107</v>
      </c>
      <c r="M460">
        <v>4.4592815527519498</v>
      </c>
      <c r="N460">
        <f>(Table2[[#This Row],[1W Return vs Nifty]]-AVERAGE(Table2[1W Return vs Nifty]))/_xlfn.STDEV.P(Table2[1W Return vs Nifty])</f>
        <v>0.83821158827386621</v>
      </c>
      <c r="O460">
        <v>247.96</v>
      </c>
      <c r="P460">
        <v>233.72523306889499</v>
      </c>
      <c r="Q460">
        <v>208.09508874070099</v>
      </c>
      <c r="R460">
        <v>62.842249542109798</v>
      </c>
      <c r="S460" s="1">
        <f>(Table2[[#This Row],[Close Price]]-Table2[[#This Row],[20D EMA]])/Table2[[#This Row],[20D EMA]]</f>
        <v>3.5126633327956153E-2</v>
      </c>
      <c r="T460" s="1">
        <f>(Table2[[#This Row],[Close Price]]-Table2[[#This Row],[50D EMA]])/Table2[[#This Row],[50D EMA]]</f>
        <v>9.8169832284824857E-2</v>
      </c>
      <c r="U460" s="1">
        <f>(Table2[[#This Row],[Close Price]]-Table2[[#This Row],[200D EMA]])/Table2[[#This Row],[200D EMA]]</f>
        <v>0.23342651454800212</v>
      </c>
      <c r="V460">
        <v>0.871715298452029</v>
      </c>
      <c r="W460">
        <v>255.56</v>
      </c>
      <c r="X460">
        <v>262.56</v>
      </c>
      <c r="Y460">
        <v>251.05</v>
      </c>
      <c r="Z460">
        <v>269</v>
      </c>
      <c r="AA460">
        <v>242.55</v>
      </c>
      <c r="AB460">
        <v>269</v>
      </c>
      <c r="AC460" s="1">
        <f>(Table2[[#This Row],[Close Price]]/Table2[[#This Row],[Day Low]])-1</f>
        <v>4.3434027234310335E-3</v>
      </c>
      <c r="AD460" s="1">
        <f>(Table2[[#This Row],[Day High]]/Table2[[#This Row],[Close Price]])-1</f>
        <v>2.2947753925273595E-2</v>
      </c>
      <c r="AE460" s="1">
        <f>(Table2[[#This Row],[Close Price]]/Table2[[#This Row],[Current Week Low]])-1</f>
        <v>2.2385978888667557E-2</v>
      </c>
      <c r="AF460" s="1">
        <f>(Table2[[#This Row],[Current Week High]]/Table2[[#This Row],[Close Price]])-1</f>
        <v>4.8038337164452383E-2</v>
      </c>
      <c r="AG460" s="1">
        <f>(Table2[[#This Row],[Close Price]]/Table2[[#This Row],[Current Month Low]])-1</f>
        <v>5.8214801071943878E-2</v>
      </c>
      <c r="AH460" s="1">
        <f>(Table2[[#This Row],[Current Month High]]/Table2[[#This Row],[Close Price]])-1</f>
        <v>4.8038337164452383E-2</v>
      </c>
      <c r="AI460">
        <v>4.8038337164452303</v>
      </c>
      <c r="AJ460">
        <v>51.338443396226403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0.19</v>
      </c>
      <c r="AM460" t="s">
        <v>3220</v>
      </c>
      <c r="AN460">
        <v>2.82</v>
      </c>
      <c r="AO460" t="s">
        <v>3220</v>
      </c>
      <c r="AP460">
        <v>-1.8313154453142001E-2</v>
      </c>
      <c r="AQ460">
        <f>(Table2[[#This Row],[Sharpe Ratio]]-AVERAGE(Table2[Sharpe Ratio]))/_xlfn.STDEV.P(Table2[Sharpe Ratio])</f>
        <v>-0.97015219490978677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1.2497048806315965</v>
      </c>
      <c r="AS460">
        <f>_xlfn.RANK.AVG(Table2[[#This Row],[1Y Return vs Nifty Z-Score]],Table2[1Y Return vs Nifty Z-Score])</f>
        <v>470</v>
      </c>
      <c r="AT460">
        <f>_xlfn.RANK.AVG(Table2[[#This Row],[6M Return vs Nifty Z-Score]],Table2[6M Return vs Nifty Z-Score])</f>
        <v>215</v>
      </c>
      <c r="AU460">
        <f>_xlfn.RANK.AVG(Table2[[#This Row],[Sharpe Ratio Z-Score]],Table2[Sharpe Ratio Z-Score])</f>
        <v>621</v>
      </c>
      <c r="AV460">
        <f>(Table2[[#This Row],[Rank 1Y]]+Table2[[#This Row],[Rank 6M]]+Table2[[#This Row],[Rank Sharpe]])/3</f>
        <v>435.33333333333331</v>
      </c>
    </row>
    <row r="461" spans="1:48" x14ac:dyDescent="0.3">
      <c r="A461" t="s">
        <v>1914</v>
      </c>
      <c r="B461" t="s">
        <v>1915</v>
      </c>
      <c r="C461" t="s">
        <v>3160</v>
      </c>
      <c r="D461" t="s">
        <v>21</v>
      </c>
      <c r="E461">
        <v>3781.2656149750001</v>
      </c>
      <c r="F461">
        <v>640.54999999999995</v>
      </c>
      <c r="G461">
        <v>-17.015371679757902</v>
      </c>
      <c r="H461">
        <f>(Table2[[#This Row],[1Y Return vs Nifty]]-AVERAGE(Table2[1Y Return vs Nifty]))/_xlfn.STDEV.P(Table2[1Y Return vs Nifty])</f>
        <v>-0.70524823258788372</v>
      </c>
      <c r="I461">
        <v>10.7356622550528</v>
      </c>
      <c r="J461">
        <f>(Table2[[#This Row],[1M Return vs Nifty]]-AVERAGE(Table2[1M Return vs Nifty]))/_xlfn.STDEV.P(Table2[1M Return vs Nifty])</f>
        <v>1.0144051450249199</v>
      </c>
      <c r="K461">
        <v>4.65294365735559</v>
      </c>
      <c r="L461">
        <f>(Table2[[#This Row],[6M Return vs Nifty]]-AVERAGE(Table2[6M Return vs Nifty]))/_xlfn.STDEV.P(Table2[6M Return vs Nifty])</f>
        <v>-0.31531042516907132</v>
      </c>
      <c r="M461">
        <v>-6.3552146026738496</v>
      </c>
      <c r="N461">
        <f>(Table2[[#This Row],[1W Return vs Nifty]]-AVERAGE(Table2[1W Return vs Nifty]))/_xlfn.STDEV.P(Table2[1W Return vs Nifty])</f>
        <v>-1.2411751315399435</v>
      </c>
      <c r="O461">
        <v>634.53</v>
      </c>
      <c r="P461">
        <v>619.61891664909695</v>
      </c>
      <c r="Q461">
        <v>600.49677704040596</v>
      </c>
      <c r="R461">
        <v>49.413300638639797</v>
      </c>
      <c r="S461" s="1">
        <f>(Table2[[#This Row],[Close Price]]-Table2[[#This Row],[20D EMA]])/Table2[[#This Row],[20D EMA]]</f>
        <v>9.4873370841409895E-3</v>
      </c>
      <c r="T461" s="1">
        <f>(Table2[[#This Row],[Close Price]]-Table2[[#This Row],[50D EMA]])/Table2[[#This Row],[50D EMA]]</f>
        <v>3.3780575105902905E-2</v>
      </c>
      <c r="U461" s="1">
        <f>(Table2[[#This Row],[Close Price]]-Table2[[#This Row],[200D EMA]])/Table2[[#This Row],[200D EMA]]</f>
        <v>6.6700146430426072E-2</v>
      </c>
      <c r="V461">
        <v>2.7710976865210202</v>
      </c>
      <c r="W461">
        <v>637.04999999999995</v>
      </c>
      <c r="X461">
        <v>657.1</v>
      </c>
      <c r="Y461">
        <v>629.70000000000005</v>
      </c>
      <c r="Z461">
        <v>657.1</v>
      </c>
      <c r="AA461">
        <v>629.70000000000005</v>
      </c>
      <c r="AB461">
        <v>709.4</v>
      </c>
      <c r="AC461" s="1">
        <f>(Table2[[#This Row],[Close Price]]/Table2[[#This Row],[Day Low]])-1</f>
        <v>5.4940742484890226E-3</v>
      </c>
      <c r="AD461" s="1">
        <f>(Table2[[#This Row],[Day High]]/Table2[[#This Row],[Close Price]])-1</f>
        <v>2.5837171181016361E-2</v>
      </c>
      <c r="AE461" s="1">
        <f>(Table2[[#This Row],[Close Price]]/Table2[[#This Row],[Current Week Low]])-1</f>
        <v>1.7230427187549413E-2</v>
      </c>
      <c r="AF461" s="1">
        <f>(Table2[[#This Row],[Current Week High]]/Table2[[#This Row],[Close Price]])-1</f>
        <v>2.5837171181016361E-2</v>
      </c>
      <c r="AG461" s="1">
        <f>(Table2[[#This Row],[Close Price]]/Table2[[#This Row],[Current Month Low]])-1</f>
        <v>1.7230427187549413E-2</v>
      </c>
      <c r="AH461" s="1">
        <f>(Table2[[#This Row],[Current Month High]]/Table2[[#This Row],[Close Price]])-1</f>
        <v>0.10748575442978692</v>
      </c>
      <c r="AI461">
        <v>23.5656857388182</v>
      </c>
      <c r="AJ461">
        <v>42.344444444444399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-0.15</v>
      </c>
      <c r="AM461" t="s">
        <v>3221</v>
      </c>
      <c r="AN461">
        <v>14.98</v>
      </c>
      <c r="AO461" t="s">
        <v>3220</v>
      </c>
      <c r="AP461">
        <v>7.5999719454263995E-2</v>
      </c>
      <c r="AQ461">
        <f>(Table2[[#This Row],[Sharpe Ratio]]-AVERAGE(Table2[Sharpe Ratio]))/_xlfn.STDEV.P(Table2[Sharpe Ratio])</f>
        <v>0.13249183398022235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-1.1148368102917563</v>
      </c>
      <c r="AS461">
        <f>_xlfn.RANK.AVG(Table2[[#This Row],[1Y Return vs Nifty Z-Score]],Table2[1Y Return vs Nifty Z-Score])</f>
        <v>570</v>
      </c>
      <c r="AT461">
        <f>_xlfn.RANK.AVG(Table2[[#This Row],[6M Return vs Nifty Z-Score]],Table2[6M Return vs Nifty Z-Score])</f>
        <v>426</v>
      </c>
      <c r="AU461">
        <f>_xlfn.RANK.AVG(Table2[[#This Row],[Sharpe Ratio Z-Score]],Table2[Sharpe Ratio Z-Score])</f>
        <v>314</v>
      </c>
      <c r="AV461">
        <f>(Table2[[#This Row],[Rank 1Y]]+Table2[[#This Row],[Rank 6M]]+Table2[[#This Row],[Rank Sharpe]])/3</f>
        <v>436.66666666666669</v>
      </c>
    </row>
    <row r="462" spans="1:48" x14ac:dyDescent="0.3">
      <c r="A462" t="s">
        <v>494</v>
      </c>
      <c r="B462" t="s">
        <v>495</v>
      </c>
      <c r="C462" t="s">
        <v>3168</v>
      </c>
      <c r="D462" t="s">
        <v>496</v>
      </c>
      <c r="E462">
        <v>43779.677717339997</v>
      </c>
      <c r="F462">
        <v>665.85</v>
      </c>
      <c r="G462">
        <v>-4.3141289520300896</v>
      </c>
      <c r="H462">
        <f>(Table2[[#This Row],[1Y Return vs Nifty]]-AVERAGE(Table2[1Y Return vs Nifty]))/_xlfn.STDEV.P(Table2[1Y Return vs Nifty])</f>
        <v>-0.48150320485742321</v>
      </c>
      <c r="I462">
        <v>2.4756230777756598</v>
      </c>
      <c r="J462">
        <f>(Table2[[#This Row],[1M Return vs Nifty]]-AVERAGE(Table2[1M Return vs Nifty]))/_xlfn.STDEV.P(Table2[1M Return vs Nifty])</f>
        <v>0.18857941878834708</v>
      </c>
      <c r="K462">
        <v>36.362009866632803</v>
      </c>
      <c r="L462">
        <f>(Table2[[#This Row],[6M Return vs Nifty]]-AVERAGE(Table2[6M Return vs Nifty]))/_xlfn.STDEV.P(Table2[6M Return vs Nifty])</f>
        <v>0.6905622133896776</v>
      </c>
      <c r="M462">
        <v>-0.47759027646360702</v>
      </c>
      <c r="N462">
        <f>(Table2[[#This Row],[1W Return vs Nifty]]-AVERAGE(Table2[1W Return vs Nifty]))/_xlfn.STDEV.P(Table2[1W Return vs Nifty])</f>
        <v>-0.11103889658975793</v>
      </c>
      <c r="O462">
        <v>642.67999999999995</v>
      </c>
      <c r="P462">
        <v>611.361954826447</v>
      </c>
      <c r="Q462">
        <v>544.40812170507797</v>
      </c>
      <c r="R462">
        <v>67.120866619438402</v>
      </c>
      <c r="S462" s="1">
        <f>(Table2[[#This Row],[Close Price]]-Table2[[#This Row],[20D EMA]])/Table2[[#This Row],[20D EMA]]</f>
        <v>3.6052156594261649E-2</v>
      </c>
      <c r="T462" s="1">
        <f>(Table2[[#This Row],[Close Price]]-Table2[[#This Row],[50D EMA]])/Table2[[#This Row],[50D EMA]]</f>
        <v>8.912567218714329E-2</v>
      </c>
      <c r="U462" s="1">
        <f>(Table2[[#This Row],[Close Price]]-Table2[[#This Row],[200D EMA]])/Table2[[#This Row],[200D EMA]]</f>
        <v>0.22307139341449927</v>
      </c>
      <c r="V462">
        <v>0.59840331713592998</v>
      </c>
      <c r="W462">
        <v>644.04999999999995</v>
      </c>
      <c r="X462">
        <v>671.3</v>
      </c>
      <c r="Y462">
        <v>634.79999999999995</v>
      </c>
      <c r="Z462">
        <v>671.3</v>
      </c>
      <c r="AA462">
        <v>634.79999999999995</v>
      </c>
      <c r="AB462">
        <v>671.3</v>
      </c>
      <c r="AC462" s="1">
        <f>(Table2[[#This Row],[Close Price]]/Table2[[#This Row],[Day Low]])-1</f>
        <v>3.3848303703128746E-2</v>
      </c>
      <c r="AD462" s="1">
        <f>(Table2[[#This Row],[Day High]]/Table2[[#This Row],[Close Price]])-1</f>
        <v>8.1850266576555253E-3</v>
      </c>
      <c r="AE462" s="1">
        <f>(Table2[[#This Row],[Close Price]]/Table2[[#This Row],[Current Week Low]])-1</f>
        <v>4.8913043478260976E-2</v>
      </c>
      <c r="AF462" s="1">
        <f>(Table2[[#This Row],[Current Week High]]/Table2[[#This Row],[Close Price]])-1</f>
        <v>8.1850266576555253E-3</v>
      </c>
      <c r="AG462" s="1">
        <f>(Table2[[#This Row],[Close Price]]/Table2[[#This Row],[Current Month Low]])-1</f>
        <v>4.8913043478260976E-2</v>
      </c>
      <c r="AH462" s="1">
        <f>(Table2[[#This Row],[Current Month High]]/Table2[[#This Row],[Close Price]])-1</f>
        <v>8.1850266576555253E-3</v>
      </c>
      <c r="AI462">
        <v>0.81850266576555197</v>
      </c>
      <c r="AJ462">
        <v>58.1403633772711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0.05</v>
      </c>
      <c r="AM462" t="s">
        <v>3220</v>
      </c>
      <c r="AN462">
        <v>2.4</v>
      </c>
      <c r="AO462" t="s">
        <v>3220</v>
      </c>
      <c r="AP462">
        <v>-7.0578032918206995E-2</v>
      </c>
      <c r="AQ462">
        <f>(Table2[[#This Row],[Sharpe Ratio]]-AVERAGE(Table2[Sharpe Ratio]))/_xlfn.STDEV.P(Table2[Sharpe Ratio])</f>
        <v>-1.581198744257283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-1.2945992135264393</v>
      </c>
      <c r="AS462">
        <f>_xlfn.RANK.AVG(Table2[[#This Row],[1Y Return vs Nifty Z-Score]],Table2[1Y Return vs Nifty Z-Score])</f>
        <v>473</v>
      </c>
      <c r="AT462">
        <f>_xlfn.RANK.AVG(Table2[[#This Row],[6M Return vs Nifty Z-Score]],Table2[6M Return vs Nifty Z-Score])</f>
        <v>144</v>
      </c>
      <c r="AU462">
        <f>_xlfn.RANK.AVG(Table2[[#This Row],[Sharpe Ratio Z-Score]],Table2[Sharpe Ratio Z-Score])</f>
        <v>694</v>
      </c>
      <c r="AV462">
        <f>(Table2[[#This Row],[Rank 1Y]]+Table2[[#This Row],[Rank 6M]]+Table2[[#This Row],[Rank Sharpe]])/3</f>
        <v>437</v>
      </c>
    </row>
    <row r="463" spans="1:48" x14ac:dyDescent="0.3">
      <c r="A463" t="s">
        <v>1771</v>
      </c>
      <c r="B463" t="s">
        <v>1772</v>
      </c>
      <c r="C463" t="s">
        <v>3173</v>
      </c>
      <c r="D463" t="s">
        <v>127</v>
      </c>
      <c r="E463">
        <v>4530.2657857499998</v>
      </c>
      <c r="F463">
        <v>230.5</v>
      </c>
      <c r="G463">
        <v>-18.833573616821202</v>
      </c>
      <c r="H463">
        <f>(Table2[[#This Row],[1Y Return vs Nifty]]-AVERAGE(Table2[1Y Return vs Nifty]))/_xlfn.STDEV.P(Table2[1Y Return vs Nifty])</f>
        <v>-0.73727766872641987</v>
      </c>
      <c r="I463">
        <v>4.0643659587565404</v>
      </c>
      <c r="J463">
        <f>(Table2[[#This Row],[1M Return vs Nifty]]-AVERAGE(Table2[1M Return vs Nifty]))/_xlfn.STDEV.P(Table2[1M Return vs Nifty])</f>
        <v>0.34741943338519304</v>
      </c>
      <c r="K463">
        <v>7.9807270768897203</v>
      </c>
      <c r="L463">
        <f>(Table2[[#This Row],[6M Return vs Nifty]]-AVERAGE(Table2[6M Return vs Nifty]))/_xlfn.STDEV.P(Table2[6M Return vs Nifty])</f>
        <v>-0.20974672718229442</v>
      </c>
      <c r="M463">
        <v>-2.1237163891263702E-2</v>
      </c>
      <c r="N463">
        <f>(Table2[[#This Row],[1W Return vs Nifty]]-AVERAGE(Table2[1W Return vs Nifty]))/_xlfn.STDEV.P(Table2[1W Return vs Nifty])</f>
        <v>-2.3292358222130684E-2</v>
      </c>
      <c r="O463">
        <v>229.13</v>
      </c>
      <c r="P463">
        <v>223.680781961908</v>
      </c>
      <c r="Q463">
        <v>218.83976264546999</v>
      </c>
      <c r="R463">
        <v>48.357444829775801</v>
      </c>
      <c r="S463" s="1">
        <f>(Table2[[#This Row],[Close Price]]-Table2[[#This Row],[20D EMA]])/Table2[[#This Row],[20D EMA]]</f>
        <v>5.9791384803386926E-3</v>
      </c>
      <c r="T463" s="1">
        <f>(Table2[[#This Row],[Close Price]]-Table2[[#This Row],[50D EMA]])/Table2[[#This Row],[50D EMA]]</f>
        <v>3.0486383221126664E-2</v>
      </c>
      <c r="U463" s="1">
        <f>(Table2[[#This Row],[Close Price]]-Table2[[#This Row],[200D EMA]])/Table2[[#This Row],[200D EMA]]</f>
        <v>5.3282078236486244E-2</v>
      </c>
      <c r="V463">
        <v>1.0961973619110901</v>
      </c>
      <c r="W463">
        <v>229.1</v>
      </c>
      <c r="X463">
        <v>235.99</v>
      </c>
      <c r="Y463">
        <v>229.1</v>
      </c>
      <c r="Z463">
        <v>235.99</v>
      </c>
      <c r="AA463">
        <v>229.1</v>
      </c>
      <c r="AB463">
        <v>247.4</v>
      </c>
      <c r="AC463" s="1">
        <f>(Table2[[#This Row],[Close Price]]/Table2[[#This Row],[Day Low]])-1</f>
        <v>6.110868616324705E-3</v>
      </c>
      <c r="AD463" s="1">
        <f>(Table2[[#This Row],[Day High]]/Table2[[#This Row],[Close Price]])-1</f>
        <v>2.3817787418655145E-2</v>
      </c>
      <c r="AE463" s="1">
        <f>(Table2[[#This Row],[Close Price]]/Table2[[#This Row],[Current Week Low]])-1</f>
        <v>6.110868616324705E-3</v>
      </c>
      <c r="AF463" s="1">
        <f>(Table2[[#This Row],[Current Week High]]/Table2[[#This Row],[Close Price]])-1</f>
        <v>2.3817787418655145E-2</v>
      </c>
      <c r="AG463" s="1">
        <f>(Table2[[#This Row],[Close Price]]/Table2[[#This Row],[Current Month Low]])-1</f>
        <v>6.110868616324705E-3</v>
      </c>
      <c r="AH463" s="1">
        <f>(Table2[[#This Row],[Current Month High]]/Table2[[#This Row],[Close Price]])-1</f>
        <v>7.3318872017353653E-2</v>
      </c>
      <c r="AI463">
        <v>20.6073752711496</v>
      </c>
      <c r="AJ463">
        <v>38.106650689035298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0.14000000000000001</v>
      </c>
      <c r="AM463" t="s">
        <v>3220</v>
      </c>
      <c r="AN463">
        <v>0.03</v>
      </c>
      <c r="AO463" t="s">
        <v>3220</v>
      </c>
      <c r="AP463">
        <v>7.1002844999369999E-2</v>
      </c>
      <c r="AQ463">
        <f>(Table2[[#This Row],[Sharpe Ratio]]-AVERAGE(Table2[Sharpe Ratio]))/_xlfn.STDEV.P(Table2[Sharpe Ratio])</f>
        <v>7.4071667649470513E-2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-0.54882565309618148</v>
      </c>
      <c r="AS463">
        <f>_xlfn.RANK.AVG(Table2[[#This Row],[1Y Return vs Nifty Z-Score]],Table2[1Y Return vs Nifty Z-Score])</f>
        <v>580</v>
      </c>
      <c r="AT463">
        <f>_xlfn.RANK.AVG(Table2[[#This Row],[6M Return vs Nifty Z-Score]],Table2[6M Return vs Nifty Z-Score])</f>
        <v>399</v>
      </c>
      <c r="AU463">
        <f>_xlfn.RANK.AVG(Table2[[#This Row],[Sharpe Ratio Z-Score]],Table2[Sharpe Ratio Z-Score])</f>
        <v>332</v>
      </c>
      <c r="AV463">
        <f>(Table2[[#This Row],[Rank 1Y]]+Table2[[#This Row],[Rank 6M]]+Table2[[#This Row],[Rank Sharpe]])/3</f>
        <v>437</v>
      </c>
    </row>
    <row r="464" spans="1:48" x14ac:dyDescent="0.3">
      <c r="A464" t="s">
        <v>32</v>
      </c>
      <c r="B464" t="s">
        <v>33</v>
      </c>
      <c r="C464" t="s">
        <v>3161</v>
      </c>
      <c r="D464" t="s">
        <v>34</v>
      </c>
      <c r="E464">
        <v>698484.79214700998</v>
      </c>
      <c r="F464">
        <v>782.65</v>
      </c>
      <c r="G464">
        <v>5.9285193533456502</v>
      </c>
      <c r="H464">
        <f>(Table2[[#This Row],[1Y Return vs Nifty]]-AVERAGE(Table2[1Y Return vs Nifty]))/_xlfn.STDEV.P(Table2[1Y Return vs Nifty])</f>
        <v>-0.30106876405135968</v>
      </c>
      <c r="I464">
        <v>-7.3684005110340101</v>
      </c>
      <c r="J464">
        <f>(Table2[[#This Row],[1M Return vs Nifty]]-AVERAGE(Table2[1M Return vs Nifty]))/_xlfn.STDEV.P(Table2[1M Return vs Nifty])</f>
        <v>-0.79561057775335331</v>
      </c>
      <c r="K464">
        <v>-10.1689120292205</v>
      </c>
      <c r="L464">
        <f>(Table2[[#This Row],[6M Return vs Nifty]]-AVERAGE(Table2[6M Return vs Nifty]))/_xlfn.STDEV.P(Table2[6M Return vs Nifty])</f>
        <v>-0.78548822824267139</v>
      </c>
      <c r="M464">
        <v>-3.6422256172369298</v>
      </c>
      <c r="N464">
        <f>(Table2[[#This Row],[1W Return vs Nifty]]-AVERAGE(Table2[1W Return vs Nifty]))/_xlfn.STDEV.P(Table2[1W Return vs Nifty])</f>
        <v>-0.71952778096149617</v>
      </c>
      <c r="O464">
        <v>810.83</v>
      </c>
      <c r="P464">
        <v>821.89890620435995</v>
      </c>
      <c r="Q464">
        <v>763.87219442420906</v>
      </c>
      <c r="R464">
        <v>25.3736176680715</v>
      </c>
      <c r="S464" s="1">
        <f>(Table2[[#This Row],[Close Price]]-Table2[[#This Row],[20D EMA]])/Table2[[#This Row],[20D EMA]]</f>
        <v>-3.4754510809910912E-2</v>
      </c>
      <c r="T464" s="1">
        <f>(Table2[[#This Row],[Close Price]]-Table2[[#This Row],[50D EMA]])/Table2[[#This Row],[50D EMA]]</f>
        <v>-4.7753934100748123E-2</v>
      </c>
      <c r="U464" s="1">
        <f>(Table2[[#This Row],[Close Price]]-Table2[[#This Row],[200D EMA]])/Table2[[#This Row],[200D EMA]]</f>
        <v>2.4582391809594852E-2</v>
      </c>
      <c r="V464">
        <v>0.97050362575839999</v>
      </c>
      <c r="W464">
        <v>777.5</v>
      </c>
      <c r="X464">
        <v>788.8</v>
      </c>
      <c r="Y464">
        <v>771</v>
      </c>
      <c r="Z464">
        <v>788.8</v>
      </c>
      <c r="AA464">
        <v>771</v>
      </c>
      <c r="AB464">
        <v>825.95</v>
      </c>
      <c r="AC464" s="1">
        <f>(Table2[[#This Row],[Close Price]]/Table2[[#This Row],[Day Low]])-1</f>
        <v>6.6237942122187032E-3</v>
      </c>
      <c r="AD464" s="1">
        <f>(Table2[[#This Row],[Day High]]/Table2[[#This Row],[Close Price]])-1</f>
        <v>7.8579186098510778E-3</v>
      </c>
      <c r="AE464" s="1">
        <f>(Table2[[#This Row],[Close Price]]/Table2[[#This Row],[Current Week Low]])-1</f>
        <v>1.5110246433203578E-2</v>
      </c>
      <c r="AF464" s="1">
        <f>(Table2[[#This Row],[Current Week High]]/Table2[[#This Row],[Close Price]])-1</f>
        <v>7.8579186098510778E-3</v>
      </c>
      <c r="AG464" s="1">
        <f>(Table2[[#This Row],[Close Price]]/Table2[[#This Row],[Current Month Low]])-1</f>
        <v>1.5110246433203578E-2</v>
      </c>
      <c r="AH464" s="1">
        <f>(Table2[[#This Row],[Current Month High]]/Table2[[#This Row],[Close Price]])-1</f>
        <v>5.5324857854724518E-2</v>
      </c>
      <c r="AI464">
        <v>16.527183287548699</v>
      </c>
      <c r="AJ464">
        <v>44.0813696612665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-0.06</v>
      </c>
      <c r="AM464" t="s">
        <v>3221</v>
      </c>
      <c r="AN464">
        <v>-4.01</v>
      </c>
      <c r="AO464" t="s">
        <v>3221</v>
      </c>
      <c r="AP464">
        <v>6.8218064243125001E-2</v>
      </c>
      <c r="AQ464">
        <f>(Table2[[#This Row],[Sharpe Ratio]]-AVERAGE(Table2[Sharpe Ratio]))/_xlfn.STDEV.P(Table2[Sharpe Ratio])</f>
        <v>4.1513844465585668E-2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395</v>
      </c>
      <c r="AT464">
        <f>_xlfn.RANK.AVG(Table2[[#This Row],[6M Return vs Nifty Z-Score]],Table2[6M Return vs Nifty Z-Score])</f>
        <v>580</v>
      </c>
      <c r="AU464">
        <f>_xlfn.RANK.AVG(Table2[[#This Row],[Sharpe Ratio Z-Score]],Table2[Sharpe Ratio Z-Score])</f>
        <v>338</v>
      </c>
      <c r="AV464">
        <f>(Table2[[#This Row],[Rank 1Y]]+Table2[[#This Row],[Rank 6M]]+Table2[[#This Row],[Rank Sharpe]])/3</f>
        <v>437.66666666666669</v>
      </c>
    </row>
    <row r="465" spans="1:48" x14ac:dyDescent="0.3">
      <c r="A465" t="s">
        <v>1057</v>
      </c>
      <c r="B465" t="s">
        <v>1058</v>
      </c>
      <c r="C465" t="s">
        <v>3166</v>
      </c>
      <c r="D465" t="s">
        <v>218</v>
      </c>
      <c r="E465">
        <v>12822.242330454999</v>
      </c>
      <c r="F465">
        <v>1562.15</v>
      </c>
      <c r="G465">
        <v>-1.93323367574297</v>
      </c>
      <c r="H465">
        <f>(Table2[[#This Row],[1Y Return vs Nifty]]-AVERAGE(Table2[1Y Return vs Nifty]))/_xlfn.STDEV.P(Table2[1Y Return vs Nifty])</f>
        <v>-0.43956136569760396</v>
      </c>
      <c r="I465">
        <v>-3.98404669270617</v>
      </c>
      <c r="J465">
        <f>(Table2[[#This Row],[1M Return vs Nifty]]-AVERAGE(Table2[1M Return vs Nifty]))/_xlfn.STDEV.P(Table2[1M Return vs Nifty])</f>
        <v>-0.45724820562917901</v>
      </c>
      <c r="K465">
        <v>-26.2991569202288</v>
      </c>
      <c r="L465">
        <f>(Table2[[#This Row],[6M Return vs Nifty]]-AVERAGE(Table2[6M Return vs Nifty]))/_xlfn.STDEV.P(Table2[6M Return vs Nifty])</f>
        <v>-1.2971706562912879</v>
      </c>
      <c r="M465">
        <v>-0.56448383827022397</v>
      </c>
      <c r="N465">
        <f>(Table2[[#This Row],[1W Return vs Nifty]]-AVERAGE(Table2[1W Return vs Nifty]))/_xlfn.STDEV.P(Table2[1W Return vs Nifty])</f>
        <v>-0.12774659298737023</v>
      </c>
      <c r="O465">
        <v>1581.62</v>
      </c>
      <c r="P465">
        <v>1640.4766527455099</v>
      </c>
      <c r="Q465">
        <v>1600.6117781678699</v>
      </c>
      <c r="R465">
        <v>47.058557778143502</v>
      </c>
      <c r="S465" s="1">
        <f>(Table2[[#This Row],[Close Price]]-Table2[[#This Row],[20D EMA]])/Table2[[#This Row],[20D EMA]]</f>
        <v>-1.2310162997432886E-2</v>
      </c>
      <c r="T465" s="1">
        <f>(Table2[[#This Row],[Close Price]]-Table2[[#This Row],[50D EMA]])/Table2[[#This Row],[50D EMA]]</f>
        <v>-4.7746277043578735E-2</v>
      </c>
      <c r="U465" s="1">
        <f>(Table2[[#This Row],[Close Price]]-Table2[[#This Row],[200D EMA]])/Table2[[#This Row],[200D EMA]]</f>
        <v>-2.4029423432017277E-2</v>
      </c>
      <c r="V465">
        <v>0.52495281777557601</v>
      </c>
      <c r="W465">
        <v>1544</v>
      </c>
      <c r="X465">
        <v>1587.4</v>
      </c>
      <c r="Y465">
        <v>1521</v>
      </c>
      <c r="Z465">
        <v>1587.4</v>
      </c>
      <c r="AA465">
        <v>1521</v>
      </c>
      <c r="AB465">
        <v>1587.4</v>
      </c>
      <c r="AC465" s="1">
        <f>(Table2[[#This Row],[Close Price]]/Table2[[#This Row],[Day Low]])-1</f>
        <v>1.1755181347150367E-2</v>
      </c>
      <c r="AD465" s="1">
        <f>(Table2[[#This Row],[Day High]]/Table2[[#This Row],[Close Price]])-1</f>
        <v>1.6163620651025834E-2</v>
      </c>
      <c r="AE465" s="1">
        <f>(Table2[[#This Row],[Close Price]]/Table2[[#This Row],[Current Week Low]])-1</f>
        <v>2.7054569362261693E-2</v>
      </c>
      <c r="AF465" s="1">
        <f>(Table2[[#This Row],[Current Week High]]/Table2[[#This Row],[Close Price]])-1</f>
        <v>1.6163620651025834E-2</v>
      </c>
      <c r="AG465" s="1">
        <f>(Table2[[#This Row],[Close Price]]/Table2[[#This Row],[Current Month Low]])-1</f>
        <v>2.7054569362261693E-2</v>
      </c>
      <c r="AH465" s="1">
        <f>(Table2[[#This Row],[Current Month High]]/Table2[[#This Row],[Close Price]])-1</f>
        <v>1.6163620651025834E-2</v>
      </c>
      <c r="AI465">
        <v>42.236661012066598</v>
      </c>
      <c r="AJ465">
        <v>53.452848722986197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-0.13</v>
      </c>
      <c r="AM465" t="s">
        <v>3221</v>
      </c>
      <c r="AN465">
        <v>-2.15</v>
      </c>
      <c r="AO465" t="s">
        <v>3221</v>
      </c>
      <c r="AP465">
        <v>0.13320986293107501</v>
      </c>
      <c r="AQ465">
        <f>(Table2[[#This Row],[Sharpe Ratio]]-AVERAGE(Table2[Sharpe Ratio]))/_xlfn.STDEV.P(Table2[Sharpe Ratio])</f>
        <v>0.80135516602733081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454</v>
      </c>
      <c r="AT465">
        <f>_xlfn.RANK.AVG(Table2[[#This Row],[6M Return vs Nifty Z-Score]],Table2[6M Return vs Nifty Z-Score])</f>
        <v>707</v>
      </c>
      <c r="AU465">
        <f>_xlfn.RANK.AVG(Table2[[#This Row],[Sharpe Ratio Z-Score]],Table2[Sharpe Ratio Z-Score])</f>
        <v>152</v>
      </c>
      <c r="AV465">
        <f>(Table2[[#This Row],[Rank 1Y]]+Table2[[#This Row],[Rank 6M]]+Table2[[#This Row],[Rank Sharpe]])/3</f>
        <v>437.66666666666669</v>
      </c>
    </row>
    <row r="466" spans="1:48" x14ac:dyDescent="0.3">
      <c r="A466" t="s">
        <v>1380</v>
      </c>
      <c r="B466" t="s">
        <v>1381</v>
      </c>
      <c r="C466" t="s">
        <v>3168</v>
      </c>
      <c r="D466" t="s">
        <v>345</v>
      </c>
      <c r="E466">
        <v>8292.4900673859993</v>
      </c>
      <c r="F466">
        <v>215.53</v>
      </c>
      <c r="G466">
        <v>28.048215503479799</v>
      </c>
      <c r="H466">
        <f>(Table2[[#This Row],[1Y Return vs Nifty]]-AVERAGE(Table2[1Y Return vs Nifty]))/_xlfn.STDEV.P(Table2[1Y Return vs Nifty])</f>
        <v>8.8591691590251945E-2</v>
      </c>
      <c r="I466">
        <v>-7.4473734592328702</v>
      </c>
      <c r="J466">
        <f>(Table2[[#This Row],[1M Return vs Nifty]]-AVERAGE(Table2[1M Return vs Nifty]))/_xlfn.STDEV.P(Table2[1M Return vs Nifty])</f>
        <v>-0.80350616891214321</v>
      </c>
      <c r="K466">
        <v>-0.96726820350388398</v>
      </c>
      <c r="L466">
        <f>(Table2[[#This Row],[6M Return vs Nifty]]-AVERAGE(Table2[6M Return vs Nifty]))/_xlfn.STDEV.P(Table2[6M Return vs Nifty])</f>
        <v>-0.49359436757315001</v>
      </c>
      <c r="M466">
        <v>-1.4510004992683301</v>
      </c>
      <c r="N466">
        <f>(Table2[[#This Row],[1W Return vs Nifty]]-AVERAGE(Table2[1W Return vs Nifty]))/_xlfn.STDEV.P(Table2[1W Return vs Nifty])</f>
        <v>-0.29820399990486912</v>
      </c>
      <c r="O466">
        <v>219.96</v>
      </c>
      <c r="P466">
        <v>221.331520414457</v>
      </c>
      <c r="Q466">
        <v>204.61825723090899</v>
      </c>
      <c r="R466">
        <v>42.993798525608902</v>
      </c>
      <c r="S466" s="1">
        <f>(Table2[[#This Row],[Close Price]]-Table2[[#This Row],[20D EMA]])/Table2[[#This Row],[20D EMA]]</f>
        <v>-2.0140025459174427E-2</v>
      </c>
      <c r="T466" s="1">
        <f>(Table2[[#This Row],[Close Price]]-Table2[[#This Row],[50D EMA]])/Table2[[#This Row],[50D EMA]]</f>
        <v>-2.621190331857521E-2</v>
      </c>
      <c r="U466" s="1">
        <f>(Table2[[#This Row],[Close Price]]-Table2[[#This Row],[200D EMA]])/Table2[[#This Row],[200D EMA]]</f>
        <v>5.3327317497271265E-2</v>
      </c>
      <c r="V466">
        <v>1.2321620772292601</v>
      </c>
      <c r="W466">
        <v>213.9</v>
      </c>
      <c r="X466">
        <v>217.7</v>
      </c>
      <c r="Y466">
        <v>212.63</v>
      </c>
      <c r="Z466">
        <v>217.99</v>
      </c>
      <c r="AA466">
        <v>212.63</v>
      </c>
      <c r="AB466">
        <v>228.5</v>
      </c>
      <c r="AC466" s="1">
        <f>(Table2[[#This Row],[Close Price]]/Table2[[#This Row],[Day Low]])-1</f>
        <v>7.620383356708782E-3</v>
      </c>
      <c r="AD466" s="1">
        <f>(Table2[[#This Row],[Day High]]/Table2[[#This Row],[Close Price]])-1</f>
        <v>1.0068203962325439E-2</v>
      </c>
      <c r="AE466" s="1">
        <f>(Table2[[#This Row],[Close Price]]/Table2[[#This Row],[Current Week Low]])-1</f>
        <v>1.3638715138973856E-2</v>
      </c>
      <c r="AF466" s="1">
        <f>(Table2[[#This Row],[Current Week High]]/Table2[[#This Row],[Close Price]])-1</f>
        <v>1.1413724307520967E-2</v>
      </c>
      <c r="AG466" s="1">
        <f>(Table2[[#This Row],[Close Price]]/Table2[[#This Row],[Current Month Low]])-1</f>
        <v>1.3638715138973856E-2</v>
      </c>
      <c r="AH466" s="1">
        <f>(Table2[[#This Row],[Current Month High]]/Table2[[#This Row],[Close Price]])-1</f>
        <v>6.017723750753956E-2</v>
      </c>
      <c r="AI466">
        <v>21.560803600426802</v>
      </c>
      <c r="AJ466">
        <v>73.116465863453797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-0.16</v>
      </c>
      <c r="AM466" t="s">
        <v>3221</v>
      </c>
      <c r="AN466">
        <v>-2.95</v>
      </c>
      <c r="AO466" t="s">
        <v>3221</v>
      </c>
      <c r="AQ466">
        <f>(Table2[[#This Row],[Sharpe Ratio]]-AVERAGE(Table2[Sharpe Ratio]))/_xlfn.STDEV.P(Table2[Sharpe Ratio])</f>
        <v>-0.75604684988846571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271</v>
      </c>
      <c r="AT466">
        <f>_xlfn.RANK.AVG(Table2[[#This Row],[6M Return vs Nifty Z-Score]],Table2[6M Return vs Nifty Z-Score])</f>
        <v>487</v>
      </c>
      <c r="AU466">
        <f>_xlfn.RANK.AVG(Table2[[#This Row],[Sharpe Ratio Z-Score]],Table2[Sharpe Ratio Z-Score])</f>
        <v>559.5</v>
      </c>
      <c r="AV466">
        <f>(Table2[[#This Row],[Rank 1Y]]+Table2[[#This Row],[Rank 6M]]+Table2[[#This Row],[Rank Sharpe]])/3</f>
        <v>439.16666666666669</v>
      </c>
    </row>
    <row r="467" spans="1:48" x14ac:dyDescent="0.3">
      <c r="A467" t="s">
        <v>704</v>
      </c>
      <c r="B467" t="s">
        <v>705</v>
      </c>
      <c r="C467" t="s">
        <v>3173</v>
      </c>
      <c r="D467" t="s">
        <v>258</v>
      </c>
      <c r="E467">
        <v>26184.0755335049</v>
      </c>
      <c r="F467">
        <v>5296.35</v>
      </c>
      <c r="G467">
        <v>-28.2250979938892</v>
      </c>
      <c r="H467">
        <f>(Table2[[#This Row],[1Y Return vs Nifty]]-AVERAGE(Table2[1Y Return vs Nifty]))/_xlfn.STDEV.P(Table2[1Y Return vs Nifty])</f>
        <v>-0.90271871471092469</v>
      </c>
      <c r="I467">
        <v>-4.6066884912158104</v>
      </c>
      <c r="J467">
        <f>(Table2[[#This Row],[1M Return vs Nifty]]-AVERAGE(Table2[1M Return vs Nifty]))/_xlfn.STDEV.P(Table2[1M Return vs Nifty])</f>
        <v>-0.51949895340456298</v>
      </c>
      <c r="K467">
        <v>15.454038845938101</v>
      </c>
      <c r="L467">
        <f>(Table2[[#This Row],[6M Return vs Nifty]]-AVERAGE(Table2[6M Return vs Nifty]))/_xlfn.STDEV.P(Table2[6M Return vs Nifty])</f>
        <v>2.7321112604974898E-2</v>
      </c>
      <c r="M467">
        <v>1.0833711530803101</v>
      </c>
      <c r="N467">
        <f>(Table2[[#This Row],[1W Return vs Nifty]]-AVERAGE(Table2[1W Return vs Nifty]))/_xlfn.STDEV.P(Table2[1W Return vs Nifty])</f>
        <v>0.1890992161883128</v>
      </c>
      <c r="O467">
        <v>5311.7</v>
      </c>
      <c r="P467">
        <v>5470.9906270396204</v>
      </c>
      <c r="Q467">
        <v>5256.0935534877599</v>
      </c>
      <c r="R467">
        <v>51.446718940175003</v>
      </c>
      <c r="S467" s="1">
        <f>(Table2[[#This Row],[Close Price]]-Table2[[#This Row],[20D EMA]])/Table2[[#This Row],[20D EMA]]</f>
        <v>-2.8898469416569939E-3</v>
      </c>
      <c r="T467" s="1">
        <f>(Table2[[#This Row],[Close Price]]-Table2[[#This Row],[50D EMA]])/Table2[[#This Row],[50D EMA]]</f>
        <v>-3.1921207500609262E-2</v>
      </c>
      <c r="U467" s="1">
        <f>(Table2[[#This Row],[Close Price]]-Table2[[#This Row],[200D EMA]])/Table2[[#This Row],[200D EMA]]</f>
        <v>7.6590049439907142E-3</v>
      </c>
      <c r="V467">
        <v>0.94390929490755304</v>
      </c>
      <c r="W467">
        <v>5254.1</v>
      </c>
      <c r="X467">
        <v>5338.15</v>
      </c>
      <c r="Y467">
        <v>5177.2</v>
      </c>
      <c r="Z467">
        <v>5338.15</v>
      </c>
      <c r="AA467">
        <v>5177.2</v>
      </c>
      <c r="AB467">
        <v>5423.95</v>
      </c>
      <c r="AC467" s="1">
        <f>(Table2[[#This Row],[Close Price]]/Table2[[#This Row],[Day Low]])-1</f>
        <v>8.0413391446678695E-3</v>
      </c>
      <c r="AD467" s="1">
        <f>(Table2[[#This Row],[Day High]]/Table2[[#This Row],[Close Price]])-1</f>
        <v>7.8922276662227731E-3</v>
      </c>
      <c r="AE467" s="1">
        <f>(Table2[[#This Row],[Close Price]]/Table2[[#This Row],[Current Week Low]])-1</f>
        <v>2.3014370702310272E-2</v>
      </c>
      <c r="AF467" s="1">
        <f>(Table2[[#This Row],[Current Week High]]/Table2[[#This Row],[Close Price]])-1</f>
        <v>7.8922276662227731E-3</v>
      </c>
      <c r="AG467" s="1">
        <f>(Table2[[#This Row],[Close Price]]/Table2[[#This Row],[Current Month Low]])-1</f>
        <v>2.3014370702310272E-2</v>
      </c>
      <c r="AH467" s="1">
        <f>(Table2[[#This Row],[Current Month High]]/Table2[[#This Row],[Close Price]])-1</f>
        <v>2.4092063402154196E-2</v>
      </c>
      <c r="AI467">
        <v>38.774816618992297</v>
      </c>
      <c r="AJ467">
        <v>31.6026835631755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-0.23</v>
      </c>
      <c r="AM467" t="s">
        <v>3221</v>
      </c>
      <c r="AN467">
        <v>0.72</v>
      </c>
      <c r="AO467" t="s">
        <v>3220</v>
      </c>
      <c r="AP467">
        <v>5.5758453943954997E-2</v>
      </c>
      <c r="AQ467">
        <f>(Table2[[#This Row],[Sharpe Ratio]]-AVERAGE(Table2[Sharpe Ratio]))/_xlfn.STDEV.P(Table2[Sharpe Ratio])</f>
        <v>-0.10415571610961631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634</v>
      </c>
      <c r="AT467">
        <f>_xlfn.RANK.AVG(Table2[[#This Row],[6M Return vs Nifty Z-Score]],Table2[6M Return vs Nifty Z-Score])</f>
        <v>316</v>
      </c>
      <c r="AU467">
        <f>_xlfn.RANK.AVG(Table2[[#This Row],[Sharpe Ratio Z-Score]],Table2[Sharpe Ratio Z-Score])</f>
        <v>373</v>
      </c>
      <c r="AV467">
        <f>(Table2[[#This Row],[Rank 1Y]]+Table2[[#This Row],[Rank 6M]]+Table2[[#This Row],[Rank Sharpe]])/3</f>
        <v>441</v>
      </c>
    </row>
    <row r="468" spans="1:48" x14ac:dyDescent="0.3">
      <c r="A468" t="s">
        <v>1975</v>
      </c>
      <c r="B468" t="s">
        <v>1976</v>
      </c>
      <c r="C468" t="s">
        <v>3173</v>
      </c>
      <c r="D468" t="s">
        <v>514</v>
      </c>
      <c r="E468">
        <v>3529.2706400000002</v>
      </c>
      <c r="F468">
        <v>815.3</v>
      </c>
      <c r="G468">
        <v>-9.0251093280771908</v>
      </c>
      <c r="H468">
        <f>(Table2[[#This Row],[1Y Return vs Nifty]]-AVERAGE(Table2[1Y Return vs Nifty]))/_xlfn.STDEV.P(Table2[1Y Return vs Nifty])</f>
        <v>-0.5644918113640307</v>
      </c>
      <c r="I468">
        <v>-6.7921996468248</v>
      </c>
      <c r="J468">
        <f>(Table2[[#This Row],[1M Return vs Nifty]]-AVERAGE(Table2[1M Return vs Nifty]))/_xlfn.STDEV.P(Table2[1M Return vs Nifty])</f>
        <v>-0.73800292155085945</v>
      </c>
      <c r="K468">
        <v>-32.407870989634198</v>
      </c>
      <c r="L468">
        <f>(Table2[[#This Row],[6M Return vs Nifty]]-AVERAGE(Table2[6M Return vs Nifty]))/_xlfn.STDEV.P(Table2[6M Return vs Nifty])</f>
        <v>-1.4909508294014002</v>
      </c>
      <c r="M468">
        <v>-8.9452443573211102</v>
      </c>
      <c r="N468">
        <f>(Table2[[#This Row],[1W Return vs Nifty]]-AVERAGE(Table2[1W Return vs Nifty]))/_xlfn.STDEV.P(Table2[1W Return vs Nifty])</f>
        <v>-1.7391801609313551</v>
      </c>
      <c r="O468">
        <v>865.01</v>
      </c>
      <c r="P468">
        <v>948.73934494827802</v>
      </c>
      <c r="Q468">
        <v>974.10712828424403</v>
      </c>
      <c r="R468">
        <v>38.952526608116202</v>
      </c>
      <c r="S468" s="1">
        <f>(Table2[[#This Row],[Close Price]]-Table2[[#This Row],[20D EMA]])/Table2[[#This Row],[20D EMA]]</f>
        <v>-5.7467543727818218E-2</v>
      </c>
      <c r="T468" s="1">
        <f>(Table2[[#This Row],[Close Price]]-Table2[[#This Row],[50D EMA]])/Table2[[#This Row],[50D EMA]]</f>
        <v>-0.14064911048413695</v>
      </c>
      <c r="U468" s="1">
        <f>(Table2[[#This Row],[Close Price]]-Table2[[#This Row],[200D EMA]])/Table2[[#This Row],[200D EMA]]</f>
        <v>-0.16302840177749342</v>
      </c>
      <c r="V468">
        <v>1.19876795991034</v>
      </c>
      <c r="W468">
        <v>796.3</v>
      </c>
      <c r="X468">
        <v>819.7</v>
      </c>
      <c r="Y468">
        <v>784.15</v>
      </c>
      <c r="Z468">
        <v>819.7</v>
      </c>
      <c r="AA468">
        <v>784.15</v>
      </c>
      <c r="AB468">
        <v>907.3</v>
      </c>
      <c r="AC468" s="1">
        <f>(Table2[[#This Row],[Close Price]]/Table2[[#This Row],[Day Low]])-1</f>
        <v>2.3860354137887674E-2</v>
      </c>
      <c r="AD468" s="1">
        <f>(Table2[[#This Row],[Day High]]/Table2[[#This Row],[Close Price]])-1</f>
        <v>5.3967864589723469E-3</v>
      </c>
      <c r="AE468" s="1">
        <f>(Table2[[#This Row],[Close Price]]/Table2[[#This Row],[Current Week Low]])-1</f>
        <v>3.9724542498246418E-2</v>
      </c>
      <c r="AF468" s="1">
        <f>(Table2[[#This Row],[Current Week High]]/Table2[[#This Row],[Close Price]])-1</f>
        <v>5.3967864589723469E-3</v>
      </c>
      <c r="AG468" s="1">
        <f>(Table2[[#This Row],[Close Price]]/Table2[[#This Row],[Current Month Low]])-1</f>
        <v>3.9724542498246418E-2</v>
      </c>
      <c r="AH468" s="1">
        <f>(Table2[[#This Row],[Current Month High]]/Table2[[#This Row],[Close Price]])-1</f>
        <v>0.11284189868759964</v>
      </c>
      <c r="AI468">
        <v>83.361952655464194</v>
      </c>
      <c r="AJ468">
        <v>33.066753713073197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-0.26</v>
      </c>
      <c r="AM468" t="s">
        <v>3221</v>
      </c>
      <c r="AN468">
        <v>-2.4500000000000002</v>
      </c>
      <c r="AO468" t="s">
        <v>3221</v>
      </c>
      <c r="AP468">
        <v>0.15713175593638001</v>
      </c>
      <c r="AQ468">
        <f>(Table2[[#This Row],[Sharpe Ratio]]-AVERAGE(Table2[Sharpe Ratio]))/_xlfn.STDEV.P(Table2[Sharpe Ratio])</f>
        <v>1.0810341895712623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503</v>
      </c>
      <c r="AT468">
        <f>_xlfn.RANK.AVG(Table2[[#This Row],[6M Return vs Nifty Z-Score]],Table2[6M Return vs Nifty Z-Score])</f>
        <v>722</v>
      </c>
      <c r="AU468">
        <f>_xlfn.RANK.AVG(Table2[[#This Row],[Sharpe Ratio Z-Score]],Table2[Sharpe Ratio Z-Score])</f>
        <v>102</v>
      </c>
      <c r="AV468">
        <f>(Table2[[#This Row],[Rank 1Y]]+Table2[[#This Row],[Rank 6M]]+Table2[[#This Row],[Rank Sharpe]])/3</f>
        <v>442.33333333333331</v>
      </c>
    </row>
    <row r="469" spans="1:48" x14ac:dyDescent="0.3">
      <c r="A469" t="s">
        <v>2036</v>
      </c>
      <c r="B469" t="s">
        <v>2037</v>
      </c>
      <c r="C469" t="s">
        <v>3163</v>
      </c>
      <c r="D469" t="s">
        <v>521</v>
      </c>
      <c r="E469">
        <v>3299.2747313999998</v>
      </c>
      <c r="F469">
        <v>453.9</v>
      </c>
      <c r="G469">
        <v>-15.4868755981832</v>
      </c>
      <c r="H469">
        <f>(Table2[[#This Row],[1Y Return vs Nifty]]-AVERAGE(Table2[1Y Return vs Nifty]))/_xlfn.STDEV.P(Table2[1Y Return vs Nifty])</f>
        <v>-0.6783222533361658</v>
      </c>
      <c r="I469">
        <v>-0.18927870975092401</v>
      </c>
      <c r="J469">
        <f>(Table2[[#This Row],[1M Return vs Nifty]]-AVERAGE(Table2[1M Return vs Nifty]))/_xlfn.STDEV.P(Table2[1M Return vs Nifty])</f>
        <v>-7.7853270791067339E-2</v>
      </c>
      <c r="K469">
        <v>22.154679391173001</v>
      </c>
      <c r="L469">
        <f>(Table2[[#This Row],[6M Return vs Nifty]]-AVERAGE(Table2[6M Return vs Nifty]))/_xlfn.STDEV.P(Table2[6M Return vs Nifty])</f>
        <v>0.23987833333124228</v>
      </c>
      <c r="M469">
        <v>2.1425643046874199</v>
      </c>
      <c r="N469">
        <f>(Table2[[#This Row],[1W Return vs Nifty]]-AVERAGE(Table2[1W Return vs Nifty]))/_xlfn.STDEV.P(Table2[1W Return vs Nifty])</f>
        <v>0.3927584659134648</v>
      </c>
      <c r="O469">
        <v>454.68</v>
      </c>
      <c r="P469">
        <v>428.82948878680497</v>
      </c>
      <c r="Q469">
        <v>377.96923094469798</v>
      </c>
      <c r="R469">
        <v>46.067835585505797</v>
      </c>
      <c r="S469" s="1">
        <f>(Table2[[#This Row],[Close Price]]-Table2[[#This Row],[20D EMA]])/Table2[[#This Row],[20D EMA]]</f>
        <v>-1.7154922143046308E-3</v>
      </c>
      <c r="T469" s="1">
        <f>(Table2[[#This Row],[Close Price]]-Table2[[#This Row],[50D EMA]])/Table2[[#This Row],[50D EMA]]</f>
        <v>5.8462656763931066E-2</v>
      </c>
      <c r="U469" s="1">
        <f>(Table2[[#This Row],[Close Price]]-Table2[[#This Row],[200D EMA]])/Table2[[#This Row],[200D EMA]]</f>
        <v>0.20089140289414642</v>
      </c>
      <c r="V469">
        <v>0.37634412990819099</v>
      </c>
      <c r="W469">
        <v>452</v>
      </c>
      <c r="X469">
        <v>465</v>
      </c>
      <c r="Y469">
        <v>441.25</v>
      </c>
      <c r="Z469">
        <v>465</v>
      </c>
      <c r="AA469">
        <v>440</v>
      </c>
      <c r="AB469">
        <v>478</v>
      </c>
      <c r="AC469" s="1">
        <f>(Table2[[#This Row],[Close Price]]/Table2[[#This Row],[Day Low]])-1</f>
        <v>4.2035398230086951E-3</v>
      </c>
      <c r="AD469" s="1">
        <f>(Table2[[#This Row],[Day High]]/Table2[[#This Row],[Close Price]])-1</f>
        <v>2.4454725710508995E-2</v>
      </c>
      <c r="AE469" s="1">
        <f>(Table2[[#This Row],[Close Price]]/Table2[[#This Row],[Current Week Low]])-1</f>
        <v>2.8668555240793259E-2</v>
      </c>
      <c r="AF469" s="1">
        <f>(Table2[[#This Row],[Current Week High]]/Table2[[#This Row],[Close Price]])-1</f>
        <v>2.4454725710508995E-2</v>
      </c>
      <c r="AG469" s="1">
        <f>(Table2[[#This Row],[Close Price]]/Table2[[#This Row],[Current Month Low]])-1</f>
        <v>3.1590909090909003E-2</v>
      </c>
      <c r="AH469" s="1">
        <f>(Table2[[#This Row],[Current Month High]]/Table2[[#This Row],[Close Price]])-1</f>
        <v>5.3095395461555395E-2</v>
      </c>
      <c r="AI469">
        <v>11.257986340603599</v>
      </c>
      <c r="AJ469">
        <v>53.838332486019297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0.28999999999999998</v>
      </c>
      <c r="AM469" t="s">
        <v>3220</v>
      </c>
      <c r="AN469">
        <v>-5.77</v>
      </c>
      <c r="AO469" t="s">
        <v>3221</v>
      </c>
      <c r="AP469">
        <v>4.4362807198540001E-3</v>
      </c>
      <c r="AQ469">
        <f>(Table2[[#This Row],[Sharpe Ratio]]-AVERAGE(Table2[Sharpe Ratio]))/_xlfn.STDEV.P(Table2[Sharpe Ratio])</f>
        <v>-0.70418077642929655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-0.82771950131182259</v>
      </c>
      <c r="AS469">
        <f>_xlfn.RANK.AVG(Table2[[#This Row],[1Y Return vs Nifty Z-Score]],Table2[1Y Return vs Nifty Z-Score])</f>
        <v>562</v>
      </c>
      <c r="AT469">
        <f>_xlfn.RANK.AVG(Table2[[#This Row],[6M Return vs Nifty Z-Score]],Table2[6M Return vs Nifty Z-Score])</f>
        <v>246</v>
      </c>
      <c r="AU469">
        <f>_xlfn.RANK.AVG(Table2[[#This Row],[Sharpe Ratio Z-Score]],Table2[Sharpe Ratio Z-Score])</f>
        <v>519</v>
      </c>
      <c r="AV469">
        <f>(Table2[[#This Row],[Rank 1Y]]+Table2[[#This Row],[Rank 6M]]+Table2[[#This Row],[Rank Sharpe]])/3</f>
        <v>442.33333333333331</v>
      </c>
    </row>
    <row r="470" spans="1:48" x14ac:dyDescent="0.3">
      <c r="A470" t="s">
        <v>2030</v>
      </c>
      <c r="B470" t="s">
        <v>2031</v>
      </c>
      <c r="C470" t="s">
        <v>3173</v>
      </c>
      <c r="D470" t="s">
        <v>127</v>
      </c>
      <c r="E470">
        <v>3348.6865545000001</v>
      </c>
      <c r="F470">
        <v>765.25</v>
      </c>
      <c r="G470">
        <v>26.952370460867201</v>
      </c>
      <c r="H470">
        <f>(Table2[[#This Row],[1Y Return vs Nifty]]-AVERAGE(Table2[1Y Return vs Nifty]))/_xlfn.STDEV.P(Table2[1Y Return vs Nifty])</f>
        <v>6.9287290855324271E-2</v>
      </c>
      <c r="I470">
        <v>-8.2739453564140995</v>
      </c>
      <c r="J470">
        <f>(Table2[[#This Row],[1M Return vs Nifty]]-AVERAGE(Table2[1M Return vs Nifty]))/_xlfn.STDEV.P(Table2[1M Return vs Nifty])</f>
        <v>-0.88614552722829165</v>
      </c>
      <c r="K470">
        <v>-24.4395145884987</v>
      </c>
      <c r="L470">
        <f>(Table2[[#This Row],[6M Return vs Nifty]]-AVERAGE(Table2[6M Return vs Nifty]))/_xlfn.STDEV.P(Table2[6M Return vs Nifty])</f>
        <v>-1.2381792206353988</v>
      </c>
      <c r="M470">
        <v>-0.25200862723504602</v>
      </c>
      <c r="N470">
        <f>(Table2[[#This Row],[1W Return vs Nifty]]-AVERAGE(Table2[1W Return vs Nifty]))/_xlfn.STDEV.P(Table2[1W Return vs Nifty])</f>
        <v>-6.7664570232054563E-2</v>
      </c>
      <c r="O470">
        <v>782</v>
      </c>
      <c r="P470">
        <v>823.90438328773905</v>
      </c>
      <c r="Q470">
        <v>766.47833594255803</v>
      </c>
      <c r="R470">
        <v>45.1964938995959</v>
      </c>
      <c r="S470" s="1">
        <f>(Table2[[#This Row],[Close Price]]-Table2[[#This Row],[20D EMA]])/Table2[[#This Row],[20D EMA]]</f>
        <v>-2.1419437340153454E-2</v>
      </c>
      <c r="T470" s="1">
        <f>(Table2[[#This Row],[Close Price]]-Table2[[#This Row],[50D EMA]])/Table2[[#This Row],[50D EMA]]</f>
        <v>-7.1190764944934981E-2</v>
      </c>
      <c r="U470" s="1">
        <f>(Table2[[#This Row],[Close Price]]-Table2[[#This Row],[200D EMA]])/Table2[[#This Row],[200D EMA]]</f>
        <v>-1.6025709859725087E-3</v>
      </c>
      <c r="V470">
        <v>0.57031111732280604</v>
      </c>
      <c r="W470">
        <v>750</v>
      </c>
      <c r="X470">
        <v>768.3</v>
      </c>
      <c r="Y470">
        <v>744.3</v>
      </c>
      <c r="Z470">
        <v>768.3</v>
      </c>
      <c r="AA470">
        <v>733.1</v>
      </c>
      <c r="AB470">
        <v>787.95</v>
      </c>
      <c r="AC470" s="1">
        <f>(Table2[[#This Row],[Close Price]]/Table2[[#This Row],[Day Low]])-1</f>
        <v>2.0333333333333314E-2</v>
      </c>
      <c r="AD470" s="1">
        <f>(Table2[[#This Row],[Day High]]/Table2[[#This Row],[Close Price]])-1</f>
        <v>3.9856256125447853E-3</v>
      </c>
      <c r="AE470" s="1">
        <f>(Table2[[#This Row],[Close Price]]/Table2[[#This Row],[Current Week Low]])-1</f>
        <v>2.8147252451968363E-2</v>
      </c>
      <c r="AF470" s="1">
        <f>(Table2[[#This Row],[Current Week High]]/Table2[[#This Row],[Close Price]])-1</f>
        <v>3.9856256125447853E-3</v>
      </c>
      <c r="AG470" s="1">
        <f>(Table2[[#This Row],[Close Price]]/Table2[[#This Row],[Current Month Low]])-1</f>
        <v>4.3854862910926107E-2</v>
      </c>
      <c r="AH470" s="1">
        <f>(Table2[[#This Row],[Current Month High]]/Table2[[#This Row],[Close Price]])-1</f>
        <v>2.9663508657301607E-2</v>
      </c>
      <c r="AI470">
        <v>41.5223783077425</v>
      </c>
      <c r="AJ470">
        <v>80.696576151121604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-0.08</v>
      </c>
      <c r="AM470" t="s">
        <v>3221</v>
      </c>
      <c r="AN470">
        <v>-3.04</v>
      </c>
      <c r="AO470" t="s">
        <v>3221</v>
      </c>
      <c r="AP470">
        <v>6.418550088595E-2</v>
      </c>
      <c r="AQ470">
        <f>(Table2[[#This Row],[Sharpe Ratio]]-AVERAGE(Table2[Sharpe Ratio]))/_xlfn.STDEV.P(Table2[Sharpe Ratio])</f>
        <v>-5.632231384834362E-3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277</v>
      </c>
      <c r="AT470">
        <f>_xlfn.RANK.AVG(Table2[[#This Row],[6M Return vs Nifty Z-Score]],Table2[6M Return vs Nifty Z-Score])</f>
        <v>700</v>
      </c>
      <c r="AU470">
        <f>_xlfn.RANK.AVG(Table2[[#This Row],[Sharpe Ratio Z-Score]],Table2[Sharpe Ratio Z-Score])</f>
        <v>354</v>
      </c>
      <c r="AV470">
        <f>(Table2[[#This Row],[Rank 1Y]]+Table2[[#This Row],[Rank 6M]]+Table2[[#This Row],[Rank Sharpe]])/3</f>
        <v>443.66666666666669</v>
      </c>
    </row>
    <row r="471" spans="1:48" x14ac:dyDescent="0.3">
      <c r="A471" t="s">
        <v>267</v>
      </c>
      <c r="B471" t="s">
        <v>268</v>
      </c>
      <c r="C471" t="s">
        <v>3165</v>
      </c>
      <c r="D471" t="s">
        <v>269</v>
      </c>
      <c r="E471">
        <v>99521.269265834999</v>
      </c>
      <c r="F471">
        <v>6921.55</v>
      </c>
      <c r="G471">
        <v>9.4816253456852699</v>
      </c>
      <c r="H471">
        <f>(Table2[[#This Row],[1Y Return vs Nifty]]-AVERAGE(Table2[1Y Return vs Nifty]))/_xlfn.STDEV.P(Table2[1Y Return vs Nifty])</f>
        <v>-0.23847726683906184</v>
      </c>
      <c r="I471">
        <v>1.32956238939105</v>
      </c>
      <c r="J471">
        <f>(Table2[[#This Row],[1M Return vs Nifty]]-AVERAGE(Table2[1M Return vs Nifty]))/_xlfn.STDEV.P(Table2[1M Return vs Nifty])</f>
        <v>7.399807359327551E-2</v>
      </c>
      <c r="K471">
        <v>0.227647455587485</v>
      </c>
      <c r="L471">
        <f>(Table2[[#This Row],[6M Return vs Nifty]]-AVERAGE(Table2[6M Return vs Nifty]))/_xlfn.STDEV.P(Table2[6M Return vs Nifty])</f>
        <v>-0.45568934195893779</v>
      </c>
      <c r="M471">
        <v>0.57395277414555002</v>
      </c>
      <c r="N471">
        <f>(Table2[[#This Row],[1W Return vs Nifty]]-AVERAGE(Table2[1W Return vs Nifty]))/_xlfn.STDEV.P(Table2[1W Return vs Nifty])</f>
        <v>9.1149409118053415E-2</v>
      </c>
      <c r="O471">
        <v>6808.91</v>
      </c>
      <c r="P471">
        <v>6625.9885247551601</v>
      </c>
      <c r="Q471">
        <v>6130.3448188680404</v>
      </c>
      <c r="R471">
        <v>61.234018718811399</v>
      </c>
      <c r="S471" s="1">
        <f>(Table2[[#This Row],[Close Price]]-Table2[[#This Row],[20D EMA]])/Table2[[#This Row],[20D EMA]]</f>
        <v>1.6543029647917262E-2</v>
      </c>
      <c r="T471" s="1">
        <f>(Table2[[#This Row],[Close Price]]-Table2[[#This Row],[50D EMA]])/Table2[[#This Row],[50D EMA]]</f>
        <v>4.4606397089370371E-2</v>
      </c>
      <c r="U471" s="1">
        <f>(Table2[[#This Row],[Close Price]]-Table2[[#This Row],[200D EMA]])/Table2[[#This Row],[200D EMA]]</f>
        <v>0.12906373205904831</v>
      </c>
      <c r="V471">
        <v>0.93779024818980705</v>
      </c>
      <c r="W471">
        <v>6860.7</v>
      </c>
      <c r="X471">
        <v>6975.85</v>
      </c>
      <c r="Y471">
        <v>6820.45</v>
      </c>
      <c r="Z471">
        <v>6975.85</v>
      </c>
      <c r="AA471">
        <v>6790.05</v>
      </c>
      <c r="AB471">
        <v>7044</v>
      </c>
      <c r="AC471" s="1">
        <f>(Table2[[#This Row],[Close Price]]/Table2[[#This Row],[Day Low]])-1</f>
        <v>8.869357354205798E-3</v>
      </c>
      <c r="AD471" s="1">
        <f>(Table2[[#This Row],[Day High]]/Table2[[#This Row],[Close Price]])-1</f>
        <v>7.8450636056952572E-3</v>
      </c>
      <c r="AE471" s="1">
        <f>(Table2[[#This Row],[Close Price]]/Table2[[#This Row],[Current Week Low]])-1</f>
        <v>1.4823068859092903E-2</v>
      </c>
      <c r="AF471" s="1">
        <f>(Table2[[#This Row],[Current Week High]]/Table2[[#This Row],[Close Price]])-1</f>
        <v>7.8450636056952572E-3</v>
      </c>
      <c r="AG471" s="1">
        <f>(Table2[[#This Row],[Close Price]]/Table2[[#This Row],[Current Month Low]])-1</f>
        <v>1.9366573147473032E-2</v>
      </c>
      <c r="AH471" s="1">
        <f>(Table2[[#This Row],[Current Month High]]/Table2[[#This Row],[Close Price]])-1</f>
        <v>1.7691124097926059E-2</v>
      </c>
      <c r="AI471">
        <v>1.7691124097926001</v>
      </c>
      <c r="AJ471">
        <v>46.456834532374103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-0.06</v>
      </c>
      <c r="AM471" t="s">
        <v>3221</v>
      </c>
      <c r="AN471">
        <v>0.89</v>
      </c>
      <c r="AO471" t="s">
        <v>3220</v>
      </c>
      <c r="AP471">
        <v>1.8378246939795E-2</v>
      </c>
      <c r="AQ471">
        <f>(Table2[[#This Row],[Sharpe Ratio]]-AVERAGE(Table2[Sharpe Ratio]))/_xlfn.STDEV.P(Table2[Sharpe Ratio])</f>
        <v>-0.54118048636818561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-1.0701996124548565</v>
      </c>
      <c r="AS471">
        <f>_xlfn.RANK.AVG(Table2[[#This Row],[1Y Return vs Nifty Z-Score]],Table2[1Y Return vs Nifty Z-Score])</f>
        <v>376</v>
      </c>
      <c r="AT471">
        <f>_xlfn.RANK.AVG(Table2[[#This Row],[6M Return vs Nifty Z-Score]],Table2[6M Return vs Nifty Z-Score])</f>
        <v>474</v>
      </c>
      <c r="AU471">
        <f>_xlfn.RANK.AVG(Table2[[#This Row],[Sharpe Ratio Z-Score]],Table2[Sharpe Ratio Z-Score])</f>
        <v>485</v>
      </c>
      <c r="AV471">
        <f>(Table2[[#This Row],[Rank 1Y]]+Table2[[#This Row],[Rank 6M]]+Table2[[#This Row],[Rank Sharpe]])/3</f>
        <v>445</v>
      </c>
    </row>
    <row r="472" spans="1:48" x14ac:dyDescent="0.3">
      <c r="A472" t="s">
        <v>1736</v>
      </c>
      <c r="B472" t="s">
        <v>1737</v>
      </c>
      <c r="C472" t="s">
        <v>3164</v>
      </c>
      <c r="D472" t="s">
        <v>46</v>
      </c>
      <c r="E472">
        <v>4794.4470675029997</v>
      </c>
      <c r="F472">
        <v>59.39</v>
      </c>
      <c r="G472">
        <v>-16.463160994456601</v>
      </c>
      <c r="H472">
        <f>(Table2[[#This Row],[1Y Return vs Nifty]]-AVERAGE(Table2[1Y Return vs Nifty]))/_xlfn.STDEV.P(Table2[1Y Return vs Nifty])</f>
        <v>-0.69552049194514598</v>
      </c>
      <c r="I472">
        <v>6.6395867274704603</v>
      </c>
      <c r="J472">
        <f>(Table2[[#This Row],[1M Return vs Nifty]]-AVERAGE(Table2[1M Return vs Nifty]))/_xlfn.STDEV.P(Table2[1M Return vs Nifty])</f>
        <v>0.60488595574661885</v>
      </c>
      <c r="K472">
        <v>-12.507055535250799</v>
      </c>
      <c r="L472">
        <f>(Table2[[#This Row],[6M Return vs Nifty]]-AVERAGE(Table2[6M Return vs Nifty]))/_xlfn.STDEV.P(Table2[6M Return vs Nifty])</f>
        <v>-0.8596586425405105</v>
      </c>
      <c r="M472">
        <v>-0.70310063477935503</v>
      </c>
      <c r="N472">
        <f>(Table2[[#This Row],[1W Return vs Nifty]]-AVERAGE(Table2[1W Return vs Nifty]))/_xlfn.STDEV.P(Table2[1W Return vs Nifty])</f>
        <v>-0.15439951529291907</v>
      </c>
      <c r="O472">
        <v>57.07</v>
      </c>
      <c r="P472">
        <v>58.0781231577052</v>
      </c>
      <c r="Q472">
        <v>57.503754585259301</v>
      </c>
      <c r="R472">
        <v>64.059777559737597</v>
      </c>
      <c r="S472" s="1">
        <f>(Table2[[#This Row],[Close Price]]-Table2[[#This Row],[20D EMA]])/Table2[[#This Row],[20D EMA]]</f>
        <v>4.0651831084632911E-2</v>
      </c>
      <c r="T472" s="1">
        <f>(Table2[[#This Row],[Close Price]]-Table2[[#This Row],[50D EMA]])/Table2[[#This Row],[50D EMA]]</f>
        <v>2.2588141127297338E-2</v>
      </c>
      <c r="U472" s="1">
        <f>(Table2[[#This Row],[Close Price]]-Table2[[#This Row],[200D EMA]])/Table2[[#This Row],[200D EMA]]</f>
        <v>3.2802126197586157E-2</v>
      </c>
      <c r="V472">
        <v>0.88020646148668102</v>
      </c>
      <c r="W472">
        <v>59.07</v>
      </c>
      <c r="X472">
        <v>60.5</v>
      </c>
      <c r="Y472">
        <v>55.12</v>
      </c>
      <c r="Z472">
        <v>60.5</v>
      </c>
      <c r="AA472">
        <v>55.12</v>
      </c>
      <c r="AB472">
        <v>60.7</v>
      </c>
      <c r="AC472" s="1">
        <f>(Table2[[#This Row],[Close Price]]/Table2[[#This Row],[Day Low]])-1</f>
        <v>5.4173015066869556E-3</v>
      </c>
      <c r="AD472" s="1">
        <f>(Table2[[#This Row],[Day High]]/Table2[[#This Row],[Close Price]])-1</f>
        <v>1.869001515406632E-2</v>
      </c>
      <c r="AE472" s="1">
        <f>(Table2[[#This Row],[Close Price]]/Table2[[#This Row],[Current Week Low]])-1</f>
        <v>7.7467343976777903E-2</v>
      </c>
      <c r="AF472" s="1">
        <f>(Table2[[#This Row],[Current Week High]]/Table2[[#This Row],[Close Price]])-1</f>
        <v>1.869001515406632E-2</v>
      </c>
      <c r="AG472" s="1">
        <f>(Table2[[#This Row],[Close Price]]/Table2[[#This Row],[Current Month Low]])-1</f>
        <v>7.7467343976777903E-2</v>
      </c>
      <c r="AH472" s="1">
        <f>(Table2[[#This Row],[Current Month High]]/Table2[[#This Row],[Close Price]])-1</f>
        <v>2.2057585452096351E-2</v>
      </c>
      <c r="AI472">
        <v>33.0190267721838</v>
      </c>
      <c r="AJ472">
        <v>41.236623067776399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-0.18</v>
      </c>
      <c r="AM472" t="s">
        <v>3221</v>
      </c>
      <c r="AN472">
        <v>8.91</v>
      </c>
      <c r="AO472" t="s">
        <v>3220</v>
      </c>
      <c r="AP472">
        <v>0.126241002218276</v>
      </c>
      <c r="AQ472">
        <f>(Table2[[#This Row],[Sharpe Ratio]]-AVERAGE(Table2[Sharpe Ratio]))/_xlfn.STDEV.P(Table2[Sharpe Ratio])</f>
        <v>0.71987983466718031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566</v>
      </c>
      <c r="AT472">
        <f>_xlfn.RANK.AVG(Table2[[#This Row],[6M Return vs Nifty Z-Score]],Table2[6M Return vs Nifty Z-Score])</f>
        <v>604</v>
      </c>
      <c r="AU472">
        <f>_xlfn.RANK.AVG(Table2[[#This Row],[Sharpe Ratio Z-Score]],Table2[Sharpe Ratio Z-Score])</f>
        <v>167</v>
      </c>
      <c r="AV472">
        <f>(Table2[[#This Row],[Rank 1Y]]+Table2[[#This Row],[Rank 6M]]+Table2[[#This Row],[Rank Sharpe]])/3</f>
        <v>445.66666666666669</v>
      </c>
    </row>
    <row r="473" spans="1:48" x14ac:dyDescent="0.3">
      <c r="A473" t="s">
        <v>1187</v>
      </c>
      <c r="B473" t="s">
        <v>1188</v>
      </c>
      <c r="C473" t="s">
        <v>3168</v>
      </c>
      <c r="D473" t="s">
        <v>274</v>
      </c>
      <c r="E473">
        <v>10352.032722702001</v>
      </c>
      <c r="F473">
        <v>130.74</v>
      </c>
      <c r="G473">
        <v>-14.312053645981299</v>
      </c>
      <c r="H473">
        <f>(Table2[[#This Row],[1Y Return vs Nifty]]-AVERAGE(Table2[1Y Return vs Nifty]))/_xlfn.STDEV.P(Table2[1Y Return vs Nifty])</f>
        <v>-0.65762659576087024</v>
      </c>
      <c r="I473">
        <v>5.2754017775106696</v>
      </c>
      <c r="J473">
        <f>(Table2[[#This Row],[1M Return vs Nifty]]-AVERAGE(Table2[1M Return vs Nifty]))/_xlfn.STDEV.P(Table2[1M Return vs Nifty])</f>
        <v>0.46849688992708904</v>
      </c>
      <c r="K473">
        <v>-14.7316756272413</v>
      </c>
      <c r="L473">
        <f>(Table2[[#This Row],[6M Return vs Nifty]]-AVERAGE(Table2[6M Return vs Nifty]))/_xlfn.STDEV.P(Table2[6M Return vs Nifty])</f>
        <v>-0.93022787554638842</v>
      </c>
      <c r="M473">
        <v>-2.4448963026064598</v>
      </c>
      <c r="N473">
        <f>(Table2[[#This Row],[1W Return vs Nifty]]-AVERAGE(Table2[1W Return vs Nifty]))/_xlfn.STDEV.P(Table2[1W Return vs Nifty])</f>
        <v>-0.4893080240440883</v>
      </c>
      <c r="O473">
        <v>131.66999999999999</v>
      </c>
      <c r="P473">
        <v>135.338042071838</v>
      </c>
      <c r="Q473">
        <v>132.53413732552201</v>
      </c>
      <c r="R473">
        <v>48.305978044899703</v>
      </c>
      <c r="S473" s="1">
        <f>(Table2[[#This Row],[Close Price]]-Table2[[#This Row],[20D EMA]])/Table2[[#This Row],[20D EMA]]</f>
        <v>-7.0631123262700577E-3</v>
      </c>
      <c r="T473" s="1">
        <f>(Table2[[#This Row],[Close Price]]-Table2[[#This Row],[50D EMA]])/Table2[[#This Row],[50D EMA]]</f>
        <v>-3.3974498237512071E-2</v>
      </c>
      <c r="U473" s="1">
        <f>(Table2[[#This Row],[Close Price]]-Table2[[#This Row],[200D EMA]])/Table2[[#This Row],[200D EMA]]</f>
        <v>-1.3537171341111567E-2</v>
      </c>
      <c r="V473">
        <v>0.92159299300783204</v>
      </c>
      <c r="W473">
        <v>130.01</v>
      </c>
      <c r="X473">
        <v>132.9</v>
      </c>
      <c r="Y473">
        <v>127.62</v>
      </c>
      <c r="Z473">
        <v>132.9</v>
      </c>
      <c r="AA473">
        <v>127.62</v>
      </c>
      <c r="AB473">
        <v>135.35</v>
      </c>
      <c r="AC473" s="1">
        <f>(Table2[[#This Row],[Close Price]]/Table2[[#This Row],[Day Low]])-1</f>
        <v>5.6149526959465845E-3</v>
      </c>
      <c r="AD473" s="1">
        <f>(Table2[[#This Row],[Day High]]/Table2[[#This Row],[Close Price]])-1</f>
        <v>1.6521340064249657E-2</v>
      </c>
      <c r="AE473" s="1">
        <f>(Table2[[#This Row],[Close Price]]/Table2[[#This Row],[Current Week Low]])-1</f>
        <v>2.444757874941228E-2</v>
      </c>
      <c r="AF473" s="1">
        <f>(Table2[[#This Row],[Current Week High]]/Table2[[#This Row],[Close Price]])-1</f>
        <v>1.6521340064249657E-2</v>
      </c>
      <c r="AG473" s="1">
        <f>(Table2[[#This Row],[Close Price]]/Table2[[#This Row],[Current Month Low]])-1</f>
        <v>2.444757874941228E-2</v>
      </c>
      <c r="AH473" s="1">
        <f>(Table2[[#This Row],[Current Month High]]/Table2[[#This Row],[Close Price]])-1</f>
        <v>3.5260823007495778E-2</v>
      </c>
      <c r="AI473">
        <v>20.850543062566899</v>
      </c>
      <c r="AJ473">
        <v>29.766749379652602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-0.18</v>
      </c>
      <c r="AM473" t="s">
        <v>3221</v>
      </c>
      <c r="AN473">
        <v>-0.8</v>
      </c>
      <c r="AO473" t="s">
        <v>3221</v>
      </c>
      <c r="AP473">
        <v>0.13499518742759201</v>
      </c>
      <c r="AQ473">
        <f>(Table2[[#This Row],[Sharpe Ratio]]-AVERAGE(Table2[Sharpe Ratio]))/_xlfn.STDEV.P(Table2[Sharpe Ratio])</f>
        <v>0.82222800463522039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556</v>
      </c>
      <c r="AT473">
        <f>_xlfn.RANK.AVG(Table2[[#This Row],[6M Return vs Nifty Z-Score]],Table2[6M Return vs Nifty Z-Score])</f>
        <v>633</v>
      </c>
      <c r="AU473">
        <f>_xlfn.RANK.AVG(Table2[[#This Row],[Sharpe Ratio Z-Score]],Table2[Sharpe Ratio Z-Score])</f>
        <v>149</v>
      </c>
      <c r="AV473">
        <f>(Table2[[#This Row],[Rank 1Y]]+Table2[[#This Row],[Rank 6M]]+Table2[[#This Row],[Rank Sharpe]])/3</f>
        <v>446</v>
      </c>
    </row>
    <row r="474" spans="1:48" x14ac:dyDescent="0.3">
      <c r="A474" t="s">
        <v>420</v>
      </c>
      <c r="B474" t="s">
        <v>421</v>
      </c>
      <c r="C474" t="s">
        <v>3163</v>
      </c>
      <c r="D474" t="s">
        <v>248</v>
      </c>
      <c r="E474">
        <v>54973.796554335</v>
      </c>
      <c r="F474">
        <v>2079.15</v>
      </c>
      <c r="G474">
        <v>-1.08535633975096</v>
      </c>
      <c r="H474">
        <f>(Table2[[#This Row],[1Y Return vs Nifty]]-AVERAGE(Table2[1Y Return vs Nifty]))/_xlfn.STDEV.P(Table2[1Y Return vs Nifty])</f>
        <v>-0.42462516282987883</v>
      </c>
      <c r="I474">
        <v>3.5501250755986198</v>
      </c>
      <c r="J474">
        <f>(Table2[[#This Row],[1M Return vs Nifty]]-AVERAGE(Table2[1M Return vs Nifty]))/_xlfn.STDEV.P(Table2[1M Return vs Nifty])</f>
        <v>0.29600643864266485</v>
      </c>
      <c r="K474">
        <v>11.031231028974201</v>
      </c>
      <c r="L474">
        <f>(Table2[[#This Row],[6M Return vs Nifty]]-AVERAGE(Table2[6M Return vs Nifty]))/_xlfn.STDEV.P(Table2[6M Return vs Nifty])</f>
        <v>-0.11297886782731374</v>
      </c>
      <c r="M474">
        <v>2.2532516015719901</v>
      </c>
      <c r="N474">
        <f>(Table2[[#This Row],[1W Return vs Nifty]]-AVERAGE(Table2[1W Return vs Nifty]))/_xlfn.STDEV.P(Table2[1W Return vs Nifty])</f>
        <v>0.41404116756557907</v>
      </c>
      <c r="O474">
        <v>2022.11</v>
      </c>
      <c r="P474">
        <v>2007.5155025392201</v>
      </c>
      <c r="Q474">
        <v>1880.89652804348</v>
      </c>
      <c r="R474">
        <v>68.298415889424703</v>
      </c>
      <c r="S474" s="1">
        <f>(Table2[[#This Row],[Close Price]]-Table2[[#This Row],[20D EMA]])/Table2[[#This Row],[20D EMA]]</f>
        <v>2.8208158804417263E-2</v>
      </c>
      <c r="T474" s="1">
        <f>(Table2[[#This Row],[Close Price]]-Table2[[#This Row],[50D EMA]])/Table2[[#This Row],[50D EMA]]</f>
        <v>3.5683160289508423E-2</v>
      </c>
      <c r="U474" s="1">
        <f>(Table2[[#This Row],[Close Price]]-Table2[[#This Row],[200D EMA]])/Table2[[#This Row],[200D EMA]]</f>
        <v>0.10540370988017325</v>
      </c>
      <c r="V474">
        <v>0.96189126216527299</v>
      </c>
      <c r="W474">
        <v>2061.6999999999998</v>
      </c>
      <c r="X474">
        <v>2091.1999999999998</v>
      </c>
      <c r="Y474">
        <v>2003.05</v>
      </c>
      <c r="Z474">
        <v>2091.1999999999998</v>
      </c>
      <c r="AA474">
        <v>2003.05</v>
      </c>
      <c r="AB474">
        <v>2091.1999999999998</v>
      </c>
      <c r="AC474" s="1">
        <f>(Table2[[#This Row],[Close Price]]/Table2[[#This Row],[Day Low]])-1</f>
        <v>8.4638890236214959E-3</v>
      </c>
      <c r="AD474" s="1">
        <f>(Table2[[#This Row],[Day High]]/Table2[[#This Row],[Close Price]])-1</f>
        <v>5.7956376403818233E-3</v>
      </c>
      <c r="AE474" s="1">
        <f>(Table2[[#This Row],[Close Price]]/Table2[[#This Row],[Current Week Low]])-1</f>
        <v>3.7992062105289603E-2</v>
      </c>
      <c r="AF474" s="1">
        <f>(Table2[[#This Row],[Current Week High]]/Table2[[#This Row],[Close Price]])-1</f>
        <v>5.7956376403818233E-3</v>
      </c>
      <c r="AG474" s="1">
        <f>(Table2[[#This Row],[Close Price]]/Table2[[#This Row],[Current Month Low]])-1</f>
        <v>3.7992062105289603E-2</v>
      </c>
      <c r="AH474" s="1">
        <f>(Table2[[#This Row],[Current Month High]]/Table2[[#This Row],[Close Price]])-1</f>
        <v>5.7956376403818233E-3</v>
      </c>
      <c r="AI474">
        <v>4.9683765000119999</v>
      </c>
      <c r="AJ474">
        <v>35.440687903068202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-0.09</v>
      </c>
      <c r="AM474" t="s">
        <v>3221</v>
      </c>
      <c r="AN474">
        <v>3.71</v>
      </c>
      <c r="AO474" t="s">
        <v>3220</v>
      </c>
      <c r="AP474">
        <v>1.2715304881059999E-3</v>
      </c>
      <c r="AQ474">
        <f>(Table2[[#This Row],[Sharpe Ratio]]-AVERAGE(Table2[Sharpe Ratio]))/_xlfn.STDEV.P(Table2[Sharpe Ratio])</f>
        <v>-0.7411809525599824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-0.5687373770089309</v>
      </c>
      <c r="AS474">
        <f>_xlfn.RANK.AVG(Table2[[#This Row],[1Y Return vs Nifty Z-Score]],Table2[1Y Return vs Nifty Z-Score])</f>
        <v>449</v>
      </c>
      <c r="AT474">
        <f>_xlfn.RANK.AVG(Table2[[#This Row],[6M Return vs Nifty Z-Score]],Table2[6M Return vs Nifty Z-Score])</f>
        <v>359</v>
      </c>
      <c r="AU474">
        <f>_xlfn.RANK.AVG(Table2[[#This Row],[Sharpe Ratio Z-Score]],Table2[Sharpe Ratio Z-Score])</f>
        <v>531</v>
      </c>
      <c r="AV474">
        <f>(Table2[[#This Row],[Rank 1Y]]+Table2[[#This Row],[Rank 6M]]+Table2[[#This Row],[Rank Sharpe]])/3</f>
        <v>446.33333333333331</v>
      </c>
    </row>
    <row r="475" spans="1:48" x14ac:dyDescent="0.3">
      <c r="A475" t="s">
        <v>169</v>
      </c>
      <c r="B475" t="s">
        <v>170</v>
      </c>
      <c r="C475" t="s">
        <v>3170</v>
      </c>
      <c r="D475" t="s">
        <v>78</v>
      </c>
      <c r="E475">
        <v>154450.15768798999</v>
      </c>
      <c r="F475">
        <v>627.04999999999995</v>
      </c>
      <c r="G475">
        <v>12.723409845772601</v>
      </c>
      <c r="H475">
        <f>(Table2[[#This Row],[1Y Return vs Nifty]]-AVERAGE(Table2[1Y Return vs Nifty]))/_xlfn.STDEV.P(Table2[1Y Return vs Nifty])</f>
        <v>-0.1813700074616186</v>
      </c>
      <c r="I475">
        <v>-1.29090779325633</v>
      </c>
      <c r="J475">
        <f>(Table2[[#This Row],[1M Return vs Nifty]]-AVERAGE(Table2[1M Return vs Nifty]))/_xlfn.STDEV.P(Table2[1M Return vs Nifty])</f>
        <v>-0.18799241400867558</v>
      </c>
      <c r="K475">
        <v>-7.1732121125910799</v>
      </c>
      <c r="L475">
        <f>(Table2[[#This Row],[6M Return vs Nifty]]-AVERAGE(Table2[6M Return vs Nifty]))/_xlfn.STDEV.P(Table2[6M Return vs Nifty])</f>
        <v>-0.69045885842197796</v>
      </c>
      <c r="M475">
        <v>2.5733289672493398</v>
      </c>
      <c r="N475">
        <f>(Table2[[#This Row],[1W Return vs Nifty]]-AVERAGE(Table2[1W Return vs Nifty]))/_xlfn.STDEV.P(Table2[1W Return vs Nifty])</f>
        <v>0.4755849153220148</v>
      </c>
      <c r="O475">
        <v>629.54</v>
      </c>
      <c r="P475">
        <v>639.22185989091497</v>
      </c>
      <c r="Q475">
        <v>596.63900352342603</v>
      </c>
      <c r="R475">
        <v>50.340275132121697</v>
      </c>
      <c r="S475" s="1">
        <f>(Table2[[#This Row],[Close Price]]-Table2[[#This Row],[20D EMA]])/Table2[[#This Row],[20D EMA]]</f>
        <v>-3.9552689265177892E-3</v>
      </c>
      <c r="T475" s="1">
        <f>(Table2[[#This Row],[Close Price]]-Table2[[#This Row],[50D EMA]])/Table2[[#This Row],[50D EMA]]</f>
        <v>-1.9041682793814622E-2</v>
      </c>
      <c r="U475" s="1">
        <f>(Table2[[#This Row],[Close Price]]-Table2[[#This Row],[200D EMA]])/Table2[[#This Row],[200D EMA]]</f>
        <v>5.0970513655632793E-2</v>
      </c>
      <c r="V475">
        <v>0.76211257620376005</v>
      </c>
      <c r="W475">
        <v>623.70000000000005</v>
      </c>
      <c r="X475">
        <v>631</v>
      </c>
      <c r="Y475">
        <v>614.75</v>
      </c>
      <c r="Z475">
        <v>631.5</v>
      </c>
      <c r="AA475">
        <v>612.6</v>
      </c>
      <c r="AB475">
        <v>636.75</v>
      </c>
      <c r="AC475" s="1">
        <f>(Table2[[#This Row],[Close Price]]/Table2[[#This Row],[Day Low]])-1</f>
        <v>5.3711720378386563E-3</v>
      </c>
      <c r="AD475" s="1">
        <f>(Table2[[#This Row],[Day High]]/Table2[[#This Row],[Close Price]])-1</f>
        <v>6.2993381707998619E-3</v>
      </c>
      <c r="AE475" s="1">
        <f>(Table2[[#This Row],[Close Price]]/Table2[[#This Row],[Current Week Low]])-1</f>
        <v>2.0008133387555915E-2</v>
      </c>
      <c r="AF475" s="1">
        <f>(Table2[[#This Row],[Current Week High]]/Table2[[#This Row],[Close Price]])-1</f>
        <v>7.0967227493821117E-3</v>
      </c>
      <c r="AG475" s="1">
        <f>(Table2[[#This Row],[Close Price]]/Table2[[#This Row],[Current Month Low]])-1</f>
        <v>2.358798563499831E-2</v>
      </c>
      <c r="AH475" s="1">
        <f>(Table2[[#This Row],[Current Month High]]/Table2[[#This Row],[Close Price]])-1</f>
        <v>1.5469260824495734E-2</v>
      </c>
      <c r="AI475">
        <v>12.7422055657443</v>
      </c>
      <c r="AJ475">
        <v>55.191189209256201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-0.08</v>
      </c>
      <c r="AM475" t="s">
        <v>3221</v>
      </c>
      <c r="AN475">
        <v>-1.03</v>
      </c>
      <c r="AO475" t="s">
        <v>3221</v>
      </c>
      <c r="AP475">
        <v>3.4358801515794998E-2</v>
      </c>
      <c r="AQ475">
        <f>(Table2[[#This Row],[Sharpe Ratio]]-AVERAGE(Table2[Sharpe Ratio]))/_xlfn.STDEV.P(Table2[Sharpe Ratio])</f>
        <v>-0.35434636339493136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360</v>
      </c>
      <c r="AT475">
        <f>_xlfn.RANK.AVG(Table2[[#This Row],[6M Return vs Nifty Z-Score]],Table2[6M Return vs Nifty Z-Score])</f>
        <v>550</v>
      </c>
      <c r="AU475">
        <f>_xlfn.RANK.AVG(Table2[[#This Row],[Sharpe Ratio Z-Score]],Table2[Sharpe Ratio Z-Score])</f>
        <v>432</v>
      </c>
      <c r="AV475">
        <f>(Table2[[#This Row],[Rank 1Y]]+Table2[[#This Row],[Rank 6M]]+Table2[[#This Row],[Rank Sharpe]])/3</f>
        <v>447.33333333333331</v>
      </c>
    </row>
    <row r="476" spans="1:48" x14ac:dyDescent="0.3">
      <c r="A476" t="s">
        <v>1474</v>
      </c>
      <c r="B476" t="s">
        <v>1475</v>
      </c>
      <c r="C476" t="s">
        <v>3178</v>
      </c>
      <c r="D476" t="s">
        <v>1476</v>
      </c>
      <c r="E476">
        <v>7368.6636828000001</v>
      </c>
      <c r="F476">
        <v>962.7</v>
      </c>
      <c r="G476">
        <v>-17.390887488837301</v>
      </c>
      <c r="H476">
        <f>(Table2[[#This Row],[1Y Return vs Nifty]]-AVERAGE(Table2[1Y Return vs Nifty]))/_xlfn.STDEV.P(Table2[1Y Return vs Nifty])</f>
        <v>-0.71186331718368268</v>
      </c>
      <c r="I476">
        <v>-3.8083467394861801</v>
      </c>
      <c r="J476">
        <f>(Table2[[#This Row],[1M Return vs Nifty]]-AVERAGE(Table2[1M Return vs Nifty]))/_xlfn.STDEV.P(Table2[1M Return vs Nifty])</f>
        <v>-0.43968200063262347</v>
      </c>
      <c r="K476">
        <v>31.4763558796041</v>
      </c>
      <c r="L476">
        <f>(Table2[[#This Row],[6M Return vs Nifty]]-AVERAGE(Table2[6M Return vs Nifty]))/_xlfn.STDEV.P(Table2[6M Return vs Nifty])</f>
        <v>0.53557986119477663</v>
      </c>
      <c r="M476">
        <v>1.10700326318608</v>
      </c>
      <c r="N476">
        <f>(Table2[[#This Row],[1W Return vs Nifty]]-AVERAGE(Table2[1W Return vs Nifty]))/_xlfn.STDEV.P(Table2[1W Return vs Nifty])</f>
        <v>0.19364314456082984</v>
      </c>
      <c r="O476">
        <v>934.78</v>
      </c>
      <c r="P476">
        <v>906.889281235422</v>
      </c>
      <c r="Q476">
        <v>815.98262727373799</v>
      </c>
      <c r="R476">
        <v>63.185656611261798</v>
      </c>
      <c r="S476" s="1">
        <f>(Table2[[#This Row],[Close Price]]-Table2[[#This Row],[20D EMA]])/Table2[[#This Row],[20D EMA]]</f>
        <v>2.9867990329275416E-2</v>
      </c>
      <c r="T476" s="1">
        <f>(Table2[[#This Row],[Close Price]]-Table2[[#This Row],[50D EMA]])/Table2[[#This Row],[50D EMA]]</f>
        <v>6.1540829646314868E-2</v>
      </c>
      <c r="U476" s="1">
        <f>(Table2[[#This Row],[Close Price]]-Table2[[#This Row],[200D EMA]])/Table2[[#This Row],[200D EMA]]</f>
        <v>0.17980452992786908</v>
      </c>
      <c r="V476">
        <v>1.1503891415292999</v>
      </c>
      <c r="W476">
        <v>935</v>
      </c>
      <c r="X476">
        <v>979.95</v>
      </c>
      <c r="Y476">
        <v>917.95</v>
      </c>
      <c r="Z476">
        <v>979.95</v>
      </c>
      <c r="AA476">
        <v>911.1</v>
      </c>
      <c r="AB476">
        <v>979.95</v>
      </c>
      <c r="AC476" s="1">
        <f>(Table2[[#This Row],[Close Price]]/Table2[[#This Row],[Day Low]])-1</f>
        <v>2.9625668449198006E-2</v>
      </c>
      <c r="AD476" s="1">
        <f>(Table2[[#This Row],[Day High]]/Table2[[#This Row],[Close Price]])-1</f>
        <v>1.7918354627609823E-2</v>
      </c>
      <c r="AE476" s="1">
        <f>(Table2[[#This Row],[Close Price]]/Table2[[#This Row],[Current Week Low]])-1</f>
        <v>4.8749931913502964E-2</v>
      </c>
      <c r="AF476" s="1">
        <f>(Table2[[#This Row],[Current Week High]]/Table2[[#This Row],[Close Price]])-1</f>
        <v>1.7918354627609823E-2</v>
      </c>
      <c r="AG476" s="1">
        <f>(Table2[[#This Row],[Close Price]]/Table2[[#This Row],[Current Month Low]])-1</f>
        <v>5.6634837010207439E-2</v>
      </c>
      <c r="AH476" s="1">
        <f>(Table2[[#This Row],[Current Month High]]/Table2[[#This Row],[Close Price]])-1</f>
        <v>1.7918354627609823E-2</v>
      </c>
      <c r="AI476">
        <v>7.4997403137010599</v>
      </c>
      <c r="AJ476">
        <v>62.755705832628898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-0.08</v>
      </c>
      <c r="AM476" t="s">
        <v>3221</v>
      </c>
      <c r="AN476">
        <v>2.33</v>
      </c>
      <c r="AO476" t="s">
        <v>3220</v>
      </c>
      <c r="AP476">
        <v>-1.2395310541957E-2</v>
      </c>
      <c r="AQ476">
        <f>(Table2[[#This Row],[Sharpe Ratio]]-AVERAGE(Table2[Sharpe Ratio]))/_xlfn.STDEV.P(Table2[Sharpe Ratio])</f>
        <v>-0.90096466003541109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-1.3232869720961111</v>
      </c>
      <c r="AS476">
        <f>_xlfn.RANK.AVG(Table2[[#This Row],[1Y Return vs Nifty Z-Score]],Table2[1Y Return vs Nifty Z-Score])</f>
        <v>571</v>
      </c>
      <c r="AT476">
        <f>_xlfn.RANK.AVG(Table2[[#This Row],[6M Return vs Nifty Z-Score]],Table2[6M Return vs Nifty Z-Score])</f>
        <v>169</v>
      </c>
      <c r="AU476">
        <f>_xlfn.RANK.AVG(Table2[[#This Row],[Sharpe Ratio Z-Score]],Table2[Sharpe Ratio Z-Score])</f>
        <v>605</v>
      </c>
      <c r="AV476">
        <f>(Table2[[#This Row],[Rank 1Y]]+Table2[[#This Row],[Rank 6M]]+Table2[[#This Row],[Rank Sharpe]])/3</f>
        <v>448.33333333333331</v>
      </c>
    </row>
    <row r="477" spans="1:48" x14ac:dyDescent="0.3">
      <c r="A477" t="s">
        <v>47</v>
      </c>
      <c r="B477" t="s">
        <v>48</v>
      </c>
      <c r="C477" t="s">
        <v>3160</v>
      </c>
      <c r="D477" t="s">
        <v>21</v>
      </c>
      <c r="E477">
        <v>481448.16632959002</v>
      </c>
      <c r="F477">
        <v>1779.1</v>
      </c>
      <c r="G477">
        <v>12.481178240334</v>
      </c>
      <c r="H477">
        <f>(Table2[[#This Row],[1Y Return vs Nifty]]-AVERAGE(Table2[1Y Return vs Nifty]))/_xlfn.STDEV.P(Table2[1Y Return vs Nifty])</f>
        <v>-0.18563715819937554</v>
      </c>
      <c r="I477">
        <v>6.8219102553037896</v>
      </c>
      <c r="J477">
        <f>(Table2[[#This Row],[1M Return vs Nifty]]-AVERAGE(Table2[1M Return vs Nifty]))/_xlfn.STDEV.P(Table2[1M Return vs Nifty])</f>
        <v>0.62311437531600478</v>
      </c>
      <c r="K477">
        <v>-2.7546112902545299</v>
      </c>
      <c r="L477">
        <f>(Table2[[#This Row],[6M Return vs Nifty]]-AVERAGE(Table2[6M Return vs Nifty]))/_xlfn.STDEV.P(Table2[6M Return vs Nifty])</f>
        <v>-0.55029233196018112</v>
      </c>
      <c r="M477">
        <v>-2.3577198463517202</v>
      </c>
      <c r="N477">
        <f>(Table2[[#This Row],[1W Return vs Nifty]]-AVERAGE(Table2[1W Return vs Nifty]))/_xlfn.STDEV.P(Table2[1W Return vs Nifty])</f>
        <v>-0.47254593334552281</v>
      </c>
      <c r="O477">
        <v>1722.7</v>
      </c>
      <c r="P477">
        <v>1641.3957659948201</v>
      </c>
      <c r="Q477">
        <v>1497.3015113013801</v>
      </c>
      <c r="R477">
        <v>63.587481630593999</v>
      </c>
      <c r="S477" s="1">
        <f>(Table2[[#This Row],[Close Price]]-Table2[[#This Row],[20D EMA]])/Table2[[#This Row],[20D EMA]]</f>
        <v>3.2739304580019654E-2</v>
      </c>
      <c r="T477" s="1">
        <f>(Table2[[#This Row],[Close Price]]-Table2[[#This Row],[50D EMA]])/Table2[[#This Row],[50D EMA]]</f>
        <v>8.3894595598472135E-2</v>
      </c>
      <c r="U477" s="1">
        <f>(Table2[[#This Row],[Close Price]]-Table2[[#This Row],[200D EMA]])/Table2[[#This Row],[200D EMA]]</f>
        <v>0.18820423713704437</v>
      </c>
      <c r="V477">
        <v>1.0032218429883299</v>
      </c>
      <c r="W477">
        <v>1747.15</v>
      </c>
      <c r="X477">
        <v>1789.3</v>
      </c>
      <c r="Y477">
        <v>1741.15</v>
      </c>
      <c r="Z477">
        <v>1789.3</v>
      </c>
      <c r="AA477">
        <v>1740.05</v>
      </c>
      <c r="AB477">
        <v>1817.15</v>
      </c>
      <c r="AC477" s="1">
        <f>(Table2[[#This Row],[Close Price]]/Table2[[#This Row],[Day Low]])-1</f>
        <v>1.8286924419769202E-2</v>
      </c>
      <c r="AD477" s="1">
        <f>(Table2[[#This Row],[Day High]]/Table2[[#This Row],[Close Price]])-1</f>
        <v>5.7332359057951088E-3</v>
      </c>
      <c r="AE477" s="1">
        <f>(Table2[[#This Row],[Close Price]]/Table2[[#This Row],[Current Week Low]])-1</f>
        <v>2.1795939465295788E-2</v>
      </c>
      <c r="AF477" s="1">
        <f>(Table2[[#This Row],[Current Week High]]/Table2[[#This Row],[Close Price]])-1</f>
        <v>5.7332359057951088E-3</v>
      </c>
      <c r="AG477" s="1">
        <f>(Table2[[#This Row],[Close Price]]/Table2[[#This Row],[Current Month Low]])-1</f>
        <v>2.2441883853912215E-2</v>
      </c>
      <c r="AH477" s="1">
        <f>(Table2[[#This Row],[Current Month High]]/Table2[[#This Row],[Close Price]])-1</f>
        <v>2.1387218256421869E-2</v>
      </c>
      <c r="AI477">
        <v>2.1387218256421798</v>
      </c>
      <c r="AJ477">
        <v>47.209465888875002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0.01</v>
      </c>
      <c r="AM477" t="s">
        <v>3220</v>
      </c>
      <c r="AN477">
        <v>7.08</v>
      </c>
      <c r="AO477" t="s">
        <v>3220</v>
      </c>
      <c r="AP477">
        <v>1.9019354425994998E-2</v>
      </c>
      <c r="AQ477">
        <f>(Table2[[#This Row],[Sharpe Ratio]]-AVERAGE(Table2[Sharpe Ratio]))/_xlfn.STDEV.P(Table2[Sharpe Ratio])</f>
        <v>-0.53368507972593715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-1.1190461279150119</v>
      </c>
      <c r="AS477">
        <f>_xlfn.RANK.AVG(Table2[[#This Row],[1Y Return vs Nifty Z-Score]],Table2[1Y Return vs Nifty Z-Score])</f>
        <v>361</v>
      </c>
      <c r="AT477">
        <f>_xlfn.RANK.AVG(Table2[[#This Row],[6M Return vs Nifty Z-Score]],Table2[6M Return vs Nifty Z-Score])</f>
        <v>510</v>
      </c>
      <c r="AU477">
        <f>_xlfn.RANK.AVG(Table2[[#This Row],[Sharpe Ratio Z-Score]],Table2[Sharpe Ratio Z-Score])</f>
        <v>480</v>
      </c>
      <c r="AV477">
        <f>(Table2[[#This Row],[Rank 1Y]]+Table2[[#This Row],[Rank 6M]]+Table2[[#This Row],[Rank Sharpe]])/3</f>
        <v>450.33333333333331</v>
      </c>
    </row>
    <row r="478" spans="1:48" x14ac:dyDescent="0.3">
      <c r="A478" t="s">
        <v>809</v>
      </c>
      <c r="B478" t="s">
        <v>810</v>
      </c>
      <c r="C478" t="s">
        <v>3165</v>
      </c>
      <c r="D478" t="s">
        <v>269</v>
      </c>
      <c r="E478">
        <v>20422.95545238</v>
      </c>
      <c r="F478">
        <v>410.15</v>
      </c>
      <c r="G478">
        <v>-4.3833420582892</v>
      </c>
      <c r="H478">
        <f>(Table2[[#This Row],[1Y Return vs Nifty]]-AVERAGE(Table2[1Y Return vs Nifty]))/_xlfn.STDEV.P(Table2[1Y Return vs Nifty])</f>
        <v>-0.482722462587649</v>
      </c>
      <c r="I478">
        <v>-2.7520888473479301</v>
      </c>
      <c r="J478">
        <f>(Table2[[#This Row],[1M Return vs Nifty]]-AVERAGE(Table2[1M Return vs Nifty]))/_xlfn.STDEV.P(Table2[1M Return vs Nifty])</f>
        <v>-0.33407899777183997</v>
      </c>
      <c r="K478">
        <v>-16.163278149532498</v>
      </c>
      <c r="L478">
        <f>(Table2[[#This Row],[6M Return vs Nifty]]-AVERAGE(Table2[6M Return vs Nifty]))/_xlfn.STDEV.P(Table2[6M Return vs Nifty])</f>
        <v>-0.97564106422121288</v>
      </c>
      <c r="M478">
        <v>2.2471576006962102</v>
      </c>
      <c r="N478">
        <f>(Table2[[#This Row],[1W Return vs Nifty]]-AVERAGE(Table2[1W Return vs Nifty]))/_xlfn.STDEV.P(Table2[1W Return vs Nifty])</f>
        <v>0.4128694269398937</v>
      </c>
      <c r="O478">
        <v>399.64</v>
      </c>
      <c r="P478">
        <v>384.05965104753898</v>
      </c>
      <c r="Q478">
        <v>375.13554461701301</v>
      </c>
      <c r="R478">
        <v>61.3653067144351</v>
      </c>
      <c r="S478" s="1">
        <f>(Table2[[#This Row],[Close Price]]-Table2[[#This Row],[20D EMA]])/Table2[[#This Row],[20D EMA]]</f>
        <v>2.6298668801921707E-2</v>
      </c>
      <c r="T478" s="1">
        <f>(Table2[[#This Row],[Close Price]]-Table2[[#This Row],[50D EMA]])/Table2[[#This Row],[50D EMA]]</f>
        <v>6.7933064255249059E-2</v>
      </c>
      <c r="U478" s="1">
        <f>(Table2[[#This Row],[Close Price]]-Table2[[#This Row],[200D EMA]])/Table2[[#This Row],[200D EMA]]</f>
        <v>9.3338143733445095E-2</v>
      </c>
      <c r="V478">
        <v>0.50344280606085601</v>
      </c>
      <c r="W478">
        <v>406.5</v>
      </c>
      <c r="X478">
        <v>413.95</v>
      </c>
      <c r="Y478">
        <v>405.3</v>
      </c>
      <c r="Z478">
        <v>415</v>
      </c>
      <c r="AA478">
        <v>398.75</v>
      </c>
      <c r="AB478">
        <v>422.5</v>
      </c>
      <c r="AC478" s="1">
        <f>(Table2[[#This Row],[Close Price]]/Table2[[#This Row],[Day Low]])-1</f>
        <v>8.9790897908978984E-3</v>
      </c>
      <c r="AD478" s="1">
        <f>(Table2[[#This Row],[Day High]]/Table2[[#This Row],[Close Price]])-1</f>
        <v>9.2649030842375524E-3</v>
      </c>
      <c r="AE478" s="1">
        <f>(Table2[[#This Row],[Close Price]]/Table2[[#This Row],[Current Week Low]])-1</f>
        <v>1.1966444608931592E-2</v>
      </c>
      <c r="AF478" s="1">
        <f>(Table2[[#This Row],[Current Week High]]/Table2[[#This Row],[Close Price]])-1</f>
        <v>1.1824942094355695E-2</v>
      </c>
      <c r="AG478" s="1">
        <f>(Table2[[#This Row],[Close Price]]/Table2[[#This Row],[Current Month Low]])-1</f>
        <v>2.8589341692789816E-2</v>
      </c>
      <c r="AH478" s="1">
        <f>(Table2[[#This Row],[Current Month High]]/Table2[[#This Row],[Close Price]])-1</f>
        <v>3.0110935023771823E-2</v>
      </c>
      <c r="AI478">
        <v>36.047787394855497</v>
      </c>
      <c r="AJ478">
        <v>31.838637094181902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-0.06</v>
      </c>
      <c r="AM478" t="s">
        <v>3221</v>
      </c>
      <c r="AN478">
        <v>2.4500000000000002</v>
      </c>
      <c r="AO478" t="s">
        <v>3220</v>
      </c>
      <c r="AP478">
        <v>9.7985256803983997E-2</v>
      </c>
      <c r="AQ478">
        <f>(Table2[[#This Row],[Sharpe Ratio]]-AVERAGE(Table2[Sharpe Ratio]))/_xlfn.STDEV.P(Table2[Sharpe Ratio])</f>
        <v>0.3895322620389351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-0.99004083560187317</v>
      </c>
      <c r="AS478">
        <f>_xlfn.RANK.AVG(Table2[[#This Row],[1Y Return vs Nifty Z-Score]],Table2[1Y Return vs Nifty Z-Score])</f>
        <v>474</v>
      </c>
      <c r="AT478">
        <f>_xlfn.RANK.AVG(Table2[[#This Row],[6M Return vs Nifty Z-Score]],Table2[6M Return vs Nifty Z-Score])</f>
        <v>644</v>
      </c>
      <c r="AU478">
        <f>_xlfn.RANK.AVG(Table2[[#This Row],[Sharpe Ratio Z-Score]],Table2[Sharpe Ratio Z-Score])</f>
        <v>236</v>
      </c>
      <c r="AV478">
        <f>(Table2[[#This Row],[Rank 1Y]]+Table2[[#This Row],[Rank 6M]]+Table2[[#This Row],[Rank Sharpe]])/3</f>
        <v>451.33333333333331</v>
      </c>
    </row>
    <row r="479" spans="1:48" x14ac:dyDescent="0.3">
      <c r="A479" t="s">
        <v>1143</v>
      </c>
      <c r="B479" t="s">
        <v>1144</v>
      </c>
      <c r="C479" t="s">
        <v>3160</v>
      </c>
      <c r="D479" t="s">
        <v>286</v>
      </c>
      <c r="E479">
        <v>11078.993222634999</v>
      </c>
      <c r="F479">
        <v>2036.45</v>
      </c>
      <c r="G479">
        <v>-9.58067503850131</v>
      </c>
      <c r="H479">
        <f>(Table2[[#This Row],[1Y Return vs Nifty]]-AVERAGE(Table2[1Y Return vs Nifty]))/_xlfn.STDEV.P(Table2[1Y Return vs Nifty])</f>
        <v>-0.57427865411238399</v>
      </c>
      <c r="I479">
        <v>-12.2799789673549</v>
      </c>
      <c r="J479">
        <f>(Table2[[#This Row],[1M Return vs Nifty]]-AVERAGE(Table2[1M Return vs Nifty]))/_xlfn.STDEV.P(Table2[1M Return vs Nifty])</f>
        <v>-1.2866624672912634</v>
      </c>
      <c r="K479">
        <v>9.1244182795608602</v>
      </c>
      <c r="L479">
        <f>(Table2[[#This Row],[6M Return vs Nifty]]-AVERAGE(Table2[6M Return vs Nifty]))/_xlfn.STDEV.P(Table2[6M Return vs Nifty])</f>
        <v>-0.17346663996261244</v>
      </c>
      <c r="M479">
        <v>-3.8751350807362401</v>
      </c>
      <c r="N479">
        <f>(Table2[[#This Row],[1W Return vs Nifty]]-AVERAGE(Table2[1W Return vs Nifty]))/_xlfn.STDEV.P(Table2[1W Return vs Nifty])</f>
        <v>-0.76431108277777549</v>
      </c>
      <c r="O479">
        <v>2105.63</v>
      </c>
      <c r="P479">
        <v>2162.8708708457998</v>
      </c>
      <c r="Q479">
        <v>2022.9268894064401</v>
      </c>
      <c r="R479">
        <v>38.722085912290098</v>
      </c>
      <c r="S479" s="1">
        <f>(Table2[[#This Row],[Close Price]]-Table2[[#This Row],[20D EMA]])/Table2[[#This Row],[20D EMA]]</f>
        <v>-3.2854775055446615E-2</v>
      </c>
      <c r="T479" s="1">
        <f>(Table2[[#This Row],[Close Price]]-Table2[[#This Row],[50D EMA]])/Table2[[#This Row],[50D EMA]]</f>
        <v>-5.8450493993828831E-2</v>
      </c>
      <c r="U479" s="1">
        <f>(Table2[[#This Row],[Close Price]]-Table2[[#This Row],[200D EMA]])/Table2[[#This Row],[200D EMA]]</f>
        <v>6.6849230510391206E-3</v>
      </c>
      <c r="V479">
        <v>0.38892930133992498</v>
      </c>
      <c r="W479">
        <v>1993</v>
      </c>
      <c r="X479">
        <v>2055.75</v>
      </c>
      <c r="Y479">
        <v>1980</v>
      </c>
      <c r="Z479">
        <v>2055.75</v>
      </c>
      <c r="AA479">
        <v>1980</v>
      </c>
      <c r="AB479">
        <v>2130</v>
      </c>
      <c r="AC479" s="1">
        <f>(Table2[[#This Row],[Close Price]]/Table2[[#This Row],[Day Low]])-1</f>
        <v>2.1801304565981061E-2</v>
      </c>
      <c r="AD479" s="1">
        <f>(Table2[[#This Row],[Day High]]/Table2[[#This Row],[Close Price]])-1</f>
        <v>9.4772766333570679E-3</v>
      </c>
      <c r="AE479" s="1">
        <f>(Table2[[#This Row],[Close Price]]/Table2[[#This Row],[Current Week Low]])-1</f>
        <v>2.8510101010100986E-2</v>
      </c>
      <c r="AF479" s="1">
        <f>(Table2[[#This Row],[Current Week High]]/Table2[[#This Row],[Close Price]])-1</f>
        <v>9.4772766333570679E-3</v>
      </c>
      <c r="AG479" s="1">
        <f>(Table2[[#This Row],[Close Price]]/Table2[[#This Row],[Current Month Low]])-1</f>
        <v>2.8510101010100986E-2</v>
      </c>
      <c r="AH479" s="1">
        <f>(Table2[[#This Row],[Current Month High]]/Table2[[#This Row],[Close Price]])-1</f>
        <v>4.593778388862968E-2</v>
      </c>
      <c r="AI479">
        <v>34.933339880674602</v>
      </c>
      <c r="AJ479">
        <v>27.2781249999999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-0.34</v>
      </c>
      <c r="AM479" t="s">
        <v>3221</v>
      </c>
      <c r="AN479">
        <v>-4.87</v>
      </c>
      <c r="AO479" t="s">
        <v>3221</v>
      </c>
      <c r="AP479">
        <v>2.5252578869526001E-2</v>
      </c>
      <c r="AQ479">
        <f>(Table2[[#This Row],[Sharpe Ratio]]-AVERAGE(Table2[Sharpe Ratio]))/_xlfn.STDEV.P(Table2[Sharpe Ratio])</f>
        <v>-0.46081032330468247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510</v>
      </c>
      <c r="AT479">
        <f>_xlfn.RANK.AVG(Table2[[#This Row],[6M Return vs Nifty Z-Score]],Table2[6M Return vs Nifty Z-Score])</f>
        <v>388</v>
      </c>
      <c r="AU479">
        <f>_xlfn.RANK.AVG(Table2[[#This Row],[Sharpe Ratio Z-Score]],Table2[Sharpe Ratio Z-Score])</f>
        <v>460</v>
      </c>
      <c r="AV479">
        <f>(Table2[[#This Row],[Rank 1Y]]+Table2[[#This Row],[Rank 6M]]+Table2[[#This Row],[Rank Sharpe]])/3</f>
        <v>452.66666666666669</v>
      </c>
    </row>
    <row r="480" spans="1:48" x14ac:dyDescent="0.3">
      <c r="A480" t="s">
        <v>1235</v>
      </c>
      <c r="B480" t="s">
        <v>1236</v>
      </c>
      <c r="C480" t="s">
        <v>3164</v>
      </c>
      <c r="D480" t="s">
        <v>46</v>
      </c>
      <c r="E480">
        <v>9744.7788899999996</v>
      </c>
      <c r="F480">
        <v>346.5</v>
      </c>
      <c r="G480">
        <v>-6.7391770948557195E-2</v>
      </c>
      <c r="H480">
        <f>(Table2[[#This Row],[1Y Return vs Nifty]]-AVERAGE(Table2[1Y Return vs Nifty]))/_xlfn.STDEV.P(Table2[1Y Return vs Nifty])</f>
        <v>-0.40669270412817304</v>
      </c>
      <c r="I480">
        <v>-9.7584866087381403</v>
      </c>
      <c r="J480">
        <f>(Table2[[#This Row],[1M Return vs Nifty]]-AVERAGE(Table2[1M Return vs Nifty]))/_xlfn.STDEV.P(Table2[1M Return vs Nifty])</f>
        <v>-1.0345676268717445</v>
      </c>
      <c r="K480">
        <v>15.3190456995332</v>
      </c>
      <c r="L480">
        <f>(Table2[[#This Row],[6M Return vs Nifty]]-AVERAGE(Table2[6M Return vs Nifty]))/_xlfn.STDEV.P(Table2[6M Return vs Nifty])</f>
        <v>2.3038870060666943E-2</v>
      </c>
      <c r="M480">
        <v>3.8192023045503598</v>
      </c>
      <c r="N480">
        <f>(Table2[[#This Row],[1W Return vs Nifty]]-AVERAGE(Table2[1W Return vs Nifty]))/_xlfn.STDEV.P(Table2[1W Return vs Nifty])</f>
        <v>0.71513860648996463</v>
      </c>
      <c r="O480">
        <v>344.88</v>
      </c>
      <c r="P480">
        <v>345.81855469681801</v>
      </c>
      <c r="Q480">
        <v>309.484663515975</v>
      </c>
      <c r="R480">
        <v>53.972648457590999</v>
      </c>
      <c r="S480" s="1">
        <f>(Table2[[#This Row],[Close Price]]-Table2[[#This Row],[20D EMA]])/Table2[[#This Row],[20D EMA]]</f>
        <v>4.6972860125261097E-3</v>
      </c>
      <c r="T480" s="1">
        <f>(Table2[[#This Row],[Close Price]]-Table2[[#This Row],[50D EMA]])/Table2[[#This Row],[50D EMA]]</f>
        <v>1.9705284575589552E-3</v>
      </c>
      <c r="U480" s="1">
        <f>(Table2[[#This Row],[Close Price]]-Table2[[#This Row],[200D EMA]])/Table2[[#This Row],[200D EMA]]</f>
        <v>0.11960313659327529</v>
      </c>
      <c r="V480">
        <v>0.50603986754559904</v>
      </c>
      <c r="W480">
        <v>340.05</v>
      </c>
      <c r="X480">
        <v>350</v>
      </c>
      <c r="Y480">
        <v>337.1</v>
      </c>
      <c r="Z480">
        <v>350</v>
      </c>
      <c r="AA480">
        <v>330</v>
      </c>
      <c r="AB480">
        <v>360.55</v>
      </c>
      <c r="AC480" s="1">
        <f>(Table2[[#This Row],[Close Price]]/Table2[[#This Row],[Day Low]])-1</f>
        <v>1.8967798853109841E-2</v>
      </c>
      <c r="AD480" s="1">
        <f>(Table2[[#This Row],[Day High]]/Table2[[#This Row],[Close Price]])-1</f>
        <v>1.0101010101010166E-2</v>
      </c>
      <c r="AE480" s="1">
        <f>(Table2[[#This Row],[Close Price]]/Table2[[#This Row],[Current Week Low]])-1</f>
        <v>2.7884900622960451E-2</v>
      </c>
      <c r="AF480" s="1">
        <f>(Table2[[#This Row],[Current Week High]]/Table2[[#This Row],[Close Price]])-1</f>
        <v>1.0101010101010166E-2</v>
      </c>
      <c r="AG480" s="1">
        <f>(Table2[[#This Row],[Close Price]]/Table2[[#This Row],[Current Month Low]])-1</f>
        <v>5.0000000000000044E-2</v>
      </c>
      <c r="AH480" s="1">
        <f>(Table2[[#This Row],[Current Month High]]/Table2[[#This Row],[Close Price]])-1</f>
        <v>4.0548340548340667E-2</v>
      </c>
      <c r="AI480">
        <v>19.884559884559799</v>
      </c>
      <c r="AJ480">
        <v>46.356916578669399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-0.05</v>
      </c>
      <c r="AM480" t="s">
        <v>3221</v>
      </c>
      <c r="AN480">
        <v>1.49</v>
      </c>
      <c r="AO480" t="s">
        <v>3220</v>
      </c>
      <c r="AP480">
        <v>-8.6432283607729993E-3</v>
      </c>
      <c r="AQ480">
        <f>(Table2[[#This Row],[Sharpe Ratio]]-AVERAGE(Table2[Sharpe Ratio]))/_xlfn.STDEV.P(Table2[Sharpe Ratio])</f>
        <v>-0.8570977854340821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444</v>
      </c>
      <c r="AT480">
        <f>_xlfn.RANK.AVG(Table2[[#This Row],[6M Return vs Nifty Z-Score]],Table2[6M Return vs Nifty Z-Score])</f>
        <v>318</v>
      </c>
      <c r="AU480">
        <f>_xlfn.RANK.AVG(Table2[[#This Row],[Sharpe Ratio Z-Score]],Table2[Sharpe Ratio Z-Score])</f>
        <v>599</v>
      </c>
      <c r="AV480">
        <f>(Table2[[#This Row],[Rank 1Y]]+Table2[[#This Row],[Rank 6M]]+Table2[[#This Row],[Rank Sharpe]])/3</f>
        <v>453.66666666666669</v>
      </c>
    </row>
    <row r="481" spans="1:48" x14ac:dyDescent="0.3">
      <c r="A481" t="s">
        <v>1619</v>
      </c>
      <c r="B481" t="s">
        <v>1620</v>
      </c>
      <c r="C481" t="s">
        <v>3165</v>
      </c>
      <c r="D481" t="s">
        <v>54</v>
      </c>
      <c r="E481">
        <v>5861.2288503099999</v>
      </c>
      <c r="F481">
        <v>1432.1</v>
      </c>
      <c r="G481">
        <v>-19.537517330961101</v>
      </c>
      <c r="H481">
        <f>(Table2[[#This Row],[1Y Return vs Nifty]]-AVERAGE(Table2[1Y Return vs Nifty]))/_xlfn.STDEV.P(Table2[1Y Return vs Nifty])</f>
        <v>-0.74967833763868874</v>
      </c>
      <c r="I481">
        <v>8.2285978908456094</v>
      </c>
      <c r="J481">
        <f>(Table2[[#This Row],[1M Return vs Nifty]]-AVERAGE(Table2[1M Return vs Nifty]))/_xlfn.STDEV.P(Table2[1M Return vs Nifty])</f>
        <v>0.76375279279531139</v>
      </c>
      <c r="K481">
        <v>20.6225283258022</v>
      </c>
      <c r="L481">
        <f>(Table2[[#This Row],[6M Return vs Nifty]]-AVERAGE(Table2[6M Return vs Nifty]))/_xlfn.STDEV.P(Table2[6M Return vs Nifty])</f>
        <v>0.19127555125548923</v>
      </c>
      <c r="M481">
        <v>4.2426967550442898</v>
      </c>
      <c r="N481">
        <f>(Table2[[#This Row],[1W Return vs Nifty]]-AVERAGE(Table2[1W Return vs Nifty]))/_xlfn.STDEV.P(Table2[1W Return vs Nifty])</f>
        <v>0.79656715606045103</v>
      </c>
      <c r="O481">
        <v>1363.36</v>
      </c>
      <c r="P481">
        <v>1329.29835308781</v>
      </c>
      <c r="Q481">
        <v>1240.42746509924</v>
      </c>
      <c r="R481">
        <v>68.080479685224603</v>
      </c>
      <c r="S481" s="1">
        <f>(Table2[[#This Row],[Close Price]]-Table2[[#This Row],[20D EMA]])/Table2[[#This Row],[20D EMA]]</f>
        <v>5.0419551695810361E-2</v>
      </c>
      <c r="T481" s="1">
        <f>(Table2[[#This Row],[Close Price]]-Table2[[#This Row],[50D EMA]])/Table2[[#This Row],[50D EMA]]</f>
        <v>7.7335269898885575E-2</v>
      </c>
      <c r="U481" s="1">
        <f>(Table2[[#This Row],[Close Price]]-Table2[[#This Row],[200D EMA]])/Table2[[#This Row],[200D EMA]]</f>
        <v>0.15452135678519927</v>
      </c>
      <c r="V481">
        <v>1.27836429059268</v>
      </c>
      <c r="W481">
        <v>1417.45</v>
      </c>
      <c r="X481">
        <v>1465.35</v>
      </c>
      <c r="Y481">
        <v>1393.5</v>
      </c>
      <c r="Z481">
        <v>1465.35</v>
      </c>
      <c r="AA481">
        <v>1352.05</v>
      </c>
      <c r="AB481">
        <v>1474.8</v>
      </c>
      <c r="AC481" s="1">
        <f>(Table2[[#This Row],[Close Price]]/Table2[[#This Row],[Day Low]])-1</f>
        <v>1.0335461568309112E-2</v>
      </c>
      <c r="AD481" s="1">
        <f>(Table2[[#This Row],[Day High]]/Table2[[#This Row],[Close Price]])-1</f>
        <v>2.3217652398575428E-2</v>
      </c>
      <c r="AE481" s="1">
        <f>(Table2[[#This Row],[Close Price]]/Table2[[#This Row],[Current Week Low]])-1</f>
        <v>2.770003588087544E-2</v>
      </c>
      <c r="AF481" s="1">
        <f>(Table2[[#This Row],[Current Week High]]/Table2[[#This Row],[Close Price]])-1</f>
        <v>2.3217652398575428E-2</v>
      </c>
      <c r="AG481" s="1">
        <f>(Table2[[#This Row],[Close Price]]/Table2[[#This Row],[Current Month Low]])-1</f>
        <v>5.9206390296216771E-2</v>
      </c>
      <c r="AH481" s="1">
        <f>(Table2[[#This Row],[Current Month High]]/Table2[[#This Row],[Close Price]])-1</f>
        <v>2.981635360659185E-2</v>
      </c>
      <c r="AI481">
        <v>2.9816353606591801</v>
      </c>
      <c r="AJ481">
        <v>42.575538852107996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-0.11</v>
      </c>
      <c r="AM481" t="s">
        <v>3221</v>
      </c>
      <c r="AN481">
        <v>10.64</v>
      </c>
      <c r="AO481" t="s">
        <v>3220</v>
      </c>
      <c r="AP481">
        <v>2.0712128849730001E-3</v>
      </c>
      <c r="AQ481">
        <f>(Table2[[#This Row],[Sharpe Ratio]]-AVERAGE(Table2[Sharpe Ratio]))/_xlfn.STDEV.P(Table2[Sharpe Ratio])</f>
        <v>-0.73183159246329466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0.27008557000926825</v>
      </c>
      <c r="AS481">
        <f>_xlfn.RANK.AVG(Table2[[#This Row],[1Y Return vs Nifty Z-Score]],Table2[1Y Return vs Nifty Z-Score])</f>
        <v>584</v>
      </c>
      <c r="AT481">
        <f>_xlfn.RANK.AVG(Table2[[#This Row],[6M Return vs Nifty Z-Score]],Table2[6M Return vs Nifty Z-Score])</f>
        <v>259</v>
      </c>
      <c r="AU481">
        <f>_xlfn.RANK.AVG(Table2[[#This Row],[Sharpe Ratio Z-Score]],Table2[Sharpe Ratio Z-Score])</f>
        <v>528</v>
      </c>
      <c r="AV481">
        <f>(Table2[[#This Row],[Rank 1Y]]+Table2[[#This Row],[Rank 6M]]+Table2[[#This Row],[Rank Sharpe]])/3</f>
        <v>457</v>
      </c>
    </row>
    <row r="482" spans="1:48" x14ac:dyDescent="0.3">
      <c r="A482" t="s">
        <v>209</v>
      </c>
      <c r="B482" t="s">
        <v>210</v>
      </c>
      <c r="C482" t="s">
        <v>3161</v>
      </c>
      <c r="D482" t="s">
        <v>34</v>
      </c>
      <c r="E482">
        <v>121889.00655902999</v>
      </c>
      <c r="F482">
        <v>235.7</v>
      </c>
      <c r="G482">
        <v>-10.120022290612001</v>
      </c>
      <c r="H482">
        <f>(Table2[[#This Row],[1Y Return vs Nifty]]-AVERAGE(Table2[1Y Return vs Nifty]))/_xlfn.STDEV.P(Table2[1Y Return vs Nifty])</f>
        <v>-0.58377979258101664</v>
      </c>
      <c r="I482">
        <v>-6.2274524990455102</v>
      </c>
      <c r="J482">
        <f>(Table2[[#This Row],[1M Return vs Nifty]]-AVERAGE(Table2[1M Return vs Nifty]))/_xlfn.STDEV.P(Table2[1M Return vs Nifty])</f>
        <v>-0.68154038990356958</v>
      </c>
      <c r="K482">
        <v>-26.3581352665806</v>
      </c>
      <c r="L482">
        <f>(Table2[[#This Row],[6M Return vs Nifty]]-AVERAGE(Table2[6M Return vs Nifty]))/_xlfn.STDEV.P(Table2[6M Return vs Nifty])</f>
        <v>-1.2990415630051964</v>
      </c>
      <c r="M482">
        <v>-6.1730798142750798</v>
      </c>
      <c r="N482">
        <f>(Table2[[#This Row],[1W Return vs Nifty]]-AVERAGE(Table2[1W Return vs Nifty]))/_xlfn.STDEV.P(Table2[1W Return vs Nifty])</f>
        <v>-1.2061546687491285</v>
      </c>
      <c r="O482">
        <v>245.63</v>
      </c>
      <c r="P482">
        <v>251.30444160770901</v>
      </c>
      <c r="Q482">
        <v>246.47232671143399</v>
      </c>
      <c r="R482">
        <v>23.5847846182679</v>
      </c>
      <c r="S482" s="1">
        <f>(Table2[[#This Row],[Close Price]]-Table2[[#This Row],[20D EMA]])/Table2[[#This Row],[20D EMA]]</f>
        <v>-4.0426657981516942E-2</v>
      </c>
      <c r="T482" s="1">
        <f>(Table2[[#This Row],[Close Price]]-Table2[[#This Row],[50D EMA]])/Table2[[#This Row],[50D EMA]]</f>
        <v>-6.2093775612879334E-2</v>
      </c>
      <c r="U482" s="1">
        <f>(Table2[[#This Row],[Close Price]]-Table2[[#This Row],[200D EMA]])/Table2[[#This Row],[200D EMA]]</f>
        <v>-4.3706029212951275E-2</v>
      </c>
      <c r="V482">
        <v>0.844724171980761</v>
      </c>
      <c r="W482">
        <v>235</v>
      </c>
      <c r="X482">
        <v>237.45</v>
      </c>
      <c r="Y482">
        <v>231.5</v>
      </c>
      <c r="Z482">
        <v>237.45</v>
      </c>
      <c r="AA482">
        <v>231.5</v>
      </c>
      <c r="AB482">
        <v>255.95</v>
      </c>
      <c r="AC482" s="1">
        <f>(Table2[[#This Row],[Close Price]]/Table2[[#This Row],[Day Low]])-1</f>
        <v>2.9787234042553123E-3</v>
      </c>
      <c r="AD482" s="1">
        <f>(Table2[[#This Row],[Day High]]/Table2[[#This Row],[Close Price]])-1</f>
        <v>7.4246924056002861E-3</v>
      </c>
      <c r="AE482" s="1">
        <f>(Table2[[#This Row],[Close Price]]/Table2[[#This Row],[Current Week Low]])-1</f>
        <v>1.8142548596112196E-2</v>
      </c>
      <c r="AF482" s="1">
        <f>(Table2[[#This Row],[Current Week High]]/Table2[[#This Row],[Close Price]])-1</f>
        <v>7.4246924056002861E-3</v>
      </c>
      <c r="AG482" s="1">
        <f>(Table2[[#This Row],[Close Price]]/Table2[[#This Row],[Current Month Low]])-1</f>
        <v>1.8142548596112196E-2</v>
      </c>
      <c r="AH482" s="1">
        <f>(Table2[[#This Row],[Current Month High]]/Table2[[#This Row],[Close Price]])-1</f>
        <v>8.5914297836232612E-2</v>
      </c>
      <c r="AI482">
        <v>27.1531607976241</v>
      </c>
      <c r="AJ482">
        <v>25.472451424008501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-0.15</v>
      </c>
      <c r="AM482" t="s">
        <v>3221</v>
      </c>
      <c r="AN482">
        <v>-6.65</v>
      </c>
      <c r="AO482" t="s">
        <v>3221</v>
      </c>
      <c r="AP482">
        <v>0.136253715666453</v>
      </c>
      <c r="AQ482">
        <f>(Table2[[#This Row],[Sharpe Ratio]]-AVERAGE(Table2[Sharpe Ratio]))/_xlfn.STDEV.P(Table2[Sharpe Ratio])</f>
        <v>0.83694188822583127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517</v>
      </c>
      <c r="AT482">
        <f>_xlfn.RANK.AVG(Table2[[#This Row],[6M Return vs Nifty Z-Score]],Table2[6M Return vs Nifty Z-Score])</f>
        <v>709</v>
      </c>
      <c r="AU482">
        <f>_xlfn.RANK.AVG(Table2[[#This Row],[Sharpe Ratio Z-Score]],Table2[Sharpe Ratio Z-Score])</f>
        <v>146</v>
      </c>
      <c r="AV482">
        <f>(Table2[[#This Row],[Rank 1Y]]+Table2[[#This Row],[Rank 6M]]+Table2[[#This Row],[Rank Sharpe]])/3</f>
        <v>457.33333333333331</v>
      </c>
    </row>
    <row r="483" spans="1:48" x14ac:dyDescent="0.3">
      <c r="A483" t="s">
        <v>317</v>
      </c>
      <c r="B483" t="s">
        <v>318</v>
      </c>
      <c r="C483" t="s">
        <v>3163</v>
      </c>
      <c r="D483" t="s">
        <v>173</v>
      </c>
      <c r="E483">
        <v>88038.931356000001</v>
      </c>
      <c r="F483">
        <v>680</v>
      </c>
      <c r="G483">
        <v>-9.9941980653715508</v>
      </c>
      <c r="H483">
        <f>(Table2[[#This Row],[1Y Return vs Nifty]]-AVERAGE(Table2[1Y Return vs Nifty]))/_xlfn.STDEV.P(Table2[1Y Return vs Nifty])</f>
        <v>-0.58156327366479055</v>
      </c>
      <c r="I483">
        <v>1.3237367796505699</v>
      </c>
      <c r="J483">
        <f>(Table2[[#This Row],[1M Return vs Nifty]]-AVERAGE(Table2[1M Return vs Nifty]))/_xlfn.STDEV.P(Table2[1M Return vs Nifty])</f>
        <v>7.3415638293460303E-2</v>
      </c>
      <c r="K483">
        <v>22.217121111944898</v>
      </c>
      <c r="L483">
        <f>(Table2[[#This Row],[6M Return vs Nifty]]-AVERAGE(Table2[6M Return vs Nifty]))/_xlfn.STDEV.P(Table2[6M Return vs Nifty])</f>
        <v>0.24185910495076732</v>
      </c>
      <c r="M483">
        <v>5.0084674810272203</v>
      </c>
      <c r="N483">
        <f>(Table2[[#This Row],[1W Return vs Nifty]]-AVERAGE(Table2[1W Return vs Nifty]))/_xlfn.STDEV.P(Table2[1W Return vs Nifty])</f>
        <v>0.943807809267599</v>
      </c>
      <c r="O483">
        <v>662.2</v>
      </c>
      <c r="P483">
        <v>651.75649968975597</v>
      </c>
      <c r="Q483">
        <v>593.95515506649303</v>
      </c>
      <c r="R483">
        <v>65.105093680824197</v>
      </c>
      <c r="S483" s="1">
        <f>(Table2[[#This Row],[Close Price]]-Table2[[#This Row],[20D EMA]])/Table2[[#This Row],[20D EMA]]</f>
        <v>2.6880096647538439E-2</v>
      </c>
      <c r="T483" s="1">
        <f>(Table2[[#This Row],[Close Price]]-Table2[[#This Row],[50D EMA]])/Table2[[#This Row],[50D EMA]]</f>
        <v>4.3334435979830319E-2</v>
      </c>
      <c r="U483" s="1">
        <f>(Table2[[#This Row],[Close Price]]-Table2[[#This Row],[200D EMA]])/Table2[[#This Row],[200D EMA]]</f>
        <v>0.14486757830037569</v>
      </c>
      <c r="V483">
        <v>1.1324932061239299</v>
      </c>
      <c r="W483">
        <v>675.3</v>
      </c>
      <c r="X483">
        <v>684.5</v>
      </c>
      <c r="Y483">
        <v>660.5</v>
      </c>
      <c r="Z483">
        <v>684.5</v>
      </c>
      <c r="AA483">
        <v>633</v>
      </c>
      <c r="AB483">
        <v>684.5</v>
      </c>
      <c r="AC483" s="1">
        <f>(Table2[[#This Row],[Close Price]]/Table2[[#This Row],[Day Low]])-1</f>
        <v>6.9598696875463606E-3</v>
      </c>
      <c r="AD483" s="1">
        <f>(Table2[[#This Row],[Day High]]/Table2[[#This Row],[Close Price]])-1</f>
        <v>6.6176470588235059E-3</v>
      </c>
      <c r="AE483" s="1">
        <f>(Table2[[#This Row],[Close Price]]/Table2[[#This Row],[Current Week Low]])-1</f>
        <v>2.9523088569265665E-2</v>
      </c>
      <c r="AF483" s="1">
        <f>(Table2[[#This Row],[Current Week High]]/Table2[[#This Row],[Close Price]])-1</f>
        <v>6.6176470588235059E-3</v>
      </c>
      <c r="AG483" s="1">
        <f>(Table2[[#This Row],[Close Price]]/Table2[[#This Row],[Current Month Low]])-1</f>
        <v>7.4249605055292323E-2</v>
      </c>
      <c r="AH483" s="1">
        <f>(Table2[[#This Row],[Current Month High]]/Table2[[#This Row],[Close Price]])-1</f>
        <v>6.6176470588235059E-3</v>
      </c>
      <c r="AI483">
        <v>1.8823529411764599</v>
      </c>
      <c r="AJ483">
        <v>39.831379806703602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-0.03</v>
      </c>
      <c r="AM483" t="s">
        <v>3221</v>
      </c>
      <c r="AN483">
        <v>0.27</v>
      </c>
      <c r="AO483" t="s">
        <v>3220</v>
      </c>
      <c r="AP483">
        <v>-1.7592375590544999E-2</v>
      </c>
      <c r="AQ483">
        <f>(Table2[[#This Row],[Sharpe Ratio]]-AVERAGE(Table2[Sharpe Ratio]))/_xlfn.STDEV.P(Table2[Sharpe Ratio])</f>
        <v>-0.9617253229880065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-0.28420604414097039</v>
      </c>
      <c r="AS483">
        <f>_xlfn.RANK.AVG(Table2[[#This Row],[1Y Return vs Nifty Z-Score]],Table2[1Y Return vs Nifty Z-Score])</f>
        <v>513</v>
      </c>
      <c r="AT483">
        <f>_xlfn.RANK.AVG(Table2[[#This Row],[6M Return vs Nifty Z-Score]],Table2[6M Return vs Nifty Z-Score])</f>
        <v>244</v>
      </c>
      <c r="AU483">
        <f>_xlfn.RANK.AVG(Table2[[#This Row],[Sharpe Ratio Z-Score]],Table2[Sharpe Ratio Z-Score])</f>
        <v>618</v>
      </c>
      <c r="AV483">
        <f>(Table2[[#This Row],[Rank 1Y]]+Table2[[#This Row],[Rank 6M]]+Table2[[#This Row],[Rank Sharpe]])/3</f>
        <v>458.33333333333331</v>
      </c>
    </row>
    <row r="484" spans="1:48" x14ac:dyDescent="0.3">
      <c r="A484" t="s">
        <v>529</v>
      </c>
      <c r="B484" t="s">
        <v>530</v>
      </c>
      <c r="C484" t="s">
        <v>3161</v>
      </c>
      <c r="D484" t="s">
        <v>51</v>
      </c>
      <c r="E484">
        <v>40198.882480380002</v>
      </c>
      <c r="F484">
        <v>325.64999999999998</v>
      </c>
      <c r="G484">
        <v>-18.814422529760201</v>
      </c>
      <c r="H484">
        <f>(Table2[[#This Row],[1Y Return vs Nifty]]-AVERAGE(Table2[1Y Return vs Nifty]))/_xlfn.STDEV.P(Table2[1Y Return vs Nifty])</f>
        <v>-0.73694030327349624</v>
      </c>
      <c r="I484">
        <v>5.3689955883861602</v>
      </c>
      <c r="J484">
        <f>(Table2[[#This Row],[1M Return vs Nifty]]-AVERAGE(Table2[1M Return vs Nifty]))/_xlfn.STDEV.P(Table2[1M Return vs Nifty])</f>
        <v>0.47785425194180275</v>
      </c>
      <c r="K484">
        <v>2.5180424704327198</v>
      </c>
      <c r="L484">
        <f>(Table2[[#This Row],[6M Return vs Nifty]]-AVERAGE(Table2[6M Return vs Nifty]))/_xlfn.STDEV.P(Table2[6M Return vs Nifty])</f>
        <v>-0.38303360174511408</v>
      </c>
      <c r="M484">
        <v>0.85203509402657296</v>
      </c>
      <c r="N484">
        <f>(Table2[[#This Row],[1W Return vs Nifty]]-AVERAGE(Table2[1W Return vs Nifty]))/_xlfn.STDEV.P(Table2[1W Return vs Nifty])</f>
        <v>0.14461844499962823</v>
      </c>
      <c r="O484">
        <v>316.05</v>
      </c>
      <c r="P484">
        <v>306.04768568073501</v>
      </c>
      <c r="Q484">
        <v>289.21311260003</v>
      </c>
      <c r="R484">
        <v>63.875421936079498</v>
      </c>
      <c r="S484" s="1">
        <f>(Table2[[#This Row],[Close Price]]-Table2[[#This Row],[20D EMA]])/Table2[[#This Row],[20D EMA]]</f>
        <v>3.0374940673943886E-2</v>
      </c>
      <c r="T484" s="1">
        <f>(Table2[[#This Row],[Close Price]]-Table2[[#This Row],[50D EMA]])/Table2[[#This Row],[50D EMA]]</f>
        <v>6.4049869469406287E-2</v>
      </c>
      <c r="U484" s="1">
        <f>(Table2[[#This Row],[Close Price]]-Table2[[#This Row],[200D EMA]])/Table2[[#This Row],[200D EMA]]</f>
        <v>0.12598629112076504</v>
      </c>
      <c r="V484">
        <v>1.2220969732254101</v>
      </c>
      <c r="W484">
        <v>322.3</v>
      </c>
      <c r="X484">
        <v>327.9</v>
      </c>
      <c r="Y484">
        <v>319.64999999999998</v>
      </c>
      <c r="Z484">
        <v>328.8</v>
      </c>
      <c r="AA484">
        <v>315.7</v>
      </c>
      <c r="AB484">
        <v>333.45</v>
      </c>
      <c r="AC484" s="1">
        <f>(Table2[[#This Row],[Close Price]]/Table2[[#This Row],[Day Low]])-1</f>
        <v>1.039404281725087E-2</v>
      </c>
      <c r="AD484" s="1">
        <f>(Table2[[#This Row],[Day High]]/Table2[[#This Row],[Close Price]])-1</f>
        <v>6.9092584062644402E-3</v>
      </c>
      <c r="AE484" s="1">
        <f>(Table2[[#This Row],[Close Price]]/Table2[[#This Row],[Current Week Low]])-1</f>
        <v>1.8770530267480101E-2</v>
      </c>
      <c r="AF484" s="1">
        <f>(Table2[[#This Row],[Current Week High]]/Table2[[#This Row],[Close Price]])-1</f>
        <v>9.6729617687703051E-3</v>
      </c>
      <c r="AG484" s="1">
        <f>(Table2[[#This Row],[Close Price]]/Table2[[#This Row],[Current Month Low]])-1</f>
        <v>3.1517263224580372E-2</v>
      </c>
      <c r="AH484" s="1">
        <f>(Table2[[#This Row],[Current Month High]]/Table2[[#This Row],[Close Price]])-1</f>
        <v>2.39520958083832E-2</v>
      </c>
      <c r="AI484">
        <v>2.39520958083832</v>
      </c>
      <c r="AJ484">
        <v>37.202443648620097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0.03</v>
      </c>
      <c r="AM484" t="s">
        <v>3220</v>
      </c>
      <c r="AN484">
        <v>6.77</v>
      </c>
      <c r="AO484" t="s">
        <v>3220</v>
      </c>
      <c r="AP484">
        <v>6.5859378669875998E-2</v>
      </c>
      <c r="AQ484">
        <f>(Table2[[#This Row],[Sharpe Ratio]]-AVERAGE(Table2[Sharpe Ratio]))/_xlfn.STDEV.P(Table2[Sharpe Ratio])</f>
        <v>1.3937645632694501E-2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-0.4835635624444849</v>
      </c>
      <c r="AS484">
        <f>_xlfn.RANK.AVG(Table2[[#This Row],[1Y Return vs Nifty Z-Score]],Table2[1Y Return vs Nifty Z-Score])</f>
        <v>579</v>
      </c>
      <c r="AT484">
        <f>_xlfn.RANK.AVG(Table2[[#This Row],[6M Return vs Nifty Z-Score]],Table2[6M Return vs Nifty Z-Score])</f>
        <v>446</v>
      </c>
      <c r="AU484">
        <f>_xlfn.RANK.AVG(Table2[[#This Row],[Sharpe Ratio Z-Score]],Table2[Sharpe Ratio Z-Score])</f>
        <v>350</v>
      </c>
      <c r="AV484">
        <f>(Table2[[#This Row],[Rank 1Y]]+Table2[[#This Row],[Rank 6M]]+Table2[[#This Row],[Rank Sharpe]])/3</f>
        <v>458.33333333333331</v>
      </c>
    </row>
    <row r="485" spans="1:48" x14ac:dyDescent="0.3">
      <c r="A485" t="s">
        <v>1010</v>
      </c>
      <c r="B485" t="s">
        <v>1011</v>
      </c>
      <c r="C485" t="s">
        <v>624</v>
      </c>
      <c r="D485" t="s">
        <v>624</v>
      </c>
      <c r="E485">
        <v>14379.216930000001</v>
      </c>
      <c r="F485">
        <v>497.25</v>
      </c>
      <c r="G485">
        <v>-1.3271885872237801</v>
      </c>
      <c r="H485">
        <f>(Table2[[#This Row],[1Y Return vs Nifty]]-AVERAGE(Table2[1Y Return vs Nifty]))/_xlfn.STDEV.P(Table2[1Y Return vs Nifty])</f>
        <v>-0.42888527847972796</v>
      </c>
      <c r="I485">
        <v>-7.3005598167142596</v>
      </c>
      <c r="J485">
        <f>(Table2[[#This Row],[1M Return vs Nifty]]-AVERAGE(Table2[1M Return vs Nifty]))/_xlfn.STDEV.P(Table2[1M Return vs Nifty])</f>
        <v>-0.78882797182950715</v>
      </c>
      <c r="K485">
        <v>3.1688978512111099</v>
      </c>
      <c r="L485">
        <f>(Table2[[#This Row],[6M Return vs Nifty]]-AVERAGE(Table2[6M Return vs Nifty]))/_xlfn.STDEV.P(Table2[6M Return vs Nifty])</f>
        <v>-0.36238721579155431</v>
      </c>
      <c r="M485">
        <v>1.3411323748761299</v>
      </c>
      <c r="N485">
        <f>(Table2[[#This Row],[1W Return vs Nifty]]-AVERAGE(Table2[1W Return vs Nifty]))/_xlfn.STDEV.P(Table2[1W Return vs Nifty])</f>
        <v>0.23866095755675351</v>
      </c>
      <c r="O485">
        <v>497.07</v>
      </c>
      <c r="P485">
        <v>499.36041747714802</v>
      </c>
      <c r="Q485">
        <v>457.04861240791701</v>
      </c>
      <c r="R485">
        <v>53.757179998709397</v>
      </c>
      <c r="S485" s="1">
        <f>(Table2[[#This Row],[Close Price]]-Table2[[#This Row],[20D EMA]])/Table2[[#This Row],[20D EMA]]</f>
        <v>3.6212203512585116E-4</v>
      </c>
      <c r="T485" s="1">
        <f>(Table2[[#This Row],[Close Price]]-Table2[[#This Row],[50D EMA]])/Table2[[#This Row],[50D EMA]]</f>
        <v>-4.2262410140759639E-3</v>
      </c>
      <c r="U485" s="1">
        <f>(Table2[[#This Row],[Close Price]]-Table2[[#This Row],[200D EMA]])/Table2[[#This Row],[200D EMA]]</f>
        <v>8.7958668948333138E-2</v>
      </c>
      <c r="V485">
        <v>0.56478344243491396</v>
      </c>
      <c r="W485">
        <v>492.8</v>
      </c>
      <c r="X485">
        <v>500</v>
      </c>
      <c r="Y485">
        <v>478.05</v>
      </c>
      <c r="Z485">
        <v>500</v>
      </c>
      <c r="AA485">
        <v>478.05</v>
      </c>
      <c r="AB485">
        <v>504</v>
      </c>
      <c r="AC485" s="1">
        <f>(Table2[[#This Row],[Close Price]]/Table2[[#This Row],[Day Low]])-1</f>
        <v>9.0300324675325339E-3</v>
      </c>
      <c r="AD485" s="1">
        <f>(Table2[[#This Row],[Day High]]/Table2[[#This Row],[Close Price]])-1</f>
        <v>5.5304172951231578E-3</v>
      </c>
      <c r="AE485" s="1">
        <f>(Table2[[#This Row],[Close Price]]/Table2[[#This Row],[Current Week Low]])-1</f>
        <v>4.0163162849074396E-2</v>
      </c>
      <c r="AF485" s="1">
        <f>(Table2[[#This Row],[Current Week High]]/Table2[[#This Row],[Close Price]])-1</f>
        <v>5.5304172951231578E-3</v>
      </c>
      <c r="AG485" s="1">
        <f>(Table2[[#This Row],[Close Price]]/Table2[[#This Row],[Current Month Low]])-1</f>
        <v>4.0163162849074396E-2</v>
      </c>
      <c r="AH485" s="1">
        <f>(Table2[[#This Row],[Current Month High]]/Table2[[#This Row],[Close Price]])-1</f>
        <v>1.3574660633484115E-2</v>
      </c>
      <c r="AI485">
        <v>19.054801407742499</v>
      </c>
      <c r="AJ485">
        <v>46.898079763663198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-0.06</v>
      </c>
      <c r="AM485" t="s">
        <v>3221</v>
      </c>
      <c r="AN485">
        <v>-0.6</v>
      </c>
      <c r="AO485" t="s">
        <v>3221</v>
      </c>
      <c r="AP485">
        <v>1.8754815572331E-2</v>
      </c>
      <c r="AQ485">
        <f>(Table2[[#This Row],[Sharpe Ratio]]-AVERAGE(Table2[Sharpe Ratio]))/_xlfn.STDEV.P(Table2[Sharpe Ratio])</f>
        <v>-0.53677789383833918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452</v>
      </c>
      <c r="AT485">
        <f>_xlfn.RANK.AVG(Table2[[#This Row],[6M Return vs Nifty Z-Score]],Table2[6M Return vs Nifty Z-Score])</f>
        <v>440</v>
      </c>
      <c r="AU485">
        <f>_xlfn.RANK.AVG(Table2[[#This Row],[Sharpe Ratio Z-Score]],Table2[Sharpe Ratio Z-Score])</f>
        <v>483</v>
      </c>
      <c r="AV485">
        <f>(Table2[[#This Row],[Rank 1Y]]+Table2[[#This Row],[Rank 6M]]+Table2[[#This Row],[Rank Sharpe]])/3</f>
        <v>458.33333333333331</v>
      </c>
    </row>
    <row r="486" spans="1:48" x14ac:dyDescent="0.3">
      <c r="A486" t="s">
        <v>1294</v>
      </c>
      <c r="B486" t="s">
        <v>1295</v>
      </c>
      <c r="C486" t="s">
        <v>3173</v>
      </c>
      <c r="D486" t="s">
        <v>436</v>
      </c>
      <c r="E486">
        <v>8967.8999401000001</v>
      </c>
      <c r="F486">
        <v>669.25</v>
      </c>
      <c r="G486">
        <v>-12.6988197879016</v>
      </c>
      <c r="H486">
        <f>(Table2[[#This Row],[1Y Return vs Nifty]]-AVERAGE(Table2[1Y Return vs Nifty]))/_xlfn.STDEV.P(Table2[1Y Return vs Nifty])</f>
        <v>-0.62920787626629904</v>
      </c>
      <c r="I486">
        <v>8.5834846070844595</v>
      </c>
      <c r="J486">
        <f>(Table2[[#This Row],[1M Return vs Nifty]]-AVERAGE(Table2[1M Return vs Nifty]))/_xlfn.STDEV.P(Table2[1M Return vs Nifty])</f>
        <v>0.79923380854834691</v>
      </c>
      <c r="K486">
        <v>-37.627860507179399</v>
      </c>
      <c r="L486">
        <f>(Table2[[#This Row],[6M Return vs Nifty]]-AVERAGE(Table2[6M Return vs Nifty]))/_xlfn.STDEV.P(Table2[6M Return vs Nifty])</f>
        <v>-1.656538948414694</v>
      </c>
      <c r="M486">
        <v>-4.6904001165409701</v>
      </c>
      <c r="N486">
        <f>(Table2[[#This Row],[1W Return vs Nifty]]-AVERAGE(Table2[1W Return vs Nifty]))/_xlfn.STDEV.P(Table2[1W Return vs Nifty])</f>
        <v>-0.92106838928718249</v>
      </c>
      <c r="O486">
        <v>658.31</v>
      </c>
      <c r="P486">
        <v>660.78032893495504</v>
      </c>
      <c r="Q486">
        <v>721.46622123268196</v>
      </c>
      <c r="R486">
        <v>53.621382903130304</v>
      </c>
      <c r="S486" s="1">
        <f>(Table2[[#This Row],[Close Price]]-Table2[[#This Row],[20D EMA]])/Table2[[#This Row],[20D EMA]]</f>
        <v>1.6618310522398348E-2</v>
      </c>
      <c r="T486" s="1">
        <f>(Table2[[#This Row],[Close Price]]-Table2[[#This Row],[50D EMA]])/Table2[[#This Row],[50D EMA]]</f>
        <v>1.2817680391146584E-2</v>
      </c>
      <c r="U486" s="1">
        <f>(Table2[[#This Row],[Close Price]]-Table2[[#This Row],[200D EMA]])/Table2[[#This Row],[200D EMA]]</f>
        <v>-7.2375143417617568E-2</v>
      </c>
      <c r="V486">
        <v>0.87447612572326505</v>
      </c>
      <c r="W486">
        <v>650.04999999999995</v>
      </c>
      <c r="X486">
        <v>674.2</v>
      </c>
      <c r="Y486">
        <v>645.04999999999995</v>
      </c>
      <c r="Z486">
        <v>674.2</v>
      </c>
      <c r="AA486">
        <v>645.04999999999995</v>
      </c>
      <c r="AB486">
        <v>695</v>
      </c>
      <c r="AC486" s="1">
        <f>(Table2[[#This Row],[Close Price]]/Table2[[#This Row],[Day Low]])-1</f>
        <v>2.9536189523882816E-2</v>
      </c>
      <c r="AD486" s="1">
        <f>(Table2[[#This Row],[Day High]]/Table2[[#This Row],[Close Price]])-1</f>
        <v>7.3963391856557426E-3</v>
      </c>
      <c r="AE486" s="1">
        <f>(Table2[[#This Row],[Close Price]]/Table2[[#This Row],[Current Week Low]])-1</f>
        <v>3.7516471591349632E-2</v>
      </c>
      <c r="AF486" s="1">
        <f>(Table2[[#This Row],[Current Week High]]/Table2[[#This Row],[Close Price]])-1</f>
        <v>7.3963391856557426E-3</v>
      </c>
      <c r="AG486" s="1">
        <f>(Table2[[#This Row],[Close Price]]/Table2[[#This Row],[Current Month Low]])-1</f>
        <v>3.7516471591349632E-2</v>
      </c>
      <c r="AH486" s="1">
        <f>(Table2[[#This Row],[Current Month High]]/Table2[[#This Row],[Close Price]])-1</f>
        <v>3.8475905864773896E-2</v>
      </c>
      <c r="AI486">
        <v>63.914830033619701</v>
      </c>
      <c r="AJ486">
        <v>23.3640552995391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0.06</v>
      </c>
      <c r="AM486" t="s">
        <v>3220</v>
      </c>
      <c r="AN486">
        <v>2.0699999999999998</v>
      </c>
      <c r="AO486" t="s">
        <v>3220</v>
      </c>
      <c r="AP486">
        <v>0.15933881079508899</v>
      </c>
      <c r="AQ486">
        <f>(Table2[[#This Row],[Sharpe Ratio]]-AVERAGE(Table2[Sharpe Ratio]))/_xlfn.STDEV.P(Table2[Sharpe Ratio])</f>
        <v>1.1068376219189753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546</v>
      </c>
      <c r="AT486">
        <f>_xlfn.RANK.AVG(Table2[[#This Row],[6M Return vs Nifty Z-Score]],Table2[6M Return vs Nifty Z-Score])</f>
        <v>730</v>
      </c>
      <c r="AU486">
        <f>_xlfn.RANK.AVG(Table2[[#This Row],[Sharpe Ratio Z-Score]],Table2[Sharpe Ratio Z-Score])</f>
        <v>100</v>
      </c>
      <c r="AV486">
        <f>(Table2[[#This Row],[Rank 1Y]]+Table2[[#This Row],[Rank 6M]]+Table2[[#This Row],[Rank Sharpe]])/3</f>
        <v>458.66666666666669</v>
      </c>
    </row>
    <row r="487" spans="1:48" x14ac:dyDescent="0.3">
      <c r="A487" t="s">
        <v>2024</v>
      </c>
      <c r="B487" t="s">
        <v>2025</v>
      </c>
      <c r="C487" t="s">
        <v>3163</v>
      </c>
      <c r="D487" t="s">
        <v>358</v>
      </c>
      <c r="E487">
        <v>3365.6054437600001</v>
      </c>
      <c r="F487">
        <v>2389.1</v>
      </c>
      <c r="G487">
        <v>-7.1679630814301598</v>
      </c>
      <c r="H487">
        <f>(Table2[[#This Row],[1Y Return vs Nifty]]-AVERAGE(Table2[1Y Return vs Nifty]))/_xlfn.STDEV.P(Table2[1Y Return vs Nifty])</f>
        <v>-0.53177633246459743</v>
      </c>
      <c r="I487">
        <v>-1.73429482649222</v>
      </c>
      <c r="J487">
        <f>(Table2[[#This Row],[1M Return vs Nifty]]-AVERAGE(Table2[1M Return vs Nifty]))/_xlfn.STDEV.P(Table2[1M Return vs Nifty])</f>
        <v>-0.23232155226908396</v>
      </c>
      <c r="K487">
        <v>25.182608146060399</v>
      </c>
      <c r="L487">
        <f>(Table2[[#This Row],[6M Return vs Nifty]]-AVERAGE(Table2[6M Return vs Nifty]))/_xlfn.STDEV.P(Table2[6M Return vs Nifty])</f>
        <v>0.33593006396074288</v>
      </c>
      <c r="M487">
        <v>2.84918997692214</v>
      </c>
      <c r="N487">
        <f>(Table2[[#This Row],[1W Return vs Nifty]]-AVERAGE(Table2[1W Return vs Nifty]))/_xlfn.STDEV.P(Table2[1W Return vs Nifty])</f>
        <v>0.52862684272981686</v>
      </c>
      <c r="O487">
        <v>2315.34</v>
      </c>
      <c r="P487">
        <v>2165.5596817813798</v>
      </c>
      <c r="Q487">
        <v>1962.4324180674701</v>
      </c>
      <c r="R487">
        <v>55.121358782538799</v>
      </c>
      <c r="S487" s="1">
        <f>(Table2[[#This Row],[Close Price]]-Table2[[#This Row],[20D EMA]])/Table2[[#This Row],[20D EMA]]</f>
        <v>3.185709226290729E-2</v>
      </c>
      <c r="T487" s="1">
        <f>(Table2[[#This Row],[Close Price]]-Table2[[#This Row],[50D EMA]])/Table2[[#This Row],[50D EMA]]</f>
        <v>0.1032251939760611</v>
      </c>
      <c r="U487" s="1">
        <f>(Table2[[#This Row],[Close Price]]-Table2[[#This Row],[200D EMA]])/Table2[[#This Row],[200D EMA]]</f>
        <v>0.21741771997055373</v>
      </c>
      <c r="V487">
        <v>0.80869652502658396</v>
      </c>
      <c r="W487">
        <v>2357.5</v>
      </c>
      <c r="X487">
        <v>2405.9</v>
      </c>
      <c r="Y487">
        <v>2339.5500000000002</v>
      </c>
      <c r="Z487">
        <v>2418.5</v>
      </c>
      <c r="AA487">
        <v>2277.9499999999998</v>
      </c>
      <c r="AB487">
        <v>2559.9499999999998</v>
      </c>
      <c r="AC487" s="1">
        <f>(Table2[[#This Row],[Close Price]]/Table2[[#This Row],[Day Low]])-1</f>
        <v>1.3404029692470898E-2</v>
      </c>
      <c r="AD487" s="1">
        <f>(Table2[[#This Row],[Day High]]/Table2[[#This Row],[Close Price]])-1</f>
        <v>7.0319367125697418E-3</v>
      </c>
      <c r="AE487" s="1">
        <f>(Table2[[#This Row],[Close Price]]/Table2[[#This Row],[Current Week Low]])-1</f>
        <v>2.1179286614947168E-2</v>
      </c>
      <c r="AF487" s="1">
        <f>(Table2[[#This Row],[Current Week High]]/Table2[[#This Row],[Close Price]])-1</f>
        <v>1.2305889246996715E-2</v>
      </c>
      <c r="AG487" s="1">
        <f>(Table2[[#This Row],[Close Price]]/Table2[[#This Row],[Current Month Low]])-1</f>
        <v>4.8793871682872858E-2</v>
      </c>
      <c r="AH487" s="1">
        <f>(Table2[[#This Row],[Current Month High]]/Table2[[#This Row],[Close Price]])-1</f>
        <v>7.1512284960863814E-2</v>
      </c>
      <c r="AI487">
        <v>7.1512284960863797</v>
      </c>
      <c r="AJ487">
        <v>56.0483344219464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0.04</v>
      </c>
      <c r="AM487" t="s">
        <v>3220</v>
      </c>
      <c r="AN487">
        <v>6.26</v>
      </c>
      <c r="AO487" t="s">
        <v>3220</v>
      </c>
      <c r="AP487">
        <v>-5.4689209319809001E-2</v>
      </c>
      <c r="AQ487">
        <f>(Table2[[#This Row],[Sharpe Ratio]]-AVERAGE(Table2[Sharpe Ratio]))/_xlfn.STDEV.P(Table2[Sharpe Ratio])</f>
        <v>-1.3954370794811608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-1.2949780575242824</v>
      </c>
      <c r="AS487">
        <f>_xlfn.RANK.AVG(Table2[[#This Row],[1Y Return vs Nifty Z-Score]],Table2[1Y Return vs Nifty Z-Score])</f>
        <v>488</v>
      </c>
      <c r="AT487">
        <f>_xlfn.RANK.AVG(Table2[[#This Row],[6M Return vs Nifty Z-Score]],Table2[6M Return vs Nifty Z-Score])</f>
        <v>218</v>
      </c>
      <c r="AU487">
        <f>_xlfn.RANK.AVG(Table2[[#This Row],[Sharpe Ratio Z-Score]],Table2[Sharpe Ratio Z-Score])</f>
        <v>671</v>
      </c>
      <c r="AV487">
        <f>(Table2[[#This Row],[Rank 1Y]]+Table2[[#This Row],[Rank 6M]]+Table2[[#This Row],[Rank Sharpe]])/3</f>
        <v>459</v>
      </c>
    </row>
    <row r="488" spans="1:48" x14ac:dyDescent="0.3">
      <c r="A488" t="s">
        <v>277</v>
      </c>
      <c r="B488" t="s">
        <v>278</v>
      </c>
      <c r="C488" t="s">
        <v>3165</v>
      </c>
      <c r="D488" t="s">
        <v>54</v>
      </c>
      <c r="E488">
        <v>98083.694644470001</v>
      </c>
      <c r="F488">
        <v>2448.15</v>
      </c>
      <c r="G488">
        <v>11.9315967541423</v>
      </c>
      <c r="H488">
        <f>(Table2[[#This Row],[1Y Return vs Nifty]]-AVERAGE(Table2[1Y Return vs Nifty]))/_xlfn.STDEV.P(Table2[1Y Return vs Nifty])</f>
        <v>-0.19531858288388024</v>
      </c>
      <c r="I488">
        <v>9.8646606206844005</v>
      </c>
      <c r="J488">
        <f>(Table2[[#This Row],[1M Return vs Nifty]]-AVERAGE(Table2[1M Return vs Nifty]))/_xlfn.STDEV.P(Table2[1M Return vs Nifty])</f>
        <v>0.92732377146022016</v>
      </c>
      <c r="K488">
        <v>1.8835574123413099</v>
      </c>
      <c r="L488">
        <f>(Table2[[#This Row],[6M Return vs Nifty]]-AVERAGE(Table2[6M Return vs Nifty]))/_xlfn.STDEV.P(Table2[6M Return vs Nifty])</f>
        <v>-0.40316068954064765</v>
      </c>
      <c r="M488">
        <v>0.65504631561297599</v>
      </c>
      <c r="N488">
        <f>(Table2[[#This Row],[1W Return vs Nifty]]-AVERAGE(Table2[1W Return vs Nifty]))/_xlfn.STDEV.P(Table2[1W Return vs Nifty])</f>
        <v>0.10674189079880507</v>
      </c>
      <c r="O488">
        <v>2359.48</v>
      </c>
      <c r="P488">
        <v>2264.27069385292</v>
      </c>
      <c r="Q488">
        <v>2113.05716047852</v>
      </c>
      <c r="R488">
        <v>61.689066957936198</v>
      </c>
      <c r="S488" s="1">
        <f>(Table2[[#This Row],[Close Price]]-Table2[[#This Row],[20D EMA]])/Table2[[#This Row],[20D EMA]]</f>
        <v>3.7580314306542149E-2</v>
      </c>
      <c r="T488" s="1">
        <f>(Table2[[#This Row],[Close Price]]-Table2[[#This Row],[50D EMA]])/Table2[[#This Row],[50D EMA]]</f>
        <v>8.1209065084964768E-2</v>
      </c>
      <c r="U488" s="1">
        <f>(Table2[[#This Row],[Close Price]]-Table2[[#This Row],[200D EMA]])/Table2[[#This Row],[200D EMA]]</f>
        <v>0.15858200421118537</v>
      </c>
      <c r="V488">
        <v>0.98874022513070203</v>
      </c>
      <c r="W488">
        <v>2438</v>
      </c>
      <c r="X488">
        <v>2471</v>
      </c>
      <c r="Y488">
        <v>2394.0500000000002</v>
      </c>
      <c r="Z488">
        <v>2508</v>
      </c>
      <c r="AA488">
        <v>2371</v>
      </c>
      <c r="AB488">
        <v>2555.4</v>
      </c>
      <c r="AC488" s="1">
        <f>(Table2[[#This Row],[Close Price]]/Table2[[#This Row],[Day Low]])-1</f>
        <v>4.1632485643969819E-3</v>
      </c>
      <c r="AD488" s="1">
        <f>(Table2[[#This Row],[Day High]]/Table2[[#This Row],[Close Price]])-1</f>
        <v>9.3335784163550706E-3</v>
      </c>
      <c r="AE488" s="1">
        <f>(Table2[[#This Row],[Close Price]]/Table2[[#This Row],[Current Week Low]])-1</f>
        <v>2.2597690106722856E-2</v>
      </c>
      <c r="AF488" s="1">
        <f>(Table2[[#This Row],[Current Week High]]/Table2[[#This Row],[Close Price]])-1</f>
        <v>2.4447031431897415E-2</v>
      </c>
      <c r="AG488" s="1">
        <f>(Table2[[#This Row],[Close Price]]/Table2[[#This Row],[Current Month Low]])-1</f>
        <v>3.2539013074652123E-2</v>
      </c>
      <c r="AH488" s="1">
        <f>(Table2[[#This Row],[Current Month High]]/Table2[[#This Row],[Close Price]])-1</f>
        <v>4.3808590159916561E-2</v>
      </c>
      <c r="AI488">
        <v>4.3808590159916498</v>
      </c>
      <c r="AJ488">
        <v>45.459136686372901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-0.05</v>
      </c>
      <c r="AM488" t="s">
        <v>3221</v>
      </c>
      <c r="AN488">
        <v>3.63</v>
      </c>
      <c r="AO488" t="s">
        <v>3220</v>
      </c>
      <c r="AQ488">
        <f>(Table2[[#This Row],[Sharpe Ratio]]-AVERAGE(Table2[Sharpe Ratio]))/_xlfn.STDEV.P(Table2[Sharpe Ratio])</f>
        <v>-0.75604684988846571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-0.32046046005396839</v>
      </c>
      <c r="AS488">
        <f>_xlfn.RANK.AVG(Table2[[#This Row],[1Y Return vs Nifty Z-Score]],Table2[1Y Return vs Nifty Z-Score])</f>
        <v>364</v>
      </c>
      <c r="AT488">
        <f>_xlfn.RANK.AVG(Table2[[#This Row],[6M Return vs Nifty Z-Score]],Table2[6M Return vs Nifty Z-Score])</f>
        <v>454</v>
      </c>
      <c r="AU488">
        <f>_xlfn.RANK.AVG(Table2[[#This Row],[Sharpe Ratio Z-Score]],Table2[Sharpe Ratio Z-Score])</f>
        <v>559.5</v>
      </c>
      <c r="AV488">
        <f>(Table2[[#This Row],[Rank 1Y]]+Table2[[#This Row],[Rank 6M]]+Table2[[#This Row],[Rank Sharpe]])/3</f>
        <v>459.16666666666669</v>
      </c>
    </row>
    <row r="489" spans="1:48" x14ac:dyDescent="0.3">
      <c r="A489" t="s">
        <v>1361</v>
      </c>
      <c r="B489" t="s">
        <v>1362</v>
      </c>
      <c r="C489" t="s">
        <v>3161</v>
      </c>
      <c r="D489" t="s">
        <v>21</v>
      </c>
      <c r="E489">
        <v>8428.1681549839996</v>
      </c>
      <c r="F489">
        <v>30.43</v>
      </c>
      <c r="G489">
        <v>38.143584511456197</v>
      </c>
      <c r="H489">
        <f>(Table2[[#This Row],[1Y Return vs Nifty]]-AVERAGE(Table2[1Y Return vs Nifty]))/_xlfn.STDEV.P(Table2[1Y Return vs Nifty])</f>
        <v>0.26643166103732008</v>
      </c>
      <c r="I489">
        <v>-13.4109542863005</v>
      </c>
      <c r="J489">
        <f>(Table2[[#This Row],[1M Return vs Nifty]]-AVERAGE(Table2[1M Return vs Nifty]))/_xlfn.STDEV.P(Table2[1M Return vs Nifty])</f>
        <v>-1.3997356009748463</v>
      </c>
      <c r="K489">
        <v>-35.155478376614496</v>
      </c>
      <c r="L489">
        <f>(Table2[[#This Row],[6M Return vs Nifty]]-AVERAGE(Table2[6M Return vs Nifty]))/_xlfn.STDEV.P(Table2[6M Return vs Nifty])</f>
        <v>-1.5781102264591662</v>
      </c>
      <c r="M489">
        <v>-1.9640686598659001</v>
      </c>
      <c r="N489">
        <f>(Table2[[#This Row],[1W Return vs Nifty]]-AVERAGE(Table2[1W Return vs Nifty]))/_xlfn.STDEV.P(Table2[1W Return vs Nifty])</f>
        <v>-0.39685557869068455</v>
      </c>
      <c r="O489">
        <v>30.7</v>
      </c>
      <c r="P489">
        <v>30.929231028548699</v>
      </c>
      <c r="Q489">
        <v>29.3451770841355</v>
      </c>
      <c r="R489">
        <v>46.820803400032801</v>
      </c>
      <c r="S489" s="1">
        <f>(Table2[[#This Row],[Close Price]]-Table2[[#This Row],[20D EMA]])/Table2[[#This Row],[20D EMA]]</f>
        <v>-8.794788273615621E-3</v>
      </c>
      <c r="T489" s="1">
        <f>(Table2[[#This Row],[Close Price]]-Table2[[#This Row],[50D EMA]])/Table2[[#This Row],[50D EMA]]</f>
        <v>-1.6141074703341078E-2</v>
      </c>
      <c r="U489" s="1">
        <f>(Table2[[#This Row],[Close Price]]-Table2[[#This Row],[200D EMA]])/Table2[[#This Row],[200D EMA]]</f>
        <v>3.6967673180305104E-2</v>
      </c>
      <c r="V489">
        <v>0.72597344224918203</v>
      </c>
      <c r="W489">
        <v>29.91</v>
      </c>
      <c r="X489">
        <v>31.32</v>
      </c>
      <c r="Y489">
        <v>29.27</v>
      </c>
      <c r="Z489">
        <v>31.32</v>
      </c>
      <c r="AA489">
        <v>29.27</v>
      </c>
      <c r="AB489">
        <v>31.64</v>
      </c>
      <c r="AC489" s="1">
        <f>(Table2[[#This Row],[Close Price]]/Table2[[#This Row],[Day Low]])-1</f>
        <v>1.7385489802741461E-2</v>
      </c>
      <c r="AD489" s="1">
        <f>(Table2[[#This Row],[Day High]]/Table2[[#This Row],[Close Price]])-1</f>
        <v>2.9247453171212578E-2</v>
      </c>
      <c r="AE489" s="1">
        <f>(Table2[[#This Row],[Close Price]]/Table2[[#This Row],[Current Week Low]])-1</f>
        <v>3.9631021523744536E-2</v>
      </c>
      <c r="AF489" s="1">
        <f>(Table2[[#This Row],[Current Week High]]/Table2[[#This Row],[Close Price]])-1</f>
        <v>2.9247453171212578E-2</v>
      </c>
      <c r="AG489" s="1">
        <f>(Table2[[#This Row],[Close Price]]/Table2[[#This Row],[Current Month Low]])-1</f>
        <v>3.9631021523744536E-2</v>
      </c>
      <c r="AH489" s="1">
        <f>(Table2[[#This Row],[Current Month High]]/Table2[[#This Row],[Close Price]])-1</f>
        <v>3.9763391390075675E-2</v>
      </c>
      <c r="AI489">
        <v>39.664804469273697</v>
      </c>
      <c r="AJ489">
        <v>85.548780487804905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-0.21</v>
      </c>
      <c r="AM489" t="s">
        <v>3221</v>
      </c>
      <c r="AN489">
        <v>-3.46</v>
      </c>
      <c r="AO489" t="s">
        <v>3221</v>
      </c>
      <c r="AP489">
        <v>3.6730979984143E-2</v>
      </c>
      <c r="AQ489">
        <f>(Table2[[#This Row],[Sharpe Ratio]]-AVERAGE(Table2[Sharpe Ratio]))/_xlfn.STDEV.P(Table2[Sharpe Ratio])</f>
        <v>-0.32661241451586986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224</v>
      </c>
      <c r="AT489">
        <f>_xlfn.RANK.AVG(Table2[[#This Row],[6M Return vs Nifty Z-Score]],Table2[6M Return vs Nifty Z-Score])</f>
        <v>728</v>
      </c>
      <c r="AU489">
        <f>_xlfn.RANK.AVG(Table2[[#This Row],[Sharpe Ratio Z-Score]],Table2[Sharpe Ratio Z-Score])</f>
        <v>426</v>
      </c>
      <c r="AV489">
        <f>(Table2[[#This Row],[Rank 1Y]]+Table2[[#This Row],[Rank 6M]]+Table2[[#This Row],[Rank Sharpe]])/3</f>
        <v>459.33333333333331</v>
      </c>
    </row>
    <row r="490" spans="1:48" x14ac:dyDescent="0.3">
      <c r="A490" t="s">
        <v>1813</v>
      </c>
      <c r="B490" t="s">
        <v>1814</v>
      </c>
      <c r="C490" t="s">
        <v>3175</v>
      </c>
      <c r="D490" t="s">
        <v>501</v>
      </c>
      <c r="E490">
        <v>4298.4901759499999</v>
      </c>
      <c r="F490">
        <v>375.25</v>
      </c>
      <c r="G490">
        <v>-16.988392285389999</v>
      </c>
      <c r="H490">
        <f>(Table2[[#This Row],[1Y Return vs Nifty]]-AVERAGE(Table2[1Y Return vs Nifty]))/_xlfn.STDEV.P(Table2[1Y Return vs Nifty])</f>
        <v>-0.70477296371298692</v>
      </c>
      <c r="I490">
        <v>-5.7494123718128201</v>
      </c>
      <c r="J490">
        <f>(Table2[[#This Row],[1M Return vs Nifty]]-AVERAGE(Table2[1M Return vs Nifty]))/_xlfn.STDEV.P(Table2[1M Return vs Nifty])</f>
        <v>-0.63374668980488602</v>
      </c>
      <c r="K490">
        <v>-12.0400713515943</v>
      </c>
      <c r="L490">
        <f>(Table2[[#This Row],[6M Return vs Nifty]]-AVERAGE(Table2[6M Return vs Nifty]))/_xlfn.STDEV.P(Table2[6M Return vs Nifty])</f>
        <v>-0.84484500501868598</v>
      </c>
      <c r="M490">
        <v>0.99940333329272502</v>
      </c>
      <c r="N490">
        <f>(Table2[[#This Row],[1W Return vs Nifty]]-AVERAGE(Table2[1W Return vs Nifty]))/_xlfn.STDEV.P(Table2[1W Return vs Nifty])</f>
        <v>0.17295407481060532</v>
      </c>
      <c r="O490">
        <v>367.92</v>
      </c>
      <c r="P490">
        <v>369.43608437332199</v>
      </c>
      <c r="Q490">
        <v>359.40781556046602</v>
      </c>
      <c r="R490">
        <v>62.770604601151</v>
      </c>
      <c r="S490" s="1">
        <f>(Table2[[#This Row],[Close Price]]-Table2[[#This Row],[20D EMA]])/Table2[[#This Row],[20D EMA]]</f>
        <v>1.9922809306370907E-2</v>
      </c>
      <c r="T490" s="1">
        <f>(Table2[[#This Row],[Close Price]]-Table2[[#This Row],[50D EMA]])/Table2[[#This Row],[50D EMA]]</f>
        <v>1.5737270593207515E-2</v>
      </c>
      <c r="U490" s="1">
        <f>(Table2[[#This Row],[Close Price]]-Table2[[#This Row],[200D EMA]])/Table2[[#This Row],[200D EMA]]</f>
        <v>4.4078575238630902E-2</v>
      </c>
      <c r="V490">
        <v>0.68013626025405505</v>
      </c>
      <c r="W490">
        <v>364.05</v>
      </c>
      <c r="X490">
        <v>377.35</v>
      </c>
      <c r="Y490">
        <v>359.65</v>
      </c>
      <c r="Z490">
        <v>377.35</v>
      </c>
      <c r="AA490">
        <v>357.05</v>
      </c>
      <c r="AB490">
        <v>377.8</v>
      </c>
      <c r="AC490" s="1">
        <f>(Table2[[#This Row],[Close Price]]/Table2[[#This Row],[Day Low]])-1</f>
        <v>3.0765004807032037E-2</v>
      </c>
      <c r="AD490" s="1">
        <f>(Table2[[#This Row],[Day High]]/Table2[[#This Row],[Close Price]])-1</f>
        <v>5.5962691538975484E-3</v>
      </c>
      <c r="AE490" s="1">
        <f>(Table2[[#This Row],[Close Price]]/Table2[[#This Row],[Current Week Low]])-1</f>
        <v>4.337550396218548E-2</v>
      </c>
      <c r="AF490" s="1">
        <f>(Table2[[#This Row],[Current Week High]]/Table2[[#This Row],[Close Price]])-1</f>
        <v>5.5962691538975484E-3</v>
      </c>
      <c r="AG490" s="1">
        <f>(Table2[[#This Row],[Close Price]]/Table2[[#This Row],[Current Month Low]])-1</f>
        <v>5.0973253045791811E-2</v>
      </c>
      <c r="AH490" s="1">
        <f>(Table2[[#This Row],[Current Month High]]/Table2[[#This Row],[Close Price]])-1</f>
        <v>6.7954696868754993E-3</v>
      </c>
      <c r="AI490">
        <v>22.278481012658201</v>
      </c>
      <c r="AJ490">
        <v>33.280056828272002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-0.06</v>
      </c>
      <c r="AM490" t="s">
        <v>3221</v>
      </c>
      <c r="AN490">
        <v>0.79</v>
      </c>
      <c r="AO490" t="s">
        <v>3220</v>
      </c>
      <c r="AP490">
        <v>0.10716627977495601</v>
      </c>
      <c r="AQ490">
        <f>(Table2[[#This Row],[Sharpe Ratio]]-AVERAGE(Table2[Sharpe Ratio]))/_xlfn.STDEV.P(Table2[Sharpe Ratio])</f>
        <v>0.49687073809876964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569</v>
      </c>
      <c r="AT490">
        <f>_xlfn.RANK.AVG(Table2[[#This Row],[6M Return vs Nifty Z-Score]],Table2[6M Return vs Nifty Z-Score])</f>
        <v>598</v>
      </c>
      <c r="AU490">
        <f>_xlfn.RANK.AVG(Table2[[#This Row],[Sharpe Ratio Z-Score]],Table2[Sharpe Ratio Z-Score])</f>
        <v>212</v>
      </c>
      <c r="AV490">
        <f>(Table2[[#This Row],[Rank 1Y]]+Table2[[#This Row],[Rank 6M]]+Table2[[#This Row],[Rank Sharpe]])/3</f>
        <v>459.66666666666669</v>
      </c>
    </row>
    <row r="491" spans="1:48" x14ac:dyDescent="0.3">
      <c r="A491" t="s">
        <v>935</v>
      </c>
      <c r="B491" t="s">
        <v>936</v>
      </c>
      <c r="C491" t="s">
        <v>3164</v>
      </c>
      <c r="D491" t="s">
        <v>514</v>
      </c>
      <c r="E491">
        <v>16314.09510843</v>
      </c>
      <c r="F491">
        <v>678.9</v>
      </c>
      <c r="G491">
        <v>-6.6496720737608097</v>
      </c>
      <c r="H491">
        <f>(Table2[[#This Row],[1Y Return vs Nifty]]-AVERAGE(Table2[1Y Return vs Nifty]))/_xlfn.STDEV.P(Table2[1Y Return vs Nifty])</f>
        <v>-0.52264612069167649</v>
      </c>
      <c r="I491">
        <v>-4.1206427302844002</v>
      </c>
      <c r="J491">
        <f>(Table2[[#This Row],[1M Return vs Nifty]]-AVERAGE(Table2[1M Return vs Nifty]))/_xlfn.STDEV.P(Table2[1M Return vs Nifty])</f>
        <v>-0.47090486263928111</v>
      </c>
      <c r="K491">
        <v>-16.797704509322099</v>
      </c>
      <c r="L491">
        <f>(Table2[[#This Row],[6M Return vs Nifty]]-AVERAGE(Table2[6M Return vs Nifty]))/_xlfn.STDEV.P(Table2[6M Return vs Nifty])</f>
        <v>-0.99576628999358463</v>
      </c>
      <c r="M491">
        <v>3.8664811586744299</v>
      </c>
      <c r="N491">
        <f>(Table2[[#This Row],[1W Return vs Nifty]]-AVERAGE(Table2[1W Return vs Nifty]))/_xlfn.STDEV.P(Table2[1W Return vs Nifty])</f>
        <v>0.72422927701041051</v>
      </c>
      <c r="O491">
        <v>666.43</v>
      </c>
      <c r="P491">
        <v>679.97304242467499</v>
      </c>
      <c r="Q491">
        <v>642.45039947627799</v>
      </c>
      <c r="R491">
        <v>68.453577925209999</v>
      </c>
      <c r="S491" s="1">
        <f>(Table2[[#This Row],[Close Price]]-Table2[[#This Row],[20D EMA]])/Table2[[#This Row],[20D EMA]]</f>
        <v>1.8711642633134806E-2</v>
      </c>
      <c r="T491" s="1">
        <f>(Table2[[#This Row],[Close Price]]-Table2[[#This Row],[50D EMA]])/Table2[[#This Row],[50D EMA]]</f>
        <v>-1.5780661257521497E-3</v>
      </c>
      <c r="U491" s="1">
        <f>(Table2[[#This Row],[Close Price]]-Table2[[#This Row],[200D EMA]])/Table2[[#This Row],[200D EMA]]</f>
        <v>5.6735275677990853E-2</v>
      </c>
      <c r="V491">
        <v>0.44662338516933903</v>
      </c>
      <c r="W491">
        <v>675.5</v>
      </c>
      <c r="X491">
        <v>684</v>
      </c>
      <c r="Y491">
        <v>664</v>
      </c>
      <c r="Z491">
        <v>684</v>
      </c>
      <c r="AA491">
        <v>647.15</v>
      </c>
      <c r="AB491">
        <v>684</v>
      </c>
      <c r="AC491" s="1">
        <f>(Table2[[#This Row],[Close Price]]/Table2[[#This Row],[Day Low]])-1</f>
        <v>5.0333086602516453E-3</v>
      </c>
      <c r="AD491" s="1">
        <f>(Table2[[#This Row],[Day High]]/Table2[[#This Row],[Close Price]])-1</f>
        <v>7.5121520106053996E-3</v>
      </c>
      <c r="AE491" s="1">
        <f>(Table2[[#This Row],[Close Price]]/Table2[[#This Row],[Current Week Low]])-1</f>
        <v>2.243975903614448E-2</v>
      </c>
      <c r="AF491" s="1">
        <f>(Table2[[#This Row],[Current Week High]]/Table2[[#This Row],[Close Price]])-1</f>
        <v>7.5121520106053996E-3</v>
      </c>
      <c r="AG491" s="1">
        <f>(Table2[[#This Row],[Close Price]]/Table2[[#This Row],[Current Month Low]])-1</f>
        <v>4.9061268639418953E-2</v>
      </c>
      <c r="AH491" s="1">
        <f>(Table2[[#This Row],[Current Month High]]/Table2[[#This Row],[Close Price]])-1</f>
        <v>7.5121520106053996E-3</v>
      </c>
      <c r="AI491">
        <v>21.660038297245499</v>
      </c>
      <c r="AJ491">
        <v>57.043719639139397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-0.08</v>
      </c>
      <c r="AM491" t="s">
        <v>3221</v>
      </c>
      <c r="AN491">
        <v>4.18</v>
      </c>
      <c r="AO491" t="s">
        <v>3220</v>
      </c>
      <c r="AP491">
        <v>9.4479144081348998E-2</v>
      </c>
      <c r="AQ491">
        <f>(Table2[[#This Row],[Sharpe Ratio]]-AVERAGE(Table2[Sharpe Ratio]))/_xlfn.STDEV.P(Table2[Sharpe Ratio])</f>
        <v>0.34854110040786962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485</v>
      </c>
      <c r="AT491">
        <f>_xlfn.RANK.AVG(Table2[[#This Row],[6M Return vs Nifty Z-Score]],Table2[6M Return vs Nifty Z-Score])</f>
        <v>651</v>
      </c>
      <c r="AU491">
        <f>_xlfn.RANK.AVG(Table2[[#This Row],[Sharpe Ratio Z-Score]],Table2[Sharpe Ratio Z-Score])</f>
        <v>244</v>
      </c>
      <c r="AV491">
        <f>(Table2[[#This Row],[Rank 1Y]]+Table2[[#This Row],[Rank 6M]]+Table2[[#This Row],[Rank Sharpe]])/3</f>
        <v>460</v>
      </c>
    </row>
    <row r="492" spans="1:48" x14ac:dyDescent="0.3">
      <c r="A492" t="s">
        <v>622</v>
      </c>
      <c r="B492" t="s">
        <v>623</v>
      </c>
      <c r="C492" t="s">
        <v>3168</v>
      </c>
      <c r="D492" t="s">
        <v>624</v>
      </c>
      <c r="E492">
        <v>30825.047721334999</v>
      </c>
      <c r="F492">
        <v>1269.05</v>
      </c>
      <c r="G492">
        <v>-28.2520807189915</v>
      </c>
      <c r="H492">
        <f>(Table2[[#This Row],[1Y Return vs Nifty]]-AVERAGE(Table2[1Y Return vs Nifty]))/_xlfn.STDEV.P(Table2[1Y Return vs Nifty])</f>
        <v>-0.90319404226002176</v>
      </c>
      <c r="I492">
        <v>6.5989581352026496</v>
      </c>
      <c r="J492">
        <f>(Table2[[#This Row],[1M Return vs Nifty]]-AVERAGE(Table2[1M Return vs Nifty]))/_xlfn.STDEV.P(Table2[1M Return vs Nifty])</f>
        <v>0.60082397298897838</v>
      </c>
      <c r="K492">
        <v>21.0807985021669</v>
      </c>
      <c r="L492">
        <f>(Table2[[#This Row],[6M Return vs Nifty]]-AVERAGE(Table2[6M Return vs Nifty]))/_xlfn.STDEV.P(Table2[6M Return vs Nifty])</f>
        <v>0.20581276368648407</v>
      </c>
      <c r="M492">
        <v>-0.63255519496386203</v>
      </c>
      <c r="N492">
        <f>(Table2[[#This Row],[1W Return vs Nifty]]-AVERAGE(Table2[1W Return vs Nifty]))/_xlfn.STDEV.P(Table2[1W Return vs Nifty])</f>
        <v>-0.14083519860284716</v>
      </c>
      <c r="O492">
        <v>1213.26</v>
      </c>
      <c r="P492">
        <v>1155.67962237642</v>
      </c>
      <c r="Q492">
        <v>1116.74118080416</v>
      </c>
      <c r="R492">
        <v>63.210707655003098</v>
      </c>
      <c r="S492" s="1">
        <f>(Table2[[#This Row],[Close Price]]-Table2[[#This Row],[20D EMA]])/Table2[[#This Row],[20D EMA]]</f>
        <v>4.5983548456225348E-2</v>
      </c>
      <c r="T492" s="1">
        <f>(Table2[[#This Row],[Close Price]]-Table2[[#This Row],[50D EMA]])/Table2[[#This Row],[50D EMA]]</f>
        <v>9.8098448245074091E-2</v>
      </c>
      <c r="U492" s="1">
        <f>(Table2[[#This Row],[Close Price]]-Table2[[#This Row],[200D EMA]])/Table2[[#This Row],[200D EMA]]</f>
        <v>0.13638685651957702</v>
      </c>
      <c r="V492">
        <v>1.32802181618907</v>
      </c>
      <c r="W492">
        <v>1245</v>
      </c>
      <c r="X492">
        <v>1279.8</v>
      </c>
      <c r="Y492">
        <v>1216</v>
      </c>
      <c r="Z492">
        <v>1279.8</v>
      </c>
      <c r="AA492">
        <v>1216</v>
      </c>
      <c r="AB492">
        <v>1300.2</v>
      </c>
      <c r="AC492" s="1">
        <f>(Table2[[#This Row],[Close Price]]/Table2[[#This Row],[Day Low]])-1</f>
        <v>1.9317269076305266E-2</v>
      </c>
      <c r="AD492" s="1">
        <f>(Table2[[#This Row],[Day High]]/Table2[[#This Row],[Close Price]])-1</f>
        <v>8.4709034317009824E-3</v>
      </c>
      <c r="AE492" s="1">
        <f>(Table2[[#This Row],[Close Price]]/Table2[[#This Row],[Current Week Low]])-1</f>
        <v>4.362664473684208E-2</v>
      </c>
      <c r="AF492" s="1">
        <f>(Table2[[#This Row],[Current Week High]]/Table2[[#This Row],[Close Price]])-1</f>
        <v>8.4709034317009824E-3</v>
      </c>
      <c r="AG492" s="1">
        <f>(Table2[[#This Row],[Close Price]]/Table2[[#This Row],[Current Month Low]])-1</f>
        <v>4.362664473684208E-2</v>
      </c>
      <c r="AH492" s="1">
        <f>(Table2[[#This Row],[Current Month High]]/Table2[[#This Row],[Close Price]])-1</f>
        <v>2.4545920176510139E-2</v>
      </c>
      <c r="AI492">
        <v>17.245183404909099</v>
      </c>
      <c r="AJ492">
        <v>43.225551605439797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0.02</v>
      </c>
      <c r="AM492" t="s">
        <v>3220</v>
      </c>
      <c r="AN492">
        <v>8.07</v>
      </c>
      <c r="AO492" t="s">
        <v>3220</v>
      </c>
      <c r="AP492">
        <v>1.7372594281268E-2</v>
      </c>
      <c r="AQ492">
        <f>(Table2[[#This Row],[Sharpe Ratio]]-AVERAGE(Table2[Sharpe Ratio]))/_xlfn.STDEV.P(Table2[Sharpe Ratio])</f>
        <v>-0.55293791515941115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-0.79033041934681769</v>
      </c>
      <c r="AS492">
        <f>_xlfn.RANK.AVG(Table2[[#This Row],[1Y Return vs Nifty Z-Score]],Table2[1Y Return vs Nifty Z-Score])</f>
        <v>636</v>
      </c>
      <c r="AT492">
        <f>_xlfn.RANK.AVG(Table2[[#This Row],[6M Return vs Nifty Z-Score]],Table2[6M Return vs Nifty Z-Score])</f>
        <v>257</v>
      </c>
      <c r="AU492">
        <f>_xlfn.RANK.AVG(Table2[[#This Row],[Sharpe Ratio Z-Score]],Table2[Sharpe Ratio Z-Score])</f>
        <v>488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1020</v>
      </c>
      <c r="B493" t="s">
        <v>1021</v>
      </c>
      <c r="C493" t="s">
        <v>3175</v>
      </c>
      <c r="D493" t="s">
        <v>501</v>
      </c>
      <c r="E493">
        <v>14041.713170255</v>
      </c>
      <c r="F493">
        <v>1059.3499999999999</v>
      </c>
      <c r="G493">
        <v>-20.0304929228951</v>
      </c>
      <c r="H493">
        <f>(Table2[[#This Row],[1Y Return vs Nifty]]-AVERAGE(Table2[1Y Return vs Nifty]))/_xlfn.STDEV.P(Table2[1Y Return vs Nifty])</f>
        <v>-0.75836259317589827</v>
      </c>
      <c r="I493">
        <v>8.0498537492534297</v>
      </c>
      <c r="J493">
        <f>(Table2[[#This Row],[1M Return vs Nifty]]-AVERAGE(Table2[1M Return vs Nifty]))/_xlfn.STDEV.P(Table2[1M Return vs Nifty])</f>
        <v>0.74588223463295245</v>
      </c>
      <c r="K493">
        <v>18.393282714037301</v>
      </c>
      <c r="L493">
        <f>(Table2[[#This Row],[6M Return vs Nifty]]-AVERAGE(Table2[6M Return vs Nifty]))/_xlfn.STDEV.P(Table2[6M Return vs Nifty])</f>
        <v>0.12055958785555081</v>
      </c>
      <c r="M493">
        <v>10.5804746491979</v>
      </c>
      <c r="N493">
        <f>(Table2[[#This Row],[1W Return vs Nifty]]-AVERAGE(Table2[1W Return vs Nifty]))/_xlfn.STDEV.P(Table2[1W Return vs Nifty])</f>
        <v>2.015180672291681</v>
      </c>
      <c r="O493">
        <v>922.85</v>
      </c>
      <c r="P493">
        <v>900.710413552359</v>
      </c>
      <c r="Q493">
        <v>881.36739275329103</v>
      </c>
      <c r="R493">
        <v>88.061959205043294</v>
      </c>
      <c r="S493" s="1">
        <f>(Table2[[#This Row],[Close Price]]-Table2[[#This Row],[20D EMA]])/Table2[[#This Row],[20D EMA]]</f>
        <v>0.14791136154304588</v>
      </c>
      <c r="T493" s="1">
        <f>(Table2[[#This Row],[Close Price]]-Table2[[#This Row],[50D EMA]])/Table2[[#This Row],[50D EMA]]</f>
        <v>0.17612718145666145</v>
      </c>
      <c r="U493" s="1">
        <f>(Table2[[#This Row],[Close Price]]-Table2[[#This Row],[200D EMA]])/Table2[[#This Row],[200D EMA]]</f>
        <v>0.20193917849707549</v>
      </c>
      <c r="V493">
        <v>2.1868144894628498</v>
      </c>
      <c r="W493">
        <v>986</v>
      </c>
      <c r="X493">
        <v>1071</v>
      </c>
      <c r="Y493">
        <v>909.05</v>
      </c>
      <c r="Z493">
        <v>1071</v>
      </c>
      <c r="AA493">
        <v>875</v>
      </c>
      <c r="AB493">
        <v>1071</v>
      </c>
      <c r="AC493" s="1">
        <f>(Table2[[#This Row],[Close Price]]/Table2[[#This Row],[Day Low]])-1</f>
        <v>7.4391480730223059E-2</v>
      </c>
      <c r="AD493" s="1">
        <f>(Table2[[#This Row],[Day High]]/Table2[[#This Row],[Close Price]])-1</f>
        <v>1.0997309671024746E-2</v>
      </c>
      <c r="AE493" s="1">
        <f>(Table2[[#This Row],[Close Price]]/Table2[[#This Row],[Current Week Low]])-1</f>
        <v>0.16533744018480823</v>
      </c>
      <c r="AF493" s="1">
        <f>(Table2[[#This Row],[Current Week High]]/Table2[[#This Row],[Close Price]])-1</f>
        <v>1.0997309671024746E-2</v>
      </c>
      <c r="AG493" s="1">
        <f>(Table2[[#This Row],[Close Price]]/Table2[[#This Row],[Current Month Low]])-1</f>
        <v>0.21068571428571414</v>
      </c>
      <c r="AH493" s="1">
        <f>(Table2[[#This Row],[Current Month High]]/Table2[[#This Row],[Close Price]])-1</f>
        <v>1.0997309671024746E-2</v>
      </c>
      <c r="AI493">
        <v>1.09973096710247</v>
      </c>
      <c r="AJ493">
        <v>39.104458013262402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0.2</v>
      </c>
      <c r="AM493" t="s">
        <v>3220</v>
      </c>
      <c r="AN493">
        <v>17.34</v>
      </c>
      <c r="AO493" t="s">
        <v>3220</v>
      </c>
      <c r="AP493">
        <v>6.031107896932E-3</v>
      </c>
      <c r="AQ493">
        <f>(Table2[[#This Row],[Sharpe Ratio]]-AVERAGE(Table2[Sharpe Ratio]))/_xlfn.STDEV.P(Table2[Sharpe Ratio])</f>
        <v>-0.68553510706242882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1.437724794541857</v>
      </c>
      <c r="AS493">
        <f>_xlfn.RANK.AVG(Table2[[#This Row],[1Y Return vs Nifty Z-Score]],Table2[1Y Return vs Nifty Z-Score])</f>
        <v>587</v>
      </c>
      <c r="AT493">
        <f>_xlfn.RANK.AVG(Table2[[#This Row],[6M Return vs Nifty Z-Score]],Table2[6M Return vs Nifty Z-Score])</f>
        <v>282</v>
      </c>
      <c r="AU493">
        <f>_xlfn.RANK.AVG(Table2[[#This Row],[Sharpe Ratio Z-Score]],Table2[Sharpe Ratio Z-Score])</f>
        <v>515</v>
      </c>
      <c r="AV493">
        <f>(Table2[[#This Row],[Rank 1Y]]+Table2[[#This Row],[Rank 6M]]+Table2[[#This Row],[Rank Sharpe]])/3</f>
        <v>461.33333333333331</v>
      </c>
    </row>
    <row r="494" spans="1:48" x14ac:dyDescent="0.3">
      <c r="A494" t="s">
        <v>167</v>
      </c>
      <c r="B494" t="s">
        <v>168</v>
      </c>
      <c r="C494" t="s">
        <v>3160</v>
      </c>
      <c r="D494" t="s">
        <v>21</v>
      </c>
      <c r="E494">
        <v>157237.85635379999</v>
      </c>
      <c r="F494">
        <v>1607.4</v>
      </c>
      <c r="G494">
        <v>0.33873888086294801</v>
      </c>
      <c r="H494">
        <f>(Table2[[#This Row],[1Y Return vs Nifty]]-AVERAGE(Table2[1Y Return vs Nifty]))/_xlfn.STDEV.P(Table2[1Y Return vs Nifty])</f>
        <v>-0.3995383086174582</v>
      </c>
      <c r="I494">
        <v>2.0648965475949099</v>
      </c>
      <c r="J494">
        <f>(Table2[[#This Row],[1M Return vs Nifty]]-AVERAGE(Table2[1M Return vs Nifty]))/_xlfn.STDEV.P(Table2[1M Return vs Nifty])</f>
        <v>0.14751562625764914</v>
      </c>
      <c r="K494">
        <v>13.3756277092511</v>
      </c>
      <c r="L494">
        <f>(Table2[[#This Row],[6M Return vs Nifty]]-AVERAGE(Table2[6M Return vs Nifty]))/_xlfn.STDEV.P(Table2[6M Return vs Nifty])</f>
        <v>-3.8610090801374036E-2</v>
      </c>
      <c r="M494">
        <v>-2.7247090858597001</v>
      </c>
      <c r="N494">
        <f>(Table2[[#This Row],[1W Return vs Nifty]]-AVERAGE(Table2[1W Return vs Nifty]))/_xlfn.STDEV.P(Table2[1W Return vs Nifty])</f>
        <v>-0.54310978948639332</v>
      </c>
      <c r="O494">
        <v>1602.28</v>
      </c>
      <c r="P494">
        <v>1540.2967990852201</v>
      </c>
      <c r="Q494">
        <v>1377.0783399586001</v>
      </c>
      <c r="R494">
        <v>47.643533679731597</v>
      </c>
      <c r="S494" s="1">
        <f>(Table2[[#This Row],[Close Price]]-Table2[[#This Row],[20D EMA]])/Table2[[#This Row],[20D EMA]]</f>
        <v>3.1954464887535999E-3</v>
      </c>
      <c r="T494" s="1">
        <f>(Table2[[#This Row],[Close Price]]-Table2[[#This Row],[50D EMA]])/Table2[[#This Row],[50D EMA]]</f>
        <v>4.3565110928382444E-2</v>
      </c>
      <c r="U494" s="1">
        <f>(Table2[[#This Row],[Close Price]]-Table2[[#This Row],[200D EMA]])/Table2[[#This Row],[200D EMA]]</f>
        <v>0.16725385430746398</v>
      </c>
      <c r="V494">
        <v>0.90629525930205901</v>
      </c>
      <c r="W494">
        <v>1578.5</v>
      </c>
      <c r="X494">
        <v>1613.7</v>
      </c>
      <c r="Y494">
        <v>1574.75</v>
      </c>
      <c r="Z494">
        <v>1631.3</v>
      </c>
      <c r="AA494">
        <v>1574.75</v>
      </c>
      <c r="AB494">
        <v>1662</v>
      </c>
      <c r="AC494" s="1">
        <f>(Table2[[#This Row],[Close Price]]/Table2[[#This Row],[Day Low]])-1</f>
        <v>1.8308520747545298E-2</v>
      </c>
      <c r="AD494" s="1">
        <f>(Table2[[#This Row],[Day High]]/Table2[[#This Row],[Close Price]])-1</f>
        <v>3.919372900335949E-3</v>
      </c>
      <c r="AE494" s="1">
        <f>(Table2[[#This Row],[Close Price]]/Table2[[#This Row],[Current Week Low]])-1</f>
        <v>2.0733449753929323E-2</v>
      </c>
      <c r="AF494" s="1">
        <f>(Table2[[#This Row],[Current Week High]]/Table2[[#This Row],[Close Price]])-1</f>
        <v>1.4868732113972882E-2</v>
      </c>
      <c r="AG494" s="1">
        <f>(Table2[[#This Row],[Close Price]]/Table2[[#This Row],[Current Month Low]])-1</f>
        <v>2.0733449753929323E-2</v>
      </c>
      <c r="AH494" s="1">
        <f>(Table2[[#This Row],[Current Month High]]/Table2[[#This Row],[Close Price]])-1</f>
        <v>3.3967898469578151E-2</v>
      </c>
      <c r="AI494">
        <v>3.5834266517357198</v>
      </c>
      <c r="AJ494">
        <v>46.373446250512202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-0.05</v>
      </c>
      <c r="AM494" t="s">
        <v>3221</v>
      </c>
      <c r="AN494">
        <v>0.56000000000000005</v>
      </c>
      <c r="AO494" t="s">
        <v>3220</v>
      </c>
      <c r="AP494">
        <v>-1.4799570506439E-2</v>
      </c>
      <c r="AQ494">
        <f>(Table2[[#This Row],[Sharpe Ratio]]-AVERAGE(Table2[Sharpe Ratio]))/_xlfn.STDEV.P(Table2[Sharpe Ratio])</f>
        <v>-0.92907368464575346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-1.7628162472933298</v>
      </c>
      <c r="AS494">
        <f>_xlfn.RANK.AVG(Table2[[#This Row],[1Y Return vs Nifty Z-Score]],Table2[1Y Return vs Nifty Z-Score])</f>
        <v>439</v>
      </c>
      <c r="AT494">
        <f>_xlfn.RANK.AVG(Table2[[#This Row],[6M Return vs Nifty Z-Score]],Table2[6M Return vs Nifty Z-Score])</f>
        <v>334</v>
      </c>
      <c r="AU494">
        <f>_xlfn.RANK.AVG(Table2[[#This Row],[Sharpe Ratio Z-Score]],Table2[Sharpe Ratio Z-Score])</f>
        <v>612</v>
      </c>
      <c r="AV494">
        <f>(Table2[[#This Row],[Rank 1Y]]+Table2[[#This Row],[Rank 6M]]+Table2[[#This Row],[Rank Sharpe]])/3</f>
        <v>461.66666666666669</v>
      </c>
    </row>
    <row r="495" spans="1:48" x14ac:dyDescent="0.3">
      <c r="A495" t="s">
        <v>1158</v>
      </c>
      <c r="B495" t="s">
        <v>1159</v>
      </c>
      <c r="C495" t="s">
        <v>3168</v>
      </c>
      <c r="D495" t="s">
        <v>848</v>
      </c>
      <c r="E495">
        <v>10786.113074843999</v>
      </c>
      <c r="F495">
        <v>78.11</v>
      </c>
      <c r="G495">
        <v>-0.46054903385372298</v>
      </c>
      <c r="H495">
        <f>(Table2[[#This Row],[1Y Return vs Nifty]]-AVERAGE(Table2[1Y Return vs Nifty]))/_xlfn.STDEV.P(Table2[1Y Return vs Nifty])</f>
        <v>-0.41361856048544976</v>
      </c>
      <c r="I495">
        <v>-5.7878817350338903</v>
      </c>
      <c r="J495">
        <f>(Table2[[#This Row],[1M Return vs Nifty]]-AVERAGE(Table2[1M Return vs Nifty]))/_xlfn.STDEV.P(Table2[1M Return vs Nifty])</f>
        <v>-0.63759279623829057</v>
      </c>
      <c r="K495">
        <v>-7.8001775574162497</v>
      </c>
      <c r="L495">
        <f>(Table2[[#This Row],[6M Return vs Nifty]]-AVERAGE(Table2[6M Return vs Nifty]))/_xlfn.STDEV.P(Table2[6M Return vs Nifty])</f>
        <v>-0.71034740960507592</v>
      </c>
      <c r="M495">
        <v>0.28436206555958299</v>
      </c>
      <c r="N495">
        <f>(Table2[[#This Row],[1W Return vs Nifty]]-AVERAGE(Table2[1W Return vs Nifty]))/_xlfn.STDEV.P(Table2[1W Return vs Nifty])</f>
        <v>3.5467566435718897E-2</v>
      </c>
      <c r="O495">
        <v>79.52</v>
      </c>
      <c r="P495">
        <v>78.953561144579893</v>
      </c>
      <c r="Q495">
        <v>74.207828722478894</v>
      </c>
      <c r="R495">
        <v>42.249178004585197</v>
      </c>
      <c r="S495" s="1">
        <f>(Table2[[#This Row],[Close Price]]-Table2[[#This Row],[20D EMA]])/Table2[[#This Row],[20D EMA]]</f>
        <v>-1.7731388329979836E-2</v>
      </c>
      <c r="T495" s="1">
        <f>(Table2[[#This Row],[Close Price]]-Table2[[#This Row],[50D EMA]])/Table2[[#This Row],[50D EMA]]</f>
        <v>-1.0684269744782803E-2</v>
      </c>
      <c r="U495" s="1">
        <f>(Table2[[#This Row],[Close Price]]-Table2[[#This Row],[200D EMA]])/Table2[[#This Row],[200D EMA]]</f>
        <v>5.2584361309294954E-2</v>
      </c>
      <c r="V495">
        <v>1.15555487335117</v>
      </c>
      <c r="W495">
        <v>77.819999999999993</v>
      </c>
      <c r="X495">
        <v>79.849999999999994</v>
      </c>
      <c r="Y495">
        <v>76.83</v>
      </c>
      <c r="Z495">
        <v>79.849999999999994</v>
      </c>
      <c r="AA495">
        <v>76.83</v>
      </c>
      <c r="AB495">
        <v>84.4</v>
      </c>
      <c r="AC495" s="1">
        <f>(Table2[[#This Row],[Close Price]]/Table2[[#This Row],[Day Low]])-1</f>
        <v>3.7265484451298736E-3</v>
      </c>
      <c r="AD495" s="1">
        <f>(Table2[[#This Row],[Day High]]/Table2[[#This Row],[Close Price]])-1</f>
        <v>2.2276277045192527E-2</v>
      </c>
      <c r="AE495" s="1">
        <f>(Table2[[#This Row],[Close Price]]/Table2[[#This Row],[Current Week Low]])-1</f>
        <v>1.6660158792138446E-2</v>
      </c>
      <c r="AF495" s="1">
        <f>(Table2[[#This Row],[Current Week High]]/Table2[[#This Row],[Close Price]])-1</f>
        <v>2.2276277045192527E-2</v>
      </c>
      <c r="AG495" s="1">
        <f>(Table2[[#This Row],[Close Price]]/Table2[[#This Row],[Current Month Low]])-1</f>
        <v>1.6660158792138446E-2</v>
      </c>
      <c r="AH495" s="1">
        <f>(Table2[[#This Row],[Current Month High]]/Table2[[#This Row],[Close Price]])-1</f>
        <v>8.0527461272564382E-2</v>
      </c>
      <c r="AI495">
        <v>21.431314812443901</v>
      </c>
      <c r="AJ495">
        <v>61.718426501035196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</v>
      </c>
      <c r="AM495">
        <v>0</v>
      </c>
      <c r="AN495">
        <v>-5.09</v>
      </c>
      <c r="AO495" t="s">
        <v>3221</v>
      </c>
      <c r="AP495">
        <v>5.2715016073542002E-2</v>
      </c>
      <c r="AQ495">
        <f>(Table2[[#This Row],[Sharpe Ratio]]-AVERAGE(Table2[Sharpe Ratio]))/_xlfn.STDEV.P(Table2[Sharpe Ratio])</f>
        <v>-0.13973758798008101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-1.8658287878731783</v>
      </c>
      <c r="AS495">
        <f>_xlfn.RANK.AVG(Table2[[#This Row],[1Y Return vs Nifty Z-Score]],Table2[1Y Return vs Nifty Z-Score])</f>
        <v>447</v>
      </c>
      <c r="AT495">
        <f>_xlfn.RANK.AVG(Table2[[#This Row],[6M Return vs Nifty Z-Score]],Table2[6M Return vs Nifty Z-Score])</f>
        <v>558</v>
      </c>
      <c r="AU495">
        <f>_xlfn.RANK.AVG(Table2[[#This Row],[Sharpe Ratio Z-Score]],Table2[Sharpe Ratio Z-Score])</f>
        <v>382</v>
      </c>
      <c r="AV495">
        <f>(Table2[[#This Row],[Rank 1Y]]+Table2[[#This Row],[Rank 6M]]+Table2[[#This Row],[Rank Sharpe]])/3</f>
        <v>462.33333333333331</v>
      </c>
    </row>
    <row r="496" spans="1:48" x14ac:dyDescent="0.3">
      <c r="A496" t="s">
        <v>381</v>
      </c>
      <c r="B496" t="s">
        <v>382</v>
      </c>
      <c r="C496" t="s">
        <v>3165</v>
      </c>
      <c r="D496" t="s">
        <v>54</v>
      </c>
      <c r="E496">
        <v>63318.882592619899</v>
      </c>
      <c r="F496">
        <v>29798.1</v>
      </c>
      <c r="G496">
        <v>3.2980393304242002</v>
      </c>
      <c r="H496">
        <f>(Table2[[#This Row],[1Y Return vs Nifty]]-AVERAGE(Table2[1Y Return vs Nifty]))/_xlfn.STDEV.P(Table2[1Y Return vs Nifty])</f>
        <v>-0.34740728684709499</v>
      </c>
      <c r="I496">
        <v>7.6288750916444998</v>
      </c>
      <c r="J496">
        <f>(Table2[[#This Row],[1M Return vs Nifty]]-AVERAGE(Table2[1M Return vs Nifty]))/_xlfn.STDEV.P(Table2[1M Return vs Nifty])</f>
        <v>0.70379345052568454</v>
      </c>
      <c r="K496">
        <v>-1.89274054294767</v>
      </c>
      <c r="L496">
        <f>(Table2[[#This Row],[6M Return vs Nifty]]-AVERAGE(Table2[6M Return vs Nifty]))/_xlfn.STDEV.P(Table2[6M Return vs Nifty])</f>
        <v>-0.52295213225299098</v>
      </c>
      <c r="M496">
        <v>0.73103498876355399</v>
      </c>
      <c r="N496">
        <f>(Table2[[#This Row],[1W Return vs Nifty]]-AVERAGE(Table2[1W Return vs Nifty]))/_xlfn.STDEV.P(Table2[1W Return vs Nifty])</f>
        <v>0.12135282001221166</v>
      </c>
      <c r="O496">
        <v>29286.07</v>
      </c>
      <c r="P496">
        <v>28535.400864151699</v>
      </c>
      <c r="Q496">
        <v>26720.290997426298</v>
      </c>
      <c r="R496">
        <v>61.299253222491402</v>
      </c>
      <c r="S496" s="1">
        <f>(Table2[[#This Row],[Close Price]]-Table2[[#This Row],[20D EMA]])/Table2[[#This Row],[20D EMA]]</f>
        <v>1.7483738856049952E-2</v>
      </c>
      <c r="T496" s="1">
        <f>(Table2[[#This Row],[Close Price]]-Table2[[#This Row],[50D EMA]])/Table2[[#This Row],[50D EMA]]</f>
        <v>4.4250268004280821E-2</v>
      </c>
      <c r="U496" s="1">
        <f>(Table2[[#This Row],[Close Price]]-Table2[[#This Row],[200D EMA]])/Table2[[#This Row],[200D EMA]]</f>
        <v>0.11518620822169022</v>
      </c>
      <c r="V496">
        <v>0.89298173706264705</v>
      </c>
      <c r="W496">
        <v>29702.15</v>
      </c>
      <c r="X496">
        <v>30267.200000000001</v>
      </c>
      <c r="Y496">
        <v>29600.1</v>
      </c>
      <c r="Z496">
        <v>30267.200000000001</v>
      </c>
      <c r="AA496">
        <v>29536.65</v>
      </c>
      <c r="AB496">
        <v>30380.9</v>
      </c>
      <c r="AC496" s="1">
        <f>(Table2[[#This Row],[Close Price]]/Table2[[#This Row],[Day Low]])-1</f>
        <v>3.2304058797090196E-3</v>
      </c>
      <c r="AD496" s="1">
        <f>(Table2[[#This Row],[Day High]]/Table2[[#This Row],[Close Price]])-1</f>
        <v>1.5742614461995874E-2</v>
      </c>
      <c r="AE496" s="1">
        <f>(Table2[[#This Row],[Close Price]]/Table2[[#This Row],[Current Week Low]])-1</f>
        <v>6.6891665906534392E-3</v>
      </c>
      <c r="AF496" s="1">
        <f>(Table2[[#This Row],[Current Week High]]/Table2[[#This Row],[Close Price]])-1</f>
        <v>1.5742614461995874E-2</v>
      </c>
      <c r="AG496" s="1">
        <f>(Table2[[#This Row],[Close Price]]/Table2[[#This Row],[Current Month Low]])-1</f>
        <v>8.8517147340676505E-3</v>
      </c>
      <c r="AH496" s="1">
        <f>(Table2[[#This Row],[Current Month High]]/Table2[[#This Row],[Close Price]])-1</f>
        <v>1.9558293985187047E-2</v>
      </c>
      <c r="AI496">
        <v>2.4259936036190299</v>
      </c>
      <c r="AJ496">
        <v>35.445909090908998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-7.0000000000000007E-2</v>
      </c>
      <c r="AM496" t="s">
        <v>3221</v>
      </c>
      <c r="AN496">
        <v>2.52</v>
      </c>
      <c r="AO496" t="s">
        <v>3220</v>
      </c>
      <c r="AP496">
        <v>2.1813898730407E-2</v>
      </c>
      <c r="AQ496">
        <f>(Table2[[#This Row],[Sharpe Ratio]]-AVERAGE(Table2[Sharpe Ratio]))/_xlfn.STDEV.P(Table2[Sharpe Ratio])</f>
        <v>-0.50101310756491801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-0.54622625612710773</v>
      </c>
      <c r="AS496">
        <f>_xlfn.RANK.AVG(Table2[[#This Row],[1Y Return vs Nifty Z-Score]],Table2[1Y Return vs Nifty Z-Score])</f>
        <v>414</v>
      </c>
      <c r="AT496">
        <f>_xlfn.RANK.AVG(Table2[[#This Row],[6M Return vs Nifty Z-Score]],Table2[6M Return vs Nifty Z-Score])</f>
        <v>501</v>
      </c>
      <c r="AU496">
        <f>_xlfn.RANK.AVG(Table2[[#This Row],[Sharpe Ratio Z-Score]],Table2[Sharpe Ratio Z-Score])</f>
        <v>474</v>
      </c>
      <c r="AV496">
        <f>(Table2[[#This Row],[Rank 1Y]]+Table2[[#This Row],[Rank 6M]]+Table2[[#This Row],[Rank Sharpe]])/3</f>
        <v>463</v>
      </c>
    </row>
    <row r="497" spans="1:48" x14ac:dyDescent="0.3">
      <c r="A497" t="s">
        <v>55</v>
      </c>
      <c r="B497" t="s">
        <v>56</v>
      </c>
      <c r="C497" t="s">
        <v>3166</v>
      </c>
      <c r="D497" t="s">
        <v>57</v>
      </c>
      <c r="E497">
        <v>385564.45259916002</v>
      </c>
      <c r="F497">
        <v>12263.4</v>
      </c>
      <c r="G497">
        <v>-9.9239288550408293</v>
      </c>
      <c r="H497">
        <f>(Table2[[#This Row],[1Y Return vs Nifty]]-AVERAGE(Table2[1Y Return vs Nifty]))/_xlfn.STDEV.P(Table2[1Y Return vs Nifty])</f>
        <v>-0.58032541161057416</v>
      </c>
      <c r="I497">
        <v>-2.71614953911349</v>
      </c>
      <c r="J497">
        <f>(Table2[[#This Row],[1M Return vs Nifty]]-AVERAGE(Table2[1M Return vs Nifty]))/_xlfn.STDEV.P(Table2[1M Return vs Nifty])</f>
        <v>-0.33048584225693722</v>
      </c>
      <c r="K497">
        <v>-3.70999905223846</v>
      </c>
      <c r="L497">
        <f>(Table2[[#This Row],[6M Return vs Nifty]]-AVERAGE(Table2[6M Return vs Nifty]))/_xlfn.STDEV.P(Table2[6M Return vs Nifty])</f>
        <v>-0.58059907144758827</v>
      </c>
      <c r="M497">
        <v>-1.51775778030937</v>
      </c>
      <c r="N497">
        <f>(Table2[[#This Row],[1W Return vs Nifty]]-AVERAGE(Table2[1W Return vs Nifty]))/_xlfn.STDEV.P(Table2[1W Return vs Nifty])</f>
        <v>-0.31103993804314028</v>
      </c>
      <c r="O497">
        <v>12321.45</v>
      </c>
      <c r="P497">
        <v>12379.1816706272</v>
      </c>
      <c r="Q497">
        <v>11792.5941490229</v>
      </c>
      <c r="R497">
        <v>46.285760245007801</v>
      </c>
      <c r="S497" s="1">
        <f>(Table2[[#This Row],[Close Price]]-Table2[[#This Row],[20D EMA]])/Table2[[#This Row],[20D EMA]]</f>
        <v>-4.7112961542676458E-3</v>
      </c>
      <c r="T497" s="1">
        <f>(Table2[[#This Row],[Close Price]]-Table2[[#This Row],[50D EMA]])/Table2[[#This Row],[50D EMA]]</f>
        <v>-9.352934120186833E-3</v>
      </c>
      <c r="U497" s="1">
        <f>(Table2[[#This Row],[Close Price]]-Table2[[#This Row],[200D EMA]])/Table2[[#This Row],[200D EMA]]</f>
        <v>3.992385772184906E-2</v>
      </c>
      <c r="V497">
        <v>1.03578234323889</v>
      </c>
      <c r="W497">
        <v>12098</v>
      </c>
      <c r="X497">
        <v>12288.05</v>
      </c>
      <c r="Y497">
        <v>12098</v>
      </c>
      <c r="Z497">
        <v>12288.05</v>
      </c>
      <c r="AA497">
        <v>12094.7</v>
      </c>
      <c r="AB497">
        <v>12525</v>
      </c>
      <c r="AC497" s="1">
        <f>(Table2[[#This Row],[Close Price]]/Table2[[#This Row],[Day Low]])-1</f>
        <v>1.3671681269631364E-2</v>
      </c>
      <c r="AD497" s="1">
        <f>(Table2[[#This Row],[Day High]]/Table2[[#This Row],[Close Price]])-1</f>
        <v>2.0100461535952352E-3</v>
      </c>
      <c r="AE497" s="1">
        <f>(Table2[[#This Row],[Close Price]]/Table2[[#This Row],[Current Week Low]])-1</f>
        <v>1.3671681269631364E-2</v>
      </c>
      <c r="AF497" s="1">
        <f>(Table2[[#This Row],[Current Week High]]/Table2[[#This Row],[Close Price]])-1</f>
        <v>2.0100461535952352E-3</v>
      </c>
      <c r="AG497" s="1">
        <f>(Table2[[#This Row],[Close Price]]/Table2[[#This Row],[Current Month Low]])-1</f>
        <v>1.3948258328027929E-2</v>
      </c>
      <c r="AH497" s="1">
        <f>(Table2[[#This Row],[Current Month High]]/Table2[[#This Row],[Close Price]])-1</f>
        <v>2.1331767699006798E-2</v>
      </c>
      <c r="AI497">
        <v>11.551445765448401</v>
      </c>
      <c r="AJ497">
        <v>25.937982983573999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-0.01</v>
      </c>
      <c r="AM497" t="s">
        <v>3221</v>
      </c>
      <c r="AN497">
        <v>-0.32</v>
      </c>
      <c r="AO497" t="s">
        <v>3221</v>
      </c>
      <c r="AP497">
        <v>6.1282413957845998E-2</v>
      </c>
      <c r="AQ497">
        <f>(Table2[[#This Row],[Sharpe Ratio]]-AVERAGE(Table2[Sharpe Ratio]))/_xlfn.STDEV.P(Table2[Sharpe Ratio])</f>
        <v>-3.9573212440774282E-2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512</v>
      </c>
      <c r="AT497">
        <f>_xlfn.RANK.AVG(Table2[[#This Row],[6M Return vs Nifty Z-Score]],Table2[6M Return vs Nifty Z-Score])</f>
        <v>519</v>
      </c>
      <c r="AU497">
        <f>_xlfn.RANK.AVG(Table2[[#This Row],[Sharpe Ratio Z-Score]],Table2[Sharpe Ratio Z-Score])</f>
        <v>364</v>
      </c>
      <c r="AV497">
        <f>(Table2[[#This Row],[Rank 1Y]]+Table2[[#This Row],[Rank 6M]]+Table2[[#This Row],[Rank Sharpe]])/3</f>
        <v>465</v>
      </c>
    </row>
    <row r="498" spans="1:48" x14ac:dyDescent="0.3">
      <c r="A498" t="s">
        <v>1069</v>
      </c>
      <c r="B498" t="s">
        <v>1070</v>
      </c>
      <c r="C498" t="s">
        <v>3161</v>
      </c>
      <c r="D498" t="s">
        <v>24</v>
      </c>
      <c r="E498">
        <v>12455.138737664</v>
      </c>
      <c r="F498">
        <v>168.16</v>
      </c>
      <c r="G498">
        <v>-2.3311025650006898</v>
      </c>
      <c r="H498">
        <f>(Table2[[#This Row],[1Y Return vs Nifty]]-AVERAGE(Table2[1Y Return vs Nifty]))/_xlfn.STDEV.P(Table2[1Y Return vs Nifty])</f>
        <v>-0.44657022204090618</v>
      </c>
      <c r="I498">
        <v>0.61116364351319297</v>
      </c>
      <c r="J498">
        <f>(Table2[[#This Row],[1M Return vs Nifty]]-AVERAGE(Table2[1M Return vs Nifty]))/_xlfn.STDEV.P(Table2[1M Return vs Nifty])</f>
        <v>2.1736968186374982E-3</v>
      </c>
      <c r="K498">
        <v>15.2055353435077</v>
      </c>
      <c r="L498">
        <f>(Table2[[#This Row],[6M Return vs Nifty]]-AVERAGE(Table2[6M Return vs Nifty]))/_xlfn.STDEV.P(Table2[6M Return vs Nifty])</f>
        <v>1.9438102994063514E-2</v>
      </c>
      <c r="M498">
        <v>-1.1536374996941201</v>
      </c>
      <c r="N498">
        <f>(Table2[[#This Row],[1W Return vs Nifty]]-AVERAGE(Table2[1W Return vs Nifty]))/_xlfn.STDEV.P(Table2[1W Return vs Nifty])</f>
        <v>-0.24102771879182025</v>
      </c>
      <c r="O498">
        <v>167.78</v>
      </c>
      <c r="P498">
        <v>164.78256608627601</v>
      </c>
      <c r="Q498">
        <v>153.73310713011</v>
      </c>
      <c r="R498">
        <v>49.824619660742897</v>
      </c>
      <c r="S498" s="1">
        <f>(Table2[[#This Row],[Close Price]]-Table2[[#This Row],[20D EMA]])/Table2[[#This Row],[20D EMA]]</f>
        <v>2.2648706639646888E-3</v>
      </c>
      <c r="T498" s="1">
        <f>(Table2[[#This Row],[Close Price]]-Table2[[#This Row],[50D EMA]])/Table2[[#This Row],[50D EMA]]</f>
        <v>2.0496306095607535E-2</v>
      </c>
      <c r="U498" s="1">
        <f>(Table2[[#This Row],[Close Price]]-Table2[[#This Row],[200D EMA]])/Table2[[#This Row],[200D EMA]]</f>
        <v>9.3843760392353134E-2</v>
      </c>
      <c r="V498">
        <v>0.70853874967824004</v>
      </c>
      <c r="W498">
        <v>167.07</v>
      </c>
      <c r="X498">
        <v>169</v>
      </c>
      <c r="Y498">
        <v>164.56</v>
      </c>
      <c r="Z498">
        <v>169</v>
      </c>
      <c r="AA498">
        <v>164.56</v>
      </c>
      <c r="AB498">
        <v>174.33</v>
      </c>
      <c r="AC498" s="1">
        <f>(Table2[[#This Row],[Close Price]]/Table2[[#This Row],[Day Low]])-1</f>
        <v>6.5242114083916558E-3</v>
      </c>
      <c r="AD498" s="1">
        <f>(Table2[[#This Row],[Day High]]/Table2[[#This Row],[Close Price]])-1</f>
        <v>4.9952426260704286E-3</v>
      </c>
      <c r="AE498" s="1">
        <f>(Table2[[#This Row],[Close Price]]/Table2[[#This Row],[Current Week Low]])-1</f>
        <v>2.1876519202722378E-2</v>
      </c>
      <c r="AF498" s="1">
        <f>(Table2[[#This Row],[Current Week High]]/Table2[[#This Row],[Close Price]])-1</f>
        <v>4.9952426260704286E-3</v>
      </c>
      <c r="AG498" s="1">
        <f>(Table2[[#This Row],[Close Price]]/Table2[[#This Row],[Current Month Low]])-1</f>
        <v>2.1876519202722378E-2</v>
      </c>
      <c r="AH498" s="1">
        <f>(Table2[[#This Row],[Current Month High]]/Table2[[#This Row],[Close Price]])-1</f>
        <v>3.6691246431969748E-2</v>
      </c>
      <c r="AI498">
        <v>5.1498572787820898</v>
      </c>
      <c r="AJ498">
        <v>35.449053564236799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0.04</v>
      </c>
      <c r="AM498" t="s">
        <v>3220</v>
      </c>
      <c r="AN498">
        <v>1.18</v>
      </c>
      <c r="AO498" t="s">
        <v>3220</v>
      </c>
      <c r="AP498">
        <v>-1.5171589580141E-2</v>
      </c>
      <c r="AQ498">
        <f>(Table2[[#This Row],[Sharpe Ratio]]-AVERAGE(Table2[Sharpe Ratio]))/_xlfn.STDEV.P(Table2[Sharpe Ratio])</f>
        <v>-0.9334230867290092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-1.5994092277490346</v>
      </c>
      <c r="AS498">
        <f>_xlfn.RANK.AVG(Table2[[#This Row],[1Y Return vs Nifty Z-Score]],Table2[1Y Return vs Nifty Z-Score])</f>
        <v>461</v>
      </c>
      <c r="AT498">
        <f>_xlfn.RANK.AVG(Table2[[#This Row],[6M Return vs Nifty Z-Score]],Table2[6M Return vs Nifty Z-Score])</f>
        <v>320</v>
      </c>
      <c r="AU498">
        <f>_xlfn.RANK.AVG(Table2[[#This Row],[Sharpe Ratio Z-Score]],Table2[Sharpe Ratio Z-Score])</f>
        <v>614</v>
      </c>
      <c r="AV498">
        <f>(Table2[[#This Row],[Rank 1Y]]+Table2[[#This Row],[Rank 6M]]+Table2[[#This Row],[Rank Sharpe]])/3</f>
        <v>465</v>
      </c>
    </row>
    <row r="499" spans="1:48" x14ac:dyDescent="0.3">
      <c r="A499" t="s">
        <v>2086</v>
      </c>
      <c r="B499" t="s">
        <v>2087</v>
      </c>
      <c r="C499" t="s">
        <v>3161</v>
      </c>
      <c r="D499" t="s">
        <v>545</v>
      </c>
      <c r="E499">
        <v>3043.8796615020001</v>
      </c>
      <c r="F499">
        <v>53.07</v>
      </c>
      <c r="G499">
        <v>-11.472772104900301</v>
      </c>
      <c r="H499">
        <f>(Table2[[#This Row],[1Y Return vs Nifty]]-AVERAGE(Table2[1Y Return vs Nifty]))/_xlfn.STDEV.P(Table2[1Y Return vs Nifty])</f>
        <v>-0.60760982647601158</v>
      </c>
      <c r="I499">
        <v>-0.69219653236080703</v>
      </c>
      <c r="J499">
        <f>(Table2[[#This Row],[1M Return vs Nifty]]-AVERAGE(Table2[1M Return vs Nifty]))/_xlfn.STDEV.P(Table2[1M Return vs Nifty])</f>
        <v>-0.1281342037479774</v>
      </c>
      <c r="K499">
        <v>27.601010428108602</v>
      </c>
      <c r="L499">
        <f>(Table2[[#This Row],[6M Return vs Nifty]]-AVERAGE(Table2[6M Return vs Nifty]))/_xlfn.STDEV.P(Table2[6M Return vs Nifty])</f>
        <v>0.41264644117870747</v>
      </c>
      <c r="M499">
        <v>-4.6456340396410001</v>
      </c>
      <c r="N499">
        <f>(Table2[[#This Row],[1W Return vs Nifty]]-AVERAGE(Table2[1W Return vs Nifty]))/_xlfn.STDEV.P(Table2[1W Return vs Nifty])</f>
        <v>-0.91246086985528929</v>
      </c>
      <c r="O499">
        <v>55.33</v>
      </c>
      <c r="P499">
        <v>54.176435945152697</v>
      </c>
      <c r="Q499">
        <v>48.134204489595803</v>
      </c>
      <c r="R499">
        <v>32.708441418314401</v>
      </c>
      <c r="S499" s="1">
        <f>(Table2[[#This Row],[Close Price]]-Table2[[#This Row],[20D EMA]])/Table2[[#This Row],[20D EMA]]</f>
        <v>-4.0845834086390712E-2</v>
      </c>
      <c r="T499" s="1">
        <f>(Table2[[#This Row],[Close Price]]-Table2[[#This Row],[50D EMA]])/Table2[[#This Row],[50D EMA]]</f>
        <v>-2.0422826379218332E-2</v>
      </c>
      <c r="U499" s="1">
        <f>(Table2[[#This Row],[Close Price]]-Table2[[#This Row],[200D EMA]])/Table2[[#This Row],[200D EMA]]</f>
        <v>0.10254237216013549</v>
      </c>
      <c r="V499">
        <v>0.67954440495300095</v>
      </c>
      <c r="W499">
        <v>52.79</v>
      </c>
      <c r="X499">
        <v>54.24</v>
      </c>
      <c r="Y499">
        <v>52.5</v>
      </c>
      <c r="Z499">
        <v>54.4</v>
      </c>
      <c r="AA499">
        <v>52.5</v>
      </c>
      <c r="AB499">
        <v>57.9</v>
      </c>
      <c r="AC499" s="1">
        <f>(Table2[[#This Row],[Close Price]]/Table2[[#This Row],[Day Low]])-1</f>
        <v>5.304034855086126E-3</v>
      </c>
      <c r="AD499" s="1">
        <f>(Table2[[#This Row],[Day High]]/Table2[[#This Row],[Close Price]])-1</f>
        <v>2.2046353872244184E-2</v>
      </c>
      <c r="AE499" s="1">
        <f>(Table2[[#This Row],[Close Price]]/Table2[[#This Row],[Current Week Low]])-1</f>
        <v>1.0857142857142899E-2</v>
      </c>
      <c r="AF499" s="1">
        <f>(Table2[[#This Row],[Current Week High]]/Table2[[#This Row],[Close Price]])-1</f>
        <v>2.5061239871867258E-2</v>
      </c>
      <c r="AG499" s="1">
        <f>(Table2[[#This Row],[Close Price]]/Table2[[#This Row],[Current Month Low]])-1</f>
        <v>1.0857142857142899E-2</v>
      </c>
      <c r="AH499" s="1">
        <f>(Table2[[#This Row],[Current Month High]]/Table2[[#This Row],[Close Price]])-1</f>
        <v>9.101187111362341E-2</v>
      </c>
      <c r="AI499">
        <v>18.711136235161</v>
      </c>
      <c r="AJ499">
        <v>59.609022556390897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0.03</v>
      </c>
      <c r="AM499" t="s">
        <v>3220</v>
      </c>
      <c r="AN499">
        <v>-6.27</v>
      </c>
      <c r="AO499" t="s">
        <v>3221</v>
      </c>
      <c r="AP499">
        <v>-5.3128411724660998E-2</v>
      </c>
      <c r="AQ499">
        <f>(Table2[[#This Row],[Sharpe Ratio]]-AVERAGE(Table2[Sharpe Ratio]))/_xlfn.STDEV.P(Table2[Sharpe Ratio])</f>
        <v>-1.3771892615821382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-2.6127477204827092</v>
      </c>
      <c r="AS499">
        <f>_xlfn.RANK.AVG(Table2[[#This Row],[1Y Return vs Nifty Z-Score]],Table2[1Y Return vs Nifty Z-Score])</f>
        <v>529</v>
      </c>
      <c r="AT499">
        <f>_xlfn.RANK.AVG(Table2[[#This Row],[6M Return vs Nifty Z-Score]],Table2[6M Return vs Nifty Z-Score])</f>
        <v>197</v>
      </c>
      <c r="AU499">
        <f>_xlfn.RANK.AVG(Table2[[#This Row],[Sharpe Ratio Z-Score]],Table2[Sharpe Ratio Z-Score])</f>
        <v>670</v>
      </c>
      <c r="AV499">
        <f>(Table2[[#This Row],[Rank 1Y]]+Table2[[#This Row],[Rank 6M]]+Table2[[#This Row],[Rank Sharpe]])/3</f>
        <v>465.33333333333331</v>
      </c>
    </row>
    <row r="500" spans="1:48" x14ac:dyDescent="0.3">
      <c r="A500" t="s">
        <v>249</v>
      </c>
      <c r="B500" t="s">
        <v>250</v>
      </c>
      <c r="C500" t="s">
        <v>3161</v>
      </c>
      <c r="D500" t="s">
        <v>40</v>
      </c>
      <c r="E500">
        <v>107721.5762668</v>
      </c>
      <c r="F500">
        <v>746</v>
      </c>
      <c r="G500">
        <v>3.0474371109120502</v>
      </c>
      <c r="H500">
        <f>(Table2[[#This Row],[1Y Return vs Nifty]]-AVERAGE(Table2[1Y Return vs Nifty]))/_xlfn.STDEV.P(Table2[1Y Return vs Nifty])</f>
        <v>-0.35182189428008681</v>
      </c>
      <c r="I500">
        <v>0.33622661216169603</v>
      </c>
      <c r="J500">
        <f>(Table2[[#This Row],[1M Return vs Nifty]]-AVERAGE(Table2[1M Return vs Nifty]))/_xlfn.STDEV.P(Table2[1M Return vs Nifty])</f>
        <v>-2.5314075177623501E-2</v>
      </c>
      <c r="K500">
        <v>12.9455065918941</v>
      </c>
      <c r="L500">
        <f>(Table2[[#This Row],[6M Return vs Nifty]]-AVERAGE(Table2[6M Return vs Nifty]))/_xlfn.STDEV.P(Table2[6M Return vs Nifty])</f>
        <v>-5.225436087732923E-2</v>
      </c>
      <c r="M500">
        <v>1.2619934046114401</v>
      </c>
      <c r="N500">
        <f>(Table2[[#This Row],[1W Return vs Nifty]]-AVERAGE(Table2[1W Return vs Nifty]))/_xlfn.STDEV.P(Table2[1W Return vs Nifty])</f>
        <v>0.22344429638058086</v>
      </c>
      <c r="O500">
        <v>742</v>
      </c>
      <c r="P500">
        <v>706.56103413472795</v>
      </c>
      <c r="Q500">
        <v>617.72584760850498</v>
      </c>
      <c r="R500">
        <v>48.108581026558298</v>
      </c>
      <c r="S500" s="1">
        <f>(Table2[[#This Row],[Close Price]]-Table2[[#This Row],[20D EMA]])/Table2[[#This Row],[20D EMA]]</f>
        <v>5.3908355795148251E-3</v>
      </c>
      <c r="T500" s="1">
        <f>(Table2[[#This Row],[Close Price]]-Table2[[#This Row],[50D EMA]])/Table2[[#This Row],[50D EMA]]</f>
        <v>5.5818201061101511E-2</v>
      </c>
      <c r="U500" s="1">
        <f>(Table2[[#This Row],[Close Price]]-Table2[[#This Row],[200D EMA]])/Table2[[#This Row],[200D EMA]]</f>
        <v>0.20765547190246619</v>
      </c>
      <c r="V500">
        <v>0.77796704818894902</v>
      </c>
      <c r="W500">
        <v>740.35</v>
      </c>
      <c r="X500">
        <v>756.7</v>
      </c>
      <c r="Y500">
        <v>740.35</v>
      </c>
      <c r="Z500">
        <v>766.7</v>
      </c>
      <c r="AA500">
        <v>740.35</v>
      </c>
      <c r="AB500">
        <v>772.9</v>
      </c>
      <c r="AC500" s="1">
        <f>(Table2[[#This Row],[Close Price]]/Table2[[#This Row],[Day Low]])-1</f>
        <v>7.6315256297696532E-3</v>
      </c>
      <c r="AD500" s="1">
        <f>(Table2[[#This Row],[Day High]]/Table2[[#This Row],[Close Price]])-1</f>
        <v>1.4343163538873993E-2</v>
      </c>
      <c r="AE500" s="1">
        <f>(Table2[[#This Row],[Close Price]]/Table2[[#This Row],[Current Week Low]])-1</f>
        <v>7.6315256297696532E-3</v>
      </c>
      <c r="AF500" s="1">
        <f>(Table2[[#This Row],[Current Week High]]/Table2[[#This Row],[Close Price]])-1</f>
        <v>2.7747989276139418E-2</v>
      </c>
      <c r="AG500" s="1">
        <f>(Table2[[#This Row],[Close Price]]/Table2[[#This Row],[Current Month Low]])-1</f>
        <v>7.6315256297696532E-3</v>
      </c>
      <c r="AH500" s="1">
        <f>(Table2[[#This Row],[Current Month High]]/Table2[[#This Row],[Close Price]])-1</f>
        <v>3.6058981233243914E-2</v>
      </c>
      <c r="AI500">
        <v>3.6058981233243901</v>
      </c>
      <c r="AJ500">
        <v>60.966663070449798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0.2</v>
      </c>
      <c r="AM500" t="s">
        <v>3220</v>
      </c>
      <c r="AN500">
        <v>1.92</v>
      </c>
      <c r="AO500" t="s">
        <v>3220</v>
      </c>
      <c r="AP500">
        <v>-3.1840344344881998E-2</v>
      </c>
      <c r="AQ500">
        <f>(Table2[[#This Row],[Sharpe Ratio]]-AVERAGE(Table2[Sharpe Ratio]))/_xlfn.STDEV.P(Table2[Sharpe Ratio])</f>
        <v>-1.1283031932181642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-1.3342492271726227</v>
      </c>
      <c r="AS500">
        <f>_xlfn.RANK.AVG(Table2[[#This Row],[1Y Return vs Nifty Z-Score]],Table2[1Y Return vs Nifty Z-Score])</f>
        <v>417</v>
      </c>
      <c r="AT500">
        <f>_xlfn.RANK.AVG(Table2[[#This Row],[6M Return vs Nifty Z-Score]],Table2[6M Return vs Nifty Z-Score])</f>
        <v>337</v>
      </c>
      <c r="AU500">
        <f>_xlfn.RANK.AVG(Table2[[#This Row],[Sharpe Ratio Z-Score]],Table2[Sharpe Ratio Z-Score])</f>
        <v>647</v>
      </c>
      <c r="AV500">
        <f>(Table2[[#This Row],[Rank 1Y]]+Table2[[#This Row],[Rank 6M]]+Table2[[#This Row],[Rank Sharpe]])/3</f>
        <v>467</v>
      </c>
    </row>
    <row r="501" spans="1:48" x14ac:dyDescent="0.3">
      <c r="A501" t="s">
        <v>1759</v>
      </c>
      <c r="B501" t="s">
        <v>1760</v>
      </c>
      <c r="C501" t="s">
        <v>3165</v>
      </c>
      <c r="D501" t="s">
        <v>54</v>
      </c>
      <c r="E501">
        <v>4599.7344787499997</v>
      </c>
      <c r="F501">
        <v>373.05</v>
      </c>
      <c r="G501">
        <v>-4.6697121511554398</v>
      </c>
      <c r="H501">
        <f>(Table2[[#This Row],[1Y Return vs Nifty]]-AVERAGE(Table2[1Y Return vs Nifty]))/_xlfn.STDEV.P(Table2[1Y Return vs Nifty])</f>
        <v>-0.48776715669696269</v>
      </c>
      <c r="I501">
        <v>15.806641165975</v>
      </c>
      <c r="J501">
        <f>(Table2[[#This Row],[1M Return vs Nifty]]-AVERAGE(Table2[1M Return vs Nifty]))/_xlfn.STDEV.P(Table2[1M Return vs Nifty])</f>
        <v>1.5213936413219953</v>
      </c>
      <c r="K501">
        <v>24.304194332796101</v>
      </c>
      <c r="L501">
        <f>(Table2[[#This Row],[6M Return vs Nifty]]-AVERAGE(Table2[6M Return vs Nifty]))/_xlfn.STDEV.P(Table2[6M Return vs Nifty])</f>
        <v>0.30806508634635626</v>
      </c>
      <c r="M501">
        <v>14.9404940428063</v>
      </c>
      <c r="N501">
        <f>(Table2[[#This Row],[1W Return vs Nifty]]-AVERAGE(Table2[1W Return vs Nifty]))/_xlfn.STDEV.P(Table2[1W Return vs Nifty])</f>
        <v>2.8535152830679147</v>
      </c>
      <c r="O501">
        <v>340.76</v>
      </c>
      <c r="P501">
        <v>333.40459251269499</v>
      </c>
      <c r="Q501">
        <v>313.17845833446501</v>
      </c>
      <c r="R501">
        <v>78.129419019292399</v>
      </c>
      <c r="S501" s="1">
        <f>(Table2[[#This Row],[Close Price]]-Table2[[#This Row],[20D EMA]])/Table2[[#This Row],[20D EMA]]</f>
        <v>9.4758774504049834E-2</v>
      </c>
      <c r="T501" s="1">
        <f>(Table2[[#This Row],[Close Price]]-Table2[[#This Row],[50D EMA]])/Table2[[#This Row],[50D EMA]]</f>
        <v>0.11891080200341107</v>
      </c>
      <c r="U501" s="1">
        <f>(Table2[[#This Row],[Close Price]]-Table2[[#This Row],[200D EMA]])/Table2[[#This Row],[200D EMA]]</f>
        <v>0.19117388208608535</v>
      </c>
      <c r="V501">
        <v>1.38074751068171</v>
      </c>
      <c r="W501">
        <v>371</v>
      </c>
      <c r="X501">
        <v>383.15</v>
      </c>
      <c r="Y501">
        <v>351</v>
      </c>
      <c r="Z501">
        <v>383.7</v>
      </c>
      <c r="AA501">
        <v>325.10000000000002</v>
      </c>
      <c r="AB501">
        <v>383.7</v>
      </c>
      <c r="AC501" s="1">
        <f>(Table2[[#This Row],[Close Price]]/Table2[[#This Row],[Day Low]])-1</f>
        <v>5.5256064690027973E-3</v>
      </c>
      <c r="AD501" s="1">
        <f>(Table2[[#This Row],[Day High]]/Table2[[#This Row],[Close Price]])-1</f>
        <v>2.707411875083765E-2</v>
      </c>
      <c r="AE501" s="1">
        <f>(Table2[[#This Row],[Close Price]]/Table2[[#This Row],[Current Week Low]])-1</f>
        <v>6.2820512820512819E-2</v>
      </c>
      <c r="AF501" s="1">
        <f>(Table2[[#This Row],[Current Week High]]/Table2[[#This Row],[Close Price]])-1</f>
        <v>2.8548451950140663E-2</v>
      </c>
      <c r="AG501" s="1">
        <f>(Table2[[#This Row],[Close Price]]/Table2[[#This Row],[Current Month Low]])-1</f>
        <v>0.14749307905259923</v>
      </c>
      <c r="AH501" s="1">
        <f>(Table2[[#This Row],[Current Month High]]/Table2[[#This Row],[Close Price]])-1</f>
        <v>2.8548451950140663E-2</v>
      </c>
      <c r="AI501">
        <v>2.8548451950140601</v>
      </c>
      <c r="AJ501">
        <v>49.1603358656537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</v>
      </c>
      <c r="AM501" t="s">
        <v>3222</v>
      </c>
      <c r="AN501">
        <v>14.01</v>
      </c>
      <c r="AO501" t="s">
        <v>3220</v>
      </c>
      <c r="AP501">
        <v>-7.4040631740297999E-2</v>
      </c>
      <c r="AQ501">
        <f>(Table2[[#This Row],[Sharpe Ratio]]-AVERAGE(Table2[Sharpe Ratio]))/_xlfn.STDEV.P(Table2[Sharpe Ratio])</f>
        <v>-1.6216811700114662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2.5735256840278375</v>
      </c>
      <c r="AS501">
        <f>_xlfn.RANK.AVG(Table2[[#This Row],[1Y Return vs Nifty Z-Score]],Table2[1Y Return vs Nifty Z-Score])</f>
        <v>476</v>
      </c>
      <c r="AT501">
        <f>_xlfn.RANK.AVG(Table2[[#This Row],[6M Return vs Nifty Z-Score]],Table2[6M Return vs Nifty Z-Score])</f>
        <v>224</v>
      </c>
      <c r="AU501">
        <f>_xlfn.RANK.AVG(Table2[[#This Row],[Sharpe Ratio Z-Score]],Table2[Sharpe Ratio Z-Score])</f>
        <v>702</v>
      </c>
      <c r="AV501">
        <f>(Table2[[#This Row],[Rank 1Y]]+Table2[[#This Row],[Rank 6M]]+Table2[[#This Row],[Rank Sharpe]])/3</f>
        <v>467.33333333333331</v>
      </c>
    </row>
    <row r="502" spans="1:48" x14ac:dyDescent="0.3">
      <c r="A502" t="s">
        <v>1579</v>
      </c>
      <c r="B502" t="s">
        <v>1580</v>
      </c>
      <c r="C502" t="s">
        <v>3175</v>
      </c>
      <c r="D502" t="s">
        <v>281</v>
      </c>
      <c r="E502">
        <v>6172.0066137599997</v>
      </c>
      <c r="F502">
        <v>840.45</v>
      </c>
      <c r="G502">
        <v>-12.561002563942299</v>
      </c>
      <c r="H502">
        <f>(Table2[[#This Row],[1Y Return vs Nifty]]-AVERAGE(Table2[1Y Return vs Nifty]))/_xlfn.STDEV.P(Table2[1Y Return vs Nifty])</f>
        <v>-0.62678008874522506</v>
      </c>
      <c r="I502">
        <v>7.3500633317688502</v>
      </c>
      <c r="J502">
        <f>(Table2[[#This Row],[1M Return vs Nifty]]-AVERAGE(Table2[1M Return vs Nifty]))/_xlfn.STDEV.P(Table2[1M Return vs Nifty])</f>
        <v>0.67591828926543185</v>
      </c>
      <c r="K502">
        <v>-0.57257787908116897</v>
      </c>
      <c r="L502">
        <f>(Table2[[#This Row],[6M Return vs Nifty]]-AVERAGE(Table2[6M Return vs Nifty]))/_xlfn.STDEV.P(Table2[6M Return vs Nifty])</f>
        <v>-0.48107403047396002</v>
      </c>
      <c r="M502">
        <v>5.1673580084659596</v>
      </c>
      <c r="N502">
        <f>(Table2[[#This Row],[1W Return vs Nifty]]-AVERAGE(Table2[1W Return vs Nifty]))/_xlfn.STDEV.P(Table2[1W Return vs Nifty])</f>
        <v>0.97435891843735556</v>
      </c>
      <c r="O502">
        <v>783.4</v>
      </c>
      <c r="P502">
        <v>775.55932213779397</v>
      </c>
      <c r="Q502">
        <v>763.99144703945694</v>
      </c>
      <c r="R502">
        <v>80.735980652309394</v>
      </c>
      <c r="S502" s="1">
        <f>(Table2[[#This Row],[Close Price]]-Table2[[#This Row],[20D EMA]])/Table2[[#This Row],[20D EMA]]</f>
        <v>7.2823589481746318E-2</v>
      </c>
      <c r="T502" s="1">
        <f>(Table2[[#This Row],[Close Price]]-Table2[[#This Row],[50D EMA]])/Table2[[#This Row],[50D EMA]]</f>
        <v>8.3669522124159221E-2</v>
      </c>
      <c r="U502" s="1">
        <f>(Table2[[#This Row],[Close Price]]-Table2[[#This Row],[200D EMA]])/Table2[[#This Row],[200D EMA]]</f>
        <v>0.1000777603686895</v>
      </c>
      <c r="V502">
        <v>2.18532506755135</v>
      </c>
      <c r="W502">
        <v>822.75</v>
      </c>
      <c r="X502">
        <v>865</v>
      </c>
      <c r="Y502">
        <v>768.75</v>
      </c>
      <c r="Z502">
        <v>865</v>
      </c>
      <c r="AA502">
        <v>768.55</v>
      </c>
      <c r="AB502">
        <v>865</v>
      </c>
      <c r="AC502" s="1">
        <f>(Table2[[#This Row],[Close Price]]/Table2[[#This Row],[Day Low]])-1</f>
        <v>2.151321786690974E-2</v>
      </c>
      <c r="AD502" s="1">
        <f>(Table2[[#This Row],[Day High]]/Table2[[#This Row],[Close Price]])-1</f>
        <v>2.9210541971562698E-2</v>
      </c>
      <c r="AE502" s="1">
        <f>(Table2[[#This Row],[Close Price]]/Table2[[#This Row],[Current Week Low]])-1</f>
        <v>9.3268292682926912E-2</v>
      </c>
      <c r="AF502" s="1">
        <f>(Table2[[#This Row],[Current Week High]]/Table2[[#This Row],[Close Price]])-1</f>
        <v>2.9210541971562698E-2</v>
      </c>
      <c r="AG502" s="1">
        <f>(Table2[[#This Row],[Close Price]]/Table2[[#This Row],[Current Month Low]])-1</f>
        <v>9.3552794222887314E-2</v>
      </c>
      <c r="AH502" s="1">
        <f>(Table2[[#This Row],[Current Month High]]/Table2[[#This Row],[Close Price]])-1</f>
        <v>2.9210541971562698E-2</v>
      </c>
      <c r="AI502">
        <v>3.37319293235764</v>
      </c>
      <c r="AJ502">
        <v>30.302325581395301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0.05</v>
      </c>
      <c r="AM502" t="s">
        <v>3220</v>
      </c>
      <c r="AN502">
        <v>8.74</v>
      </c>
      <c r="AO502" t="s">
        <v>3220</v>
      </c>
      <c r="AP502">
        <v>5.3394837347229003E-2</v>
      </c>
      <c r="AQ502">
        <f>(Table2[[#This Row],[Sharpe Ratio]]-AVERAGE(Table2[Sharpe Ratio]))/_xlfn.STDEV.P(Table2[Sharpe Ratio])</f>
        <v>-0.13178956522255894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0.41063352326104341</v>
      </c>
      <c r="AS502">
        <f>_xlfn.RANK.AVG(Table2[[#This Row],[1Y Return vs Nifty Z-Score]],Table2[1Y Return vs Nifty Z-Score])</f>
        <v>544</v>
      </c>
      <c r="AT502">
        <f>_xlfn.RANK.AVG(Table2[[#This Row],[6M Return vs Nifty Z-Score]],Table2[6M Return vs Nifty Z-Score])</f>
        <v>483</v>
      </c>
      <c r="AU502">
        <f>_xlfn.RANK.AVG(Table2[[#This Row],[Sharpe Ratio Z-Score]],Table2[Sharpe Ratio Z-Score])</f>
        <v>378</v>
      </c>
      <c r="AV502">
        <f>(Table2[[#This Row],[Rank 1Y]]+Table2[[#This Row],[Rank 6M]]+Table2[[#This Row],[Rank Sharpe]])/3</f>
        <v>468.33333333333331</v>
      </c>
    </row>
    <row r="503" spans="1:48" x14ac:dyDescent="0.3">
      <c r="A503" t="s">
        <v>1223</v>
      </c>
      <c r="B503" t="s">
        <v>1224</v>
      </c>
      <c r="C503" t="s">
        <v>3175</v>
      </c>
      <c r="D503" t="s">
        <v>376</v>
      </c>
      <c r="E503">
        <v>9983.8847064349993</v>
      </c>
      <c r="F503">
        <v>679.45</v>
      </c>
      <c r="G503">
        <v>-21.3436746531324</v>
      </c>
      <c r="H503">
        <f>(Table2[[#This Row],[1Y Return vs Nifty]]-AVERAGE(Table2[1Y Return vs Nifty]))/_xlfn.STDEV.P(Table2[1Y Return vs Nifty])</f>
        <v>-0.78149559590213169</v>
      </c>
      <c r="I503">
        <v>-0.36009049428352002</v>
      </c>
      <c r="J503">
        <f>(Table2[[#This Row],[1M Return vs Nifty]]-AVERAGE(Table2[1M Return vs Nifty]))/_xlfn.STDEV.P(Table2[1M Return vs Nifty])</f>
        <v>-9.4930764369965309E-2</v>
      </c>
      <c r="K503">
        <v>-1.3022112624003099</v>
      </c>
      <c r="L503">
        <f>(Table2[[#This Row],[6M Return vs Nifty]]-AVERAGE(Table2[6M Return vs Nifty]))/_xlfn.STDEV.P(Table2[6M Return vs Nifty])</f>
        <v>-0.50421940636159956</v>
      </c>
      <c r="M503">
        <v>-2.4747421710443298</v>
      </c>
      <c r="N503">
        <f>(Table2[[#This Row],[1W Return vs Nifty]]-AVERAGE(Table2[1W Return vs Nifty]))/_xlfn.STDEV.P(Table2[1W Return vs Nifty])</f>
        <v>-0.49504671973356618</v>
      </c>
      <c r="O503">
        <v>679.3</v>
      </c>
      <c r="P503">
        <v>678.52357759535403</v>
      </c>
      <c r="Q503">
        <v>672.464942937822</v>
      </c>
      <c r="R503">
        <v>48.879054433427598</v>
      </c>
      <c r="S503" s="1">
        <f>(Table2[[#This Row],[Close Price]]-Table2[[#This Row],[20D EMA]])/Table2[[#This Row],[20D EMA]]</f>
        <v>2.2081554541453108E-4</v>
      </c>
      <c r="T503" s="1">
        <f>(Table2[[#This Row],[Close Price]]-Table2[[#This Row],[50D EMA]])/Table2[[#This Row],[50D EMA]]</f>
        <v>1.3653503507265036E-3</v>
      </c>
      <c r="U503" s="1">
        <f>(Table2[[#This Row],[Close Price]]-Table2[[#This Row],[200D EMA]])/Table2[[#This Row],[200D EMA]]</f>
        <v>1.0387243432590213E-2</v>
      </c>
      <c r="V503">
        <v>0.69359598259244903</v>
      </c>
      <c r="W503">
        <v>672.55</v>
      </c>
      <c r="X503">
        <v>681.4</v>
      </c>
      <c r="Y503">
        <v>666.05</v>
      </c>
      <c r="Z503">
        <v>685.45</v>
      </c>
      <c r="AA503">
        <v>666.05</v>
      </c>
      <c r="AB503">
        <v>707.7</v>
      </c>
      <c r="AC503" s="1">
        <f>(Table2[[#This Row],[Close Price]]/Table2[[#This Row],[Day Low]])-1</f>
        <v>1.0259460263177589E-2</v>
      </c>
      <c r="AD503" s="1">
        <f>(Table2[[#This Row],[Day High]]/Table2[[#This Row],[Close Price]])-1</f>
        <v>2.8699683567590117E-3</v>
      </c>
      <c r="AE503" s="1">
        <f>(Table2[[#This Row],[Close Price]]/Table2[[#This Row],[Current Week Low]])-1</f>
        <v>2.0118609713985602E-2</v>
      </c>
      <c r="AF503" s="1">
        <f>(Table2[[#This Row],[Current Week High]]/Table2[[#This Row],[Close Price]])-1</f>
        <v>8.8306718669513007E-3</v>
      </c>
      <c r="AG503" s="1">
        <f>(Table2[[#This Row],[Close Price]]/Table2[[#This Row],[Current Month Low]])-1</f>
        <v>2.0118609713985602E-2</v>
      </c>
      <c r="AH503" s="1">
        <f>(Table2[[#This Row],[Current Month High]]/Table2[[#This Row],[Close Price]])-1</f>
        <v>4.157774670689518E-2</v>
      </c>
      <c r="AI503">
        <v>19.935241739642301</v>
      </c>
      <c r="AJ503">
        <v>15.1122405760271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-7.0000000000000007E-2</v>
      </c>
      <c r="AM503" t="s">
        <v>3221</v>
      </c>
      <c r="AN503">
        <v>1.89</v>
      </c>
      <c r="AO503" t="s">
        <v>3220</v>
      </c>
      <c r="AP503">
        <v>7.4452675067009005E-2</v>
      </c>
      <c r="AQ503">
        <f>(Table2[[#This Row],[Sharpe Ratio]]-AVERAGE(Table2[Sharpe Ratio]))/_xlfn.STDEV.P(Table2[Sharpe Ratio])</f>
        <v>0.11440480953317532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-1.7612876768340875</v>
      </c>
      <c r="AS503">
        <f>_xlfn.RANK.AVG(Table2[[#This Row],[1Y Return vs Nifty Z-Score]],Table2[1Y Return vs Nifty Z-Score])</f>
        <v>593</v>
      </c>
      <c r="AT503">
        <f>_xlfn.RANK.AVG(Table2[[#This Row],[6M Return vs Nifty Z-Score]],Table2[6M Return vs Nifty Z-Score])</f>
        <v>494</v>
      </c>
      <c r="AU503">
        <f>_xlfn.RANK.AVG(Table2[[#This Row],[Sharpe Ratio Z-Score]],Table2[Sharpe Ratio Z-Score])</f>
        <v>321</v>
      </c>
      <c r="AV503">
        <f>(Table2[[#This Row],[Rank 1Y]]+Table2[[#This Row],[Rank 6M]]+Table2[[#This Row],[Rank Sharpe]])/3</f>
        <v>469.33333333333331</v>
      </c>
    </row>
    <row r="504" spans="1:48" x14ac:dyDescent="0.3">
      <c r="A504" t="s">
        <v>654</v>
      </c>
      <c r="B504" t="s">
        <v>655</v>
      </c>
      <c r="C504" t="s">
        <v>624</v>
      </c>
      <c r="D504" t="s">
        <v>624</v>
      </c>
      <c r="E504">
        <v>29166.98862</v>
      </c>
      <c r="F504">
        <v>853.3</v>
      </c>
      <c r="G504">
        <v>-17.489731927830299</v>
      </c>
      <c r="H504">
        <f>(Table2[[#This Row],[1Y Return vs Nifty]]-AVERAGE(Table2[1Y Return vs Nifty]))/_xlfn.STDEV.P(Table2[1Y Return vs Nifty])</f>
        <v>-0.71360456032166397</v>
      </c>
      <c r="I504">
        <v>-8.1430668122644398</v>
      </c>
      <c r="J504">
        <f>(Table2[[#This Row],[1M Return vs Nifty]]-AVERAGE(Table2[1M Return vs Nifty]))/_xlfn.STDEV.P(Table2[1M Return vs Nifty])</f>
        <v>-0.87306049621917647</v>
      </c>
      <c r="K504">
        <v>-1.26506944774417</v>
      </c>
      <c r="L504">
        <f>(Table2[[#This Row],[6M Return vs Nifty]]-AVERAGE(Table2[6M Return vs Nifty]))/_xlfn.STDEV.P(Table2[6M Return vs Nifty])</f>
        <v>-0.50304119648110479</v>
      </c>
      <c r="M504">
        <v>2.34685260270457</v>
      </c>
      <c r="N504">
        <f>(Table2[[#This Row],[1W Return vs Nifty]]-AVERAGE(Table2[1W Return vs Nifty]))/_xlfn.STDEV.P(Table2[1W Return vs Nifty])</f>
        <v>0.43203855513862044</v>
      </c>
      <c r="O504">
        <v>857.97</v>
      </c>
      <c r="P504">
        <v>860.68303137332805</v>
      </c>
      <c r="Q504">
        <v>818.34683813964705</v>
      </c>
      <c r="R504">
        <v>48.7631769072457</v>
      </c>
      <c r="S504" s="1">
        <f>(Table2[[#This Row],[Close Price]]-Table2[[#This Row],[20D EMA]])/Table2[[#This Row],[20D EMA]]</f>
        <v>-5.4430807603996325E-3</v>
      </c>
      <c r="T504" s="1">
        <f>(Table2[[#This Row],[Close Price]]-Table2[[#This Row],[50D EMA]])/Table2[[#This Row],[50D EMA]]</f>
        <v>-8.5781072755059893E-3</v>
      </c>
      <c r="U504" s="1">
        <f>(Table2[[#This Row],[Close Price]]-Table2[[#This Row],[200D EMA]])/Table2[[#This Row],[200D EMA]]</f>
        <v>4.2711916550948185E-2</v>
      </c>
      <c r="V504">
        <v>0.48169564346407201</v>
      </c>
      <c r="W504">
        <v>846.2</v>
      </c>
      <c r="X504">
        <v>865.25</v>
      </c>
      <c r="Y504">
        <v>846.2</v>
      </c>
      <c r="Z504">
        <v>875</v>
      </c>
      <c r="AA504">
        <v>812</v>
      </c>
      <c r="AB504">
        <v>878.75</v>
      </c>
      <c r="AC504" s="1">
        <f>(Table2[[#This Row],[Close Price]]/Table2[[#This Row],[Day Low]])-1</f>
        <v>8.3904514299217858E-3</v>
      </c>
      <c r="AD504" s="1">
        <f>(Table2[[#This Row],[Day High]]/Table2[[#This Row],[Close Price]])-1</f>
        <v>1.4004453298956943E-2</v>
      </c>
      <c r="AE504" s="1">
        <f>(Table2[[#This Row],[Close Price]]/Table2[[#This Row],[Current Week Low]])-1</f>
        <v>8.3904514299217858E-3</v>
      </c>
      <c r="AF504" s="1">
        <f>(Table2[[#This Row],[Current Week High]]/Table2[[#This Row],[Close Price]])-1</f>
        <v>2.5430680885972112E-2</v>
      </c>
      <c r="AG504" s="1">
        <f>(Table2[[#This Row],[Close Price]]/Table2[[#This Row],[Current Month Low]])-1</f>
        <v>5.086206896551726E-2</v>
      </c>
      <c r="AH504" s="1">
        <f>(Table2[[#This Row],[Current Month High]]/Table2[[#This Row],[Close Price]])-1</f>
        <v>2.9825383804054972E-2</v>
      </c>
      <c r="AI504">
        <v>18.276104535333399</v>
      </c>
      <c r="AJ504">
        <v>20.1830985915492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-0.13</v>
      </c>
      <c r="AM504" t="s">
        <v>3221</v>
      </c>
      <c r="AN504">
        <v>-4.24</v>
      </c>
      <c r="AO504" t="s">
        <v>3221</v>
      </c>
      <c r="AP504">
        <v>6.6505616522449004E-2</v>
      </c>
      <c r="AQ504">
        <f>(Table2[[#This Row],[Sharpe Ratio]]-AVERAGE(Table2[Sharpe Ratio]))/_xlfn.STDEV.P(Table2[Sharpe Ratio])</f>
        <v>2.1493033140893125E-2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572</v>
      </c>
      <c r="AT504">
        <f>_xlfn.RANK.AVG(Table2[[#This Row],[6M Return vs Nifty Z-Score]],Table2[6M Return vs Nifty Z-Score])</f>
        <v>493</v>
      </c>
      <c r="AU504">
        <f>_xlfn.RANK.AVG(Table2[[#This Row],[Sharpe Ratio Z-Score]],Table2[Sharpe Ratio Z-Score])</f>
        <v>345</v>
      </c>
      <c r="AV504">
        <f>(Table2[[#This Row],[Rank 1Y]]+Table2[[#This Row],[Rank 6M]]+Table2[[#This Row],[Rank Sharpe]])/3</f>
        <v>470</v>
      </c>
    </row>
    <row r="505" spans="1:48" x14ac:dyDescent="0.3">
      <c r="A505" t="s">
        <v>1477</v>
      </c>
      <c r="B505" t="s">
        <v>1478</v>
      </c>
      <c r="C505" t="s">
        <v>624</v>
      </c>
      <c r="D505" t="s">
        <v>624</v>
      </c>
      <c r="E505">
        <v>7310.9737839999998</v>
      </c>
      <c r="F505">
        <v>364.6</v>
      </c>
      <c r="G505">
        <v>-33.344559926822001</v>
      </c>
      <c r="H505">
        <f>(Table2[[#This Row],[1Y Return vs Nifty]]-AVERAGE(Table2[1Y Return vs Nifty]))/_xlfn.STDEV.P(Table2[1Y Return vs Nifty])</f>
        <v>-0.99290313026015842</v>
      </c>
      <c r="I505">
        <v>-2.76433774494715</v>
      </c>
      <c r="J505">
        <f>(Table2[[#This Row],[1M Return vs Nifty]]-AVERAGE(Table2[1M Return vs Nifty]))/_xlfn.STDEV.P(Table2[1M Return vs Nifty])</f>
        <v>-0.33530362328975521</v>
      </c>
      <c r="K505">
        <v>-11.489984680359401</v>
      </c>
      <c r="L505">
        <f>(Table2[[#This Row],[6M Return vs Nifty]]-AVERAGE(Table2[6M Return vs Nifty]))/_xlfn.STDEV.P(Table2[6M Return vs Nifty])</f>
        <v>-0.82739519657023775</v>
      </c>
      <c r="M505">
        <v>-1.25998074547503</v>
      </c>
      <c r="N505">
        <f>(Table2[[#This Row],[1W Return vs Nifty]]-AVERAGE(Table2[1W Return vs Nifty]))/_xlfn.STDEV.P(Table2[1W Return vs Nifty])</f>
        <v>-0.26147515617962463</v>
      </c>
      <c r="O505">
        <v>367.96</v>
      </c>
      <c r="P505">
        <v>362.97847810643998</v>
      </c>
      <c r="Q505">
        <v>349.47631524732299</v>
      </c>
      <c r="R505">
        <v>45.0999789688302</v>
      </c>
      <c r="S505" s="1">
        <f>(Table2[[#This Row],[Close Price]]-Table2[[#This Row],[20D EMA]])/Table2[[#This Row],[20D EMA]]</f>
        <v>-9.13142732905739E-3</v>
      </c>
      <c r="T505" s="1">
        <f>(Table2[[#This Row],[Close Price]]-Table2[[#This Row],[50D EMA]])/Table2[[#This Row],[50D EMA]]</f>
        <v>4.4672673212447249E-3</v>
      </c>
      <c r="U505" s="1">
        <f>(Table2[[#This Row],[Close Price]]-Table2[[#This Row],[200D EMA]])/Table2[[#This Row],[200D EMA]]</f>
        <v>4.327527816004946E-2</v>
      </c>
      <c r="V505">
        <v>0.69709366297203201</v>
      </c>
      <c r="W505">
        <v>362.25</v>
      </c>
      <c r="X505">
        <v>368.65</v>
      </c>
      <c r="Y505">
        <v>357.55</v>
      </c>
      <c r="Z505">
        <v>371</v>
      </c>
      <c r="AA505">
        <v>357.55</v>
      </c>
      <c r="AB505">
        <v>397.6</v>
      </c>
      <c r="AC505" s="1">
        <f>(Table2[[#This Row],[Close Price]]/Table2[[#This Row],[Day Low]])-1</f>
        <v>6.4872325741891501E-3</v>
      </c>
      <c r="AD505" s="1">
        <f>(Table2[[#This Row],[Day High]]/Table2[[#This Row],[Close Price]])-1</f>
        <v>1.110806363137673E-2</v>
      </c>
      <c r="AE505" s="1">
        <f>(Table2[[#This Row],[Close Price]]/Table2[[#This Row],[Current Week Low]])-1</f>
        <v>1.9717522024891743E-2</v>
      </c>
      <c r="AF505" s="1">
        <f>(Table2[[#This Row],[Current Week High]]/Table2[[#This Row],[Close Price]])-1</f>
        <v>1.7553483269336256E-2</v>
      </c>
      <c r="AG505" s="1">
        <f>(Table2[[#This Row],[Close Price]]/Table2[[#This Row],[Current Month Low]])-1</f>
        <v>1.9717522024891743E-2</v>
      </c>
      <c r="AH505" s="1">
        <f>(Table2[[#This Row],[Current Month High]]/Table2[[#This Row],[Close Price]])-1</f>
        <v>9.0510148107515009E-2</v>
      </c>
      <c r="AI505">
        <v>19.8436642896324</v>
      </c>
      <c r="AJ505">
        <v>36.171802054155002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-7.0000000000000007E-2</v>
      </c>
      <c r="AM505" t="s">
        <v>3221</v>
      </c>
      <c r="AN505">
        <v>-2.38</v>
      </c>
      <c r="AO505" t="s">
        <v>3221</v>
      </c>
      <c r="AP505">
        <v>0.13125192109582701</v>
      </c>
      <c r="AQ505">
        <f>(Table2[[#This Row],[Sharpe Ratio]]-AVERAGE(Table2[Sharpe Ratio]))/_xlfn.STDEV.P(Table2[Sharpe Ratio])</f>
        <v>0.77846419914120113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-1.6386129071585749</v>
      </c>
      <c r="AS505">
        <f>_xlfn.RANK.AVG(Table2[[#This Row],[1Y Return vs Nifty Z-Score]],Table2[1Y Return vs Nifty Z-Score])</f>
        <v>666</v>
      </c>
      <c r="AT505">
        <f>_xlfn.RANK.AVG(Table2[[#This Row],[6M Return vs Nifty Z-Score]],Table2[6M Return vs Nifty Z-Score])</f>
        <v>592</v>
      </c>
      <c r="AU505">
        <f>_xlfn.RANK.AVG(Table2[[#This Row],[Sharpe Ratio Z-Score]],Table2[Sharpe Ratio Z-Score])</f>
        <v>155</v>
      </c>
      <c r="AV505">
        <f>(Table2[[#This Row],[Rank 1Y]]+Table2[[#This Row],[Rank 6M]]+Table2[[#This Row],[Rank Sharpe]])/3</f>
        <v>471</v>
      </c>
    </row>
    <row r="506" spans="1:48" x14ac:dyDescent="0.3">
      <c r="A506" t="s">
        <v>161</v>
      </c>
      <c r="B506" t="s">
        <v>162</v>
      </c>
      <c r="C506" t="s">
        <v>3175</v>
      </c>
      <c r="D506" t="s">
        <v>163</v>
      </c>
      <c r="E506">
        <v>164355.911073225</v>
      </c>
      <c r="F506">
        <v>3231.45</v>
      </c>
      <c r="G506">
        <v>1.69870277979891</v>
      </c>
      <c r="H506">
        <f>(Table2[[#This Row],[1Y Return vs Nifty]]-AVERAGE(Table2[1Y Return vs Nifty]))/_xlfn.STDEV.P(Table2[1Y Return vs Nifty])</f>
        <v>-0.37558119144375257</v>
      </c>
      <c r="I506">
        <v>2.1800479331629101</v>
      </c>
      <c r="J506">
        <f>(Table2[[#This Row],[1M Return vs Nifty]]-AVERAGE(Table2[1M Return vs Nifty]))/_xlfn.STDEV.P(Table2[1M Return vs Nifty])</f>
        <v>0.15902828068614649</v>
      </c>
      <c r="K506">
        <v>-0.141752249095524</v>
      </c>
      <c r="L506">
        <f>(Table2[[#This Row],[6M Return vs Nifty]]-AVERAGE(Table2[6M Return vs Nifty]))/_xlfn.STDEV.P(Table2[6M Return vs Nifty])</f>
        <v>-0.46740741190082746</v>
      </c>
      <c r="M506">
        <v>4.2904404776590601</v>
      </c>
      <c r="N506">
        <f>(Table2[[#This Row],[1W Return vs Nifty]]-AVERAGE(Table2[1W Return vs Nifty]))/_xlfn.STDEV.P(Table2[1W Return vs Nifty])</f>
        <v>0.8057472104368002</v>
      </c>
      <c r="O506">
        <v>3158.83</v>
      </c>
      <c r="P506">
        <v>3123.7767467021999</v>
      </c>
      <c r="Q506">
        <v>2934.90994524199</v>
      </c>
      <c r="R506">
        <v>65.039212630109105</v>
      </c>
      <c r="S506" s="1">
        <f>(Table2[[#This Row],[Close Price]]-Table2[[#This Row],[20D EMA]])/Table2[[#This Row],[20D EMA]]</f>
        <v>2.2989524602463535E-2</v>
      </c>
      <c r="T506" s="1">
        <f>(Table2[[#This Row],[Close Price]]-Table2[[#This Row],[50D EMA]])/Table2[[#This Row],[50D EMA]]</f>
        <v>3.4468933611043598E-2</v>
      </c>
      <c r="U506" s="1">
        <f>(Table2[[#This Row],[Close Price]]-Table2[[#This Row],[200D EMA]])/Table2[[#This Row],[200D EMA]]</f>
        <v>0.10103889396632215</v>
      </c>
      <c r="V506">
        <v>1.2641409186223</v>
      </c>
      <c r="W506">
        <v>3227.1</v>
      </c>
      <c r="X506">
        <v>3289.95</v>
      </c>
      <c r="Y506">
        <v>3220.1</v>
      </c>
      <c r="Z506">
        <v>3301.4</v>
      </c>
      <c r="AA506">
        <v>3135.6</v>
      </c>
      <c r="AB506">
        <v>3301.4</v>
      </c>
      <c r="AC506" s="1">
        <f>(Table2[[#This Row],[Close Price]]/Table2[[#This Row],[Day Low]])-1</f>
        <v>1.3479594682532792E-3</v>
      </c>
      <c r="AD506" s="1">
        <f>(Table2[[#This Row],[Day High]]/Table2[[#This Row],[Close Price]])-1</f>
        <v>1.8103328227266458E-2</v>
      </c>
      <c r="AE506" s="1">
        <f>(Table2[[#This Row],[Close Price]]/Table2[[#This Row],[Current Week Low]])-1</f>
        <v>3.5247352566689649E-3</v>
      </c>
      <c r="AF506" s="1">
        <f>(Table2[[#This Row],[Current Week High]]/Table2[[#This Row],[Close Price]])-1</f>
        <v>2.1646629222175973E-2</v>
      </c>
      <c r="AG506" s="1">
        <f>(Table2[[#This Row],[Close Price]]/Table2[[#This Row],[Current Month Low]])-1</f>
        <v>3.0568312284730226E-2</v>
      </c>
      <c r="AH506" s="1">
        <f>(Table2[[#This Row],[Current Month High]]/Table2[[#This Row],[Close Price]])-1</f>
        <v>2.1646629222175973E-2</v>
      </c>
      <c r="AI506">
        <v>2.1646629222175902</v>
      </c>
      <c r="AJ506">
        <v>40.954395760179601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0.01</v>
      </c>
      <c r="AM506" t="s">
        <v>3220</v>
      </c>
      <c r="AN506">
        <v>4.76</v>
      </c>
      <c r="AO506" t="s">
        <v>3220</v>
      </c>
      <c r="AP506">
        <v>8.8418827876869995E-3</v>
      </c>
      <c r="AQ506">
        <f>(Table2[[#This Row],[Sharpe Ratio]]-AVERAGE(Table2[Sharpe Ratio]))/_xlfn.STDEV.P(Table2[Sharpe Ratio])</f>
        <v>-0.65267337757163035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-0.53088648979326347</v>
      </c>
      <c r="AS506">
        <f>_xlfn.RANK.AVG(Table2[[#This Row],[1Y Return vs Nifty Z-Score]],Table2[1Y Return vs Nifty Z-Score])</f>
        <v>428</v>
      </c>
      <c r="AT506">
        <f>_xlfn.RANK.AVG(Table2[[#This Row],[6M Return vs Nifty Z-Score]],Table2[6M Return vs Nifty Z-Score])</f>
        <v>479</v>
      </c>
      <c r="AU506">
        <f>_xlfn.RANK.AVG(Table2[[#This Row],[Sharpe Ratio Z-Score]],Table2[Sharpe Ratio Z-Score])</f>
        <v>507</v>
      </c>
      <c r="AV506">
        <f>(Table2[[#This Row],[Rank 1Y]]+Table2[[#This Row],[Rank 6M]]+Table2[[#This Row],[Rank Sharpe]])/3</f>
        <v>471.33333333333331</v>
      </c>
    </row>
    <row r="507" spans="1:48" x14ac:dyDescent="0.3">
      <c r="A507" t="s">
        <v>1344</v>
      </c>
      <c r="B507" t="s">
        <v>1345</v>
      </c>
      <c r="C507" t="s">
        <v>3167</v>
      </c>
      <c r="D507" t="s">
        <v>213</v>
      </c>
      <c r="E507">
        <v>8585.0948662179999</v>
      </c>
      <c r="F507">
        <v>216.97</v>
      </c>
      <c r="G507">
        <v>-7.6827980647211902</v>
      </c>
      <c r="H507">
        <f>(Table2[[#This Row],[1Y Return vs Nifty]]-AVERAGE(Table2[1Y Return vs Nifty]))/_xlfn.STDEV.P(Table2[1Y Return vs Nifty])</f>
        <v>-0.54084566292952818</v>
      </c>
      <c r="I507">
        <v>-10.7591237540716</v>
      </c>
      <c r="J507">
        <f>(Table2[[#This Row],[1M Return vs Nifty]]-AVERAGE(Table2[1M Return vs Nifty]))/_xlfn.STDEV.P(Table2[1M Return vs Nifty])</f>
        <v>-1.1346097549427032</v>
      </c>
      <c r="K507">
        <v>-14.312500889945101</v>
      </c>
      <c r="L507">
        <f>(Table2[[#This Row],[6M Return vs Nifty]]-AVERAGE(Table2[6M Return vs Nifty]))/_xlfn.STDEV.P(Table2[6M Return vs Nifty])</f>
        <v>-0.91693084572411188</v>
      </c>
      <c r="M507">
        <v>3.7107469268071598</v>
      </c>
      <c r="N507">
        <f>(Table2[[#This Row],[1W Return vs Nifty]]-AVERAGE(Table2[1W Return vs Nifty]))/_xlfn.STDEV.P(Table2[1W Return vs Nifty])</f>
        <v>0.69428505317315536</v>
      </c>
      <c r="O507">
        <v>212.34</v>
      </c>
      <c r="P507">
        <v>207.43377363716101</v>
      </c>
      <c r="Q507">
        <v>199.441441579159</v>
      </c>
      <c r="R507">
        <v>56.153992109277297</v>
      </c>
      <c r="S507" s="1">
        <f>(Table2[[#This Row],[Close Price]]-Table2[[#This Row],[20D EMA]])/Table2[[#This Row],[20D EMA]]</f>
        <v>2.1804652915136082E-2</v>
      </c>
      <c r="T507" s="1">
        <f>(Table2[[#This Row],[Close Price]]-Table2[[#This Row],[50D EMA]])/Table2[[#This Row],[50D EMA]]</f>
        <v>4.5972390106152936E-2</v>
      </c>
      <c r="U507" s="1">
        <f>(Table2[[#This Row],[Close Price]]-Table2[[#This Row],[200D EMA]])/Table2[[#This Row],[200D EMA]]</f>
        <v>8.7888245702856332E-2</v>
      </c>
      <c r="V507">
        <v>0.97737859867237298</v>
      </c>
      <c r="W507">
        <v>212.6</v>
      </c>
      <c r="X507">
        <v>222.8</v>
      </c>
      <c r="Y507">
        <v>204.5</v>
      </c>
      <c r="Z507">
        <v>222.8</v>
      </c>
      <c r="AA507">
        <v>195</v>
      </c>
      <c r="AB507">
        <v>222.8</v>
      </c>
      <c r="AC507" s="1">
        <f>(Table2[[#This Row],[Close Price]]/Table2[[#This Row],[Day Low]])-1</f>
        <v>2.055503292568206E-2</v>
      </c>
      <c r="AD507" s="1">
        <f>(Table2[[#This Row],[Day High]]/Table2[[#This Row],[Close Price]])-1</f>
        <v>2.6870074203807048E-2</v>
      </c>
      <c r="AE507" s="1">
        <f>(Table2[[#This Row],[Close Price]]/Table2[[#This Row],[Current Week Low]])-1</f>
        <v>6.0977995110024441E-2</v>
      </c>
      <c r="AF507" s="1">
        <f>(Table2[[#This Row],[Current Week High]]/Table2[[#This Row],[Close Price]])-1</f>
        <v>2.6870074203807048E-2</v>
      </c>
      <c r="AG507" s="1">
        <f>(Table2[[#This Row],[Close Price]]/Table2[[#This Row],[Current Month Low]])-1</f>
        <v>0.11266666666666669</v>
      </c>
      <c r="AH507" s="1">
        <f>(Table2[[#This Row],[Current Month High]]/Table2[[#This Row],[Close Price]])-1</f>
        <v>2.6870074203807048E-2</v>
      </c>
      <c r="AI507">
        <v>41.955109001244402</v>
      </c>
      <c r="AJ507">
        <v>50.204222914503298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-0.03</v>
      </c>
      <c r="AM507" t="s">
        <v>3221</v>
      </c>
      <c r="AN507">
        <v>2.46</v>
      </c>
      <c r="AO507" t="s">
        <v>3220</v>
      </c>
      <c r="AP507">
        <v>8.2284073287061998E-2</v>
      </c>
      <c r="AQ507">
        <f>(Table2[[#This Row],[Sharpe Ratio]]-AVERAGE(Table2[Sharpe Ratio]))/_xlfn.STDEV.P(Table2[Sharpe Ratio])</f>
        <v>0.20596436155869352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-1.6921368488644943</v>
      </c>
      <c r="AS507">
        <f>_xlfn.RANK.AVG(Table2[[#This Row],[1Y Return vs Nifty Z-Score]],Table2[1Y Return vs Nifty Z-Score])</f>
        <v>496</v>
      </c>
      <c r="AT507">
        <f>_xlfn.RANK.AVG(Table2[[#This Row],[6M Return vs Nifty Z-Score]],Table2[6M Return vs Nifty Z-Score])</f>
        <v>629</v>
      </c>
      <c r="AU507">
        <f>_xlfn.RANK.AVG(Table2[[#This Row],[Sharpe Ratio Z-Score]],Table2[Sharpe Ratio Z-Score])</f>
        <v>292</v>
      </c>
      <c r="AV507">
        <f>(Table2[[#This Row],[Rank 1Y]]+Table2[[#This Row],[Rank 6M]]+Table2[[#This Row],[Rank Sharpe]])/3</f>
        <v>472.33333333333331</v>
      </c>
    </row>
    <row r="508" spans="1:48" x14ac:dyDescent="0.3">
      <c r="A508" t="s">
        <v>888</v>
      </c>
      <c r="B508" t="s">
        <v>889</v>
      </c>
      <c r="C508" t="s">
        <v>3173</v>
      </c>
      <c r="D508" t="s">
        <v>536</v>
      </c>
      <c r="E508">
        <v>17802.457046604999</v>
      </c>
      <c r="F508">
        <v>1574.65</v>
      </c>
      <c r="G508">
        <v>5.09151228146996</v>
      </c>
      <c r="H508">
        <f>(Table2[[#This Row],[1Y Return vs Nifty]]-AVERAGE(Table2[1Y Return vs Nifty]))/_xlfn.STDEV.P(Table2[1Y Return vs Nifty])</f>
        <v>-0.31581347640132362</v>
      </c>
      <c r="I508">
        <v>-8.99114060375517</v>
      </c>
      <c r="J508">
        <f>(Table2[[#This Row],[1M Return vs Nifty]]-AVERAGE(Table2[1M Return vs Nifty]))/_xlfn.STDEV.P(Table2[1M Return vs Nifty])</f>
        <v>-0.95784958011198484</v>
      </c>
      <c r="K508">
        <v>1.2860516880080199</v>
      </c>
      <c r="L508">
        <f>(Table2[[#This Row],[6M Return vs Nifty]]-AVERAGE(Table2[6M Return vs Nifty]))/_xlfn.STDEV.P(Table2[6M Return vs Nifty])</f>
        <v>-0.42211472166264191</v>
      </c>
      <c r="M508">
        <v>-5.12967786368836</v>
      </c>
      <c r="N508">
        <f>(Table2[[#This Row],[1W Return vs Nifty]]-AVERAGE(Table2[1W Return vs Nifty]))/_xlfn.STDEV.P(Table2[1W Return vs Nifty])</f>
        <v>-1.005531715234155</v>
      </c>
      <c r="O508">
        <v>1611.42</v>
      </c>
      <c r="P508">
        <v>1657.04484387765</v>
      </c>
      <c r="Q508">
        <v>1598.9781907224301</v>
      </c>
      <c r="R508">
        <v>42.168490712300603</v>
      </c>
      <c r="S508" s="1">
        <f>(Table2[[#This Row],[Close Price]]-Table2[[#This Row],[20D EMA]])/Table2[[#This Row],[20D EMA]]</f>
        <v>-2.2818383785729344E-2</v>
      </c>
      <c r="T508" s="1">
        <f>(Table2[[#This Row],[Close Price]]-Table2[[#This Row],[50D EMA]])/Table2[[#This Row],[50D EMA]]</f>
        <v>-4.972396744848364E-2</v>
      </c>
      <c r="U508" s="1">
        <f>(Table2[[#This Row],[Close Price]]-Table2[[#This Row],[200D EMA]])/Table2[[#This Row],[200D EMA]]</f>
        <v>-1.521483586429553E-2</v>
      </c>
      <c r="V508">
        <v>1.4857571863502399</v>
      </c>
      <c r="W508">
        <v>1530.75</v>
      </c>
      <c r="X508">
        <v>1586.8</v>
      </c>
      <c r="Y508">
        <v>1519</v>
      </c>
      <c r="Z508">
        <v>1587.35</v>
      </c>
      <c r="AA508">
        <v>1519</v>
      </c>
      <c r="AB508">
        <v>1638</v>
      </c>
      <c r="AC508" s="1">
        <f>(Table2[[#This Row],[Close Price]]/Table2[[#This Row],[Day Low]])-1</f>
        <v>2.8678752245631323E-2</v>
      </c>
      <c r="AD508" s="1">
        <f>(Table2[[#This Row],[Day High]]/Table2[[#This Row],[Close Price]])-1</f>
        <v>7.7160003810370359E-3</v>
      </c>
      <c r="AE508" s="1">
        <f>(Table2[[#This Row],[Close Price]]/Table2[[#This Row],[Current Week Low]])-1</f>
        <v>3.6635944700460943E-2</v>
      </c>
      <c r="AF508" s="1">
        <f>(Table2[[#This Row],[Current Week High]]/Table2[[#This Row],[Close Price]])-1</f>
        <v>8.0652843489028569E-3</v>
      </c>
      <c r="AG508" s="1">
        <f>(Table2[[#This Row],[Close Price]]/Table2[[#This Row],[Current Month Low]])-1</f>
        <v>3.6635944700460943E-2</v>
      </c>
      <c r="AH508" s="1">
        <f>(Table2[[#This Row],[Current Month High]]/Table2[[#This Row],[Close Price]])-1</f>
        <v>4.0231162480551141E-2</v>
      </c>
      <c r="AI508">
        <v>20.785571396818298</v>
      </c>
      <c r="AJ508">
        <v>38.516009852216698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-0.19</v>
      </c>
      <c r="AM508" t="s">
        <v>3221</v>
      </c>
      <c r="AN508">
        <v>-3.96</v>
      </c>
      <c r="AO508" t="s">
        <v>3221</v>
      </c>
      <c r="AQ508">
        <f>(Table2[[#This Row],[Sharpe Ratio]]-AVERAGE(Table2[Sharpe Ratio]))/_xlfn.STDEV.P(Table2[Sharpe Ratio])</f>
        <v>-0.75604684988846571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398</v>
      </c>
      <c r="AT508">
        <f>_xlfn.RANK.AVG(Table2[[#This Row],[6M Return vs Nifty Z-Score]],Table2[6M Return vs Nifty Z-Score])</f>
        <v>460</v>
      </c>
      <c r="AU508">
        <f>_xlfn.RANK.AVG(Table2[[#This Row],[Sharpe Ratio Z-Score]],Table2[Sharpe Ratio Z-Score])</f>
        <v>559.5</v>
      </c>
      <c r="AV508">
        <f>(Table2[[#This Row],[Rank 1Y]]+Table2[[#This Row],[Rank 6M]]+Table2[[#This Row],[Rank Sharpe]])/3</f>
        <v>472.5</v>
      </c>
    </row>
    <row r="509" spans="1:48" x14ac:dyDescent="0.3">
      <c r="A509" t="s">
        <v>1255</v>
      </c>
      <c r="B509" t="s">
        <v>1256</v>
      </c>
      <c r="C509" t="s">
        <v>3178</v>
      </c>
      <c r="D509" t="s">
        <v>1214</v>
      </c>
      <c r="E509">
        <v>9463.3676632410006</v>
      </c>
      <c r="F509">
        <v>90.39</v>
      </c>
      <c r="G509">
        <v>1.05667519198882</v>
      </c>
      <c r="H509">
        <f>(Table2[[#This Row],[1Y Return vs Nifty]]-AVERAGE(Table2[1Y Return vs Nifty]))/_xlfn.STDEV.P(Table2[1Y Return vs Nifty])</f>
        <v>-0.38689114618736903</v>
      </c>
      <c r="I509">
        <v>-12.430667370831801</v>
      </c>
      <c r="J509">
        <f>(Table2[[#This Row],[1M Return vs Nifty]]-AVERAGE(Table2[1M Return vs Nifty]))/_xlfn.STDEV.P(Table2[1M Return vs Nifty])</f>
        <v>-1.3017280568806051</v>
      </c>
      <c r="K509">
        <v>-13.129058877498601</v>
      </c>
      <c r="L509">
        <f>(Table2[[#This Row],[6M Return vs Nifty]]-AVERAGE(Table2[6M Return vs Nifty]))/_xlfn.STDEV.P(Table2[6M Return vs Nifty])</f>
        <v>-0.87938978627492004</v>
      </c>
      <c r="M509">
        <v>-4.6956226249246802</v>
      </c>
      <c r="N509">
        <f>(Table2[[#This Row],[1W Return vs Nifty]]-AVERAGE(Table2[1W Return vs Nifty]))/_xlfn.STDEV.P(Table2[1W Return vs Nifty])</f>
        <v>-0.92207256131897464</v>
      </c>
      <c r="O509">
        <v>93.34</v>
      </c>
      <c r="P509">
        <v>91.466695774291907</v>
      </c>
      <c r="Q509">
        <v>87.672812428130598</v>
      </c>
      <c r="R509">
        <v>36.984130671855802</v>
      </c>
      <c r="S509" s="1">
        <f>(Table2[[#This Row],[Close Price]]-Table2[[#This Row],[20D EMA]])/Table2[[#This Row],[20D EMA]]</f>
        <v>-3.1604885365331077E-2</v>
      </c>
      <c r="T509" s="1">
        <f>(Table2[[#This Row],[Close Price]]-Table2[[#This Row],[50D EMA]])/Table2[[#This Row],[50D EMA]]</f>
        <v>-1.1771451512240237E-2</v>
      </c>
      <c r="U509" s="1">
        <f>(Table2[[#This Row],[Close Price]]-Table2[[#This Row],[200D EMA]])/Table2[[#This Row],[200D EMA]]</f>
        <v>3.0992362359731587E-2</v>
      </c>
      <c r="V509">
        <v>1.4814934592196201</v>
      </c>
      <c r="W509">
        <v>89.54</v>
      </c>
      <c r="X509">
        <v>91.29</v>
      </c>
      <c r="Y509">
        <v>88.19</v>
      </c>
      <c r="Z509">
        <v>91.29</v>
      </c>
      <c r="AA509">
        <v>88.19</v>
      </c>
      <c r="AB509">
        <v>95.46</v>
      </c>
      <c r="AC509" s="1">
        <f>(Table2[[#This Row],[Close Price]]/Table2[[#This Row],[Day Low]])-1</f>
        <v>9.4929640384184832E-3</v>
      </c>
      <c r="AD509" s="1">
        <f>(Table2[[#This Row],[Day High]]/Table2[[#This Row],[Close Price]])-1</f>
        <v>9.9568536342515834E-3</v>
      </c>
      <c r="AE509" s="1">
        <f>(Table2[[#This Row],[Close Price]]/Table2[[#This Row],[Current Week Low]])-1</f>
        <v>2.4946139018029223E-2</v>
      </c>
      <c r="AF509" s="1">
        <f>(Table2[[#This Row],[Current Week High]]/Table2[[#This Row],[Close Price]])-1</f>
        <v>9.9568536342515834E-3</v>
      </c>
      <c r="AG509" s="1">
        <f>(Table2[[#This Row],[Close Price]]/Table2[[#This Row],[Current Month Low]])-1</f>
        <v>2.4946139018029223E-2</v>
      </c>
      <c r="AH509" s="1">
        <f>(Table2[[#This Row],[Current Month High]]/Table2[[#This Row],[Close Price]])-1</f>
        <v>5.6090275472950424E-2</v>
      </c>
      <c r="AI509">
        <v>50.1272264631043</v>
      </c>
      <c r="AJ509">
        <v>43.933121019108199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0.05</v>
      </c>
      <c r="AM509" t="s">
        <v>3220</v>
      </c>
      <c r="AN509">
        <v>-7.81</v>
      </c>
      <c r="AO509" t="s">
        <v>3221</v>
      </c>
      <c r="AP509">
        <v>5.7888556856398002E-2</v>
      </c>
      <c r="AQ509">
        <f>(Table2[[#This Row],[Sharpe Ratio]]-AVERAGE(Table2[Sharpe Ratio]))/_xlfn.STDEV.P(Table2[Sharpe Ratio])</f>
        <v>-7.9251955254736245E-2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-3.5693335059166049</v>
      </c>
      <c r="AS509">
        <f>_xlfn.RANK.AVG(Table2[[#This Row],[1Y Return vs Nifty Z-Score]],Table2[1Y Return vs Nifty Z-Score])</f>
        <v>434</v>
      </c>
      <c r="AT509">
        <f>_xlfn.RANK.AVG(Table2[[#This Row],[6M Return vs Nifty Z-Score]],Table2[6M Return vs Nifty Z-Score])</f>
        <v>614</v>
      </c>
      <c r="AU509">
        <f>_xlfn.RANK.AVG(Table2[[#This Row],[Sharpe Ratio Z-Score]],Table2[Sharpe Ratio Z-Score])</f>
        <v>370</v>
      </c>
      <c r="AV509">
        <f>(Table2[[#This Row],[Rank 1Y]]+Table2[[#This Row],[Rank 6M]]+Table2[[#This Row],[Rank Sharpe]])/3</f>
        <v>472.66666666666669</v>
      </c>
    </row>
    <row r="510" spans="1:48" x14ac:dyDescent="0.3">
      <c r="A510" t="s">
        <v>819</v>
      </c>
      <c r="B510" t="s">
        <v>820</v>
      </c>
      <c r="C510" t="s">
        <v>3161</v>
      </c>
      <c r="D510" t="s">
        <v>545</v>
      </c>
      <c r="E510">
        <v>19949.990254425</v>
      </c>
      <c r="F510">
        <v>470.25</v>
      </c>
      <c r="G510">
        <v>-48.202984118815998</v>
      </c>
      <c r="H510">
        <f>(Table2[[#This Row],[1Y Return vs Nifty]]-AVERAGE(Table2[1Y Return vs Nifty]))/_xlfn.STDEV.P(Table2[1Y Return vs Nifty])</f>
        <v>-1.2546490557679828</v>
      </c>
      <c r="I510">
        <v>10.585176818159599</v>
      </c>
      <c r="J510">
        <f>(Table2[[#This Row],[1M Return vs Nifty]]-AVERAGE(Table2[1M Return vs Nifty]))/_xlfn.STDEV.P(Table2[1M Return vs Nifty])</f>
        <v>0.99935984771540731</v>
      </c>
      <c r="K510">
        <v>12.744278779859499</v>
      </c>
      <c r="L510">
        <f>(Table2[[#This Row],[6M Return vs Nifty]]-AVERAGE(Table2[6M Return vs Nifty]))/_xlfn.STDEV.P(Table2[6M Return vs Nifty])</f>
        <v>-5.8637694555677293E-2</v>
      </c>
      <c r="M510">
        <v>2.9206263470810798</v>
      </c>
      <c r="N510">
        <f>(Table2[[#This Row],[1W Return vs Nifty]]-AVERAGE(Table2[1W Return vs Nifty]))/_xlfn.STDEV.P(Table2[1W Return vs Nifty])</f>
        <v>0.54236246547962719</v>
      </c>
      <c r="O510">
        <v>458.37</v>
      </c>
      <c r="P510">
        <v>455.22071437421403</v>
      </c>
      <c r="Q510">
        <v>473.619184625331</v>
      </c>
      <c r="R510">
        <v>62.656382983734602</v>
      </c>
      <c r="S510" s="1">
        <f>(Table2[[#This Row],[Close Price]]-Table2[[#This Row],[20D EMA]])/Table2[[#This Row],[20D EMA]]</f>
        <v>2.5917926565874719E-2</v>
      </c>
      <c r="T510" s="1">
        <f>(Table2[[#This Row],[Close Price]]-Table2[[#This Row],[50D EMA]])/Table2[[#This Row],[50D EMA]]</f>
        <v>3.3015381662599728E-2</v>
      </c>
      <c r="U510" s="1">
        <f>(Table2[[#This Row],[Close Price]]-Table2[[#This Row],[200D EMA]])/Table2[[#This Row],[200D EMA]]</f>
        <v>-7.1136996445705309E-3</v>
      </c>
      <c r="V510">
        <v>0.62935519953069796</v>
      </c>
      <c r="W510">
        <v>465.05</v>
      </c>
      <c r="X510">
        <v>476.7</v>
      </c>
      <c r="Y510">
        <v>450.75</v>
      </c>
      <c r="Z510">
        <v>476.7</v>
      </c>
      <c r="AA510">
        <v>444.45</v>
      </c>
      <c r="AB510">
        <v>487.85</v>
      </c>
      <c r="AC510" s="1">
        <f>(Table2[[#This Row],[Close Price]]/Table2[[#This Row],[Day Low]])-1</f>
        <v>1.1181593377056265E-2</v>
      </c>
      <c r="AD510" s="1">
        <f>(Table2[[#This Row],[Day High]]/Table2[[#This Row],[Close Price]])-1</f>
        <v>1.371610845295046E-2</v>
      </c>
      <c r="AE510" s="1">
        <f>(Table2[[#This Row],[Close Price]]/Table2[[#This Row],[Current Week Low]])-1</f>
        <v>4.3261231281197965E-2</v>
      </c>
      <c r="AF510" s="1">
        <f>(Table2[[#This Row],[Current Week High]]/Table2[[#This Row],[Close Price]])-1</f>
        <v>1.371610845295046E-2</v>
      </c>
      <c r="AG510" s="1">
        <f>(Table2[[#This Row],[Close Price]]/Table2[[#This Row],[Current Month Low]])-1</f>
        <v>5.8049274384070149E-2</v>
      </c>
      <c r="AH510" s="1">
        <f>(Table2[[#This Row],[Current Month High]]/Table2[[#This Row],[Close Price]])-1</f>
        <v>3.7426900584795364E-2</v>
      </c>
      <c r="AI510">
        <v>45.671998042609303</v>
      </c>
      <c r="AJ510">
        <v>54.545155777573299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-0.04</v>
      </c>
      <c r="AM510" t="s">
        <v>3221</v>
      </c>
      <c r="AN510">
        <v>2.52</v>
      </c>
      <c r="AO510" t="s">
        <v>3220</v>
      </c>
      <c r="AP510">
        <v>5.5707864785274001E-2</v>
      </c>
      <c r="AQ510">
        <f>(Table2[[#This Row],[Sharpe Ratio]]-AVERAGE(Table2[Sharpe Ratio]))/_xlfn.STDEV.P(Table2[Sharpe Ratio])</f>
        <v>-0.10474717124649333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710</v>
      </c>
      <c r="AT510">
        <f>_xlfn.RANK.AVG(Table2[[#This Row],[6M Return vs Nifty Z-Score]],Table2[6M Return vs Nifty Z-Score])</f>
        <v>339</v>
      </c>
      <c r="AU510">
        <f>_xlfn.RANK.AVG(Table2[[#This Row],[Sharpe Ratio Z-Score]],Table2[Sharpe Ratio Z-Score])</f>
        <v>374</v>
      </c>
      <c r="AV510">
        <f>(Table2[[#This Row],[Rank 1Y]]+Table2[[#This Row],[Rank 6M]]+Table2[[#This Row],[Rank Sharpe]])/3</f>
        <v>474.33333333333331</v>
      </c>
    </row>
    <row r="511" spans="1:48" x14ac:dyDescent="0.3">
      <c r="A511" t="s">
        <v>1131</v>
      </c>
      <c r="B511" t="s">
        <v>1132</v>
      </c>
      <c r="C511" t="s">
        <v>3171</v>
      </c>
      <c r="D511" t="s">
        <v>751</v>
      </c>
      <c r="E511">
        <v>11252.09692047</v>
      </c>
      <c r="F511">
        <v>8651.5499999999993</v>
      </c>
      <c r="G511">
        <v>-31.2751027574133</v>
      </c>
      <c r="H511">
        <f>(Table2[[#This Row],[1Y Return vs Nifty]]-AVERAGE(Table2[1Y Return vs Nifty]))/_xlfn.STDEV.P(Table2[1Y Return vs Nifty])</f>
        <v>-0.9564475832178585</v>
      </c>
      <c r="I511">
        <v>-18.9219422479329</v>
      </c>
      <c r="J511">
        <f>(Table2[[#This Row],[1M Return vs Nifty]]-AVERAGE(Table2[1M Return vs Nifty]))/_xlfn.STDEV.P(Table2[1M Return vs Nifty])</f>
        <v>-1.9507155101520239</v>
      </c>
      <c r="K511">
        <v>4.5039827180824297</v>
      </c>
      <c r="L511">
        <f>(Table2[[#This Row],[6M Return vs Nifty]]-AVERAGE(Table2[6M Return vs Nifty]))/_xlfn.STDEV.P(Table2[6M Return vs Nifty])</f>
        <v>-0.32003575299928805</v>
      </c>
      <c r="M511">
        <v>-4.4991809503961404</v>
      </c>
      <c r="N511">
        <f>(Table2[[#This Row],[1W Return vs Nifty]]-AVERAGE(Table2[1W Return vs Nifty]))/_xlfn.STDEV.P(Table2[1W Return vs Nifty])</f>
        <v>-0.88430120300861159</v>
      </c>
      <c r="O511">
        <v>9323.58</v>
      </c>
      <c r="P511">
        <v>9151.2936207675994</v>
      </c>
      <c r="Q511">
        <v>8275.3089339797498</v>
      </c>
      <c r="R511">
        <v>23.726520424751499</v>
      </c>
      <c r="S511" s="1">
        <f>(Table2[[#This Row],[Close Price]]-Table2[[#This Row],[20D EMA]])/Table2[[#This Row],[20D EMA]]</f>
        <v>-7.2078536356206591E-2</v>
      </c>
      <c r="T511" s="1">
        <f>(Table2[[#This Row],[Close Price]]-Table2[[#This Row],[50D EMA]])/Table2[[#This Row],[50D EMA]]</f>
        <v>-5.4609068562011913E-2</v>
      </c>
      <c r="U511" s="1">
        <f>(Table2[[#This Row],[Close Price]]-Table2[[#This Row],[200D EMA]])/Table2[[#This Row],[200D EMA]]</f>
        <v>4.5465500928351221E-2</v>
      </c>
      <c r="V511">
        <v>0.54344275307193901</v>
      </c>
      <c r="W511">
        <v>8622</v>
      </c>
      <c r="X511">
        <v>8949</v>
      </c>
      <c r="Y511">
        <v>8622</v>
      </c>
      <c r="Z511">
        <v>9185</v>
      </c>
      <c r="AA511">
        <v>8622</v>
      </c>
      <c r="AB511">
        <v>9401.2000000000007</v>
      </c>
      <c r="AC511" s="1">
        <f>(Table2[[#This Row],[Close Price]]/Table2[[#This Row],[Day Low]])-1</f>
        <v>3.4272790535838649E-3</v>
      </c>
      <c r="AD511" s="1">
        <f>(Table2[[#This Row],[Day High]]/Table2[[#This Row],[Close Price]])-1</f>
        <v>3.4381122457825652E-2</v>
      </c>
      <c r="AE511" s="1">
        <f>(Table2[[#This Row],[Close Price]]/Table2[[#This Row],[Current Week Low]])-1</f>
        <v>3.4272790535838649E-3</v>
      </c>
      <c r="AF511" s="1">
        <f>(Table2[[#This Row],[Current Week High]]/Table2[[#This Row],[Close Price]])-1</f>
        <v>6.1659471424195811E-2</v>
      </c>
      <c r="AG511" s="1">
        <f>(Table2[[#This Row],[Close Price]]/Table2[[#This Row],[Current Month Low]])-1</f>
        <v>3.4272790535838649E-3</v>
      </c>
      <c r="AH511" s="1">
        <f>(Table2[[#This Row],[Current Month High]]/Table2[[#This Row],[Close Price]])-1</f>
        <v>8.6649213146777315E-2</v>
      </c>
      <c r="AI511">
        <v>24.716958232917801</v>
      </c>
      <c r="AJ511">
        <v>31.259103046486199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-0.08</v>
      </c>
      <c r="AM511" t="s">
        <v>3221</v>
      </c>
      <c r="AN511">
        <v>-11.18</v>
      </c>
      <c r="AO511" t="s">
        <v>3221</v>
      </c>
      <c r="AP511">
        <v>6.8056420456411998E-2</v>
      </c>
      <c r="AQ511">
        <f>(Table2[[#This Row],[Sharpe Ratio]]-AVERAGE(Table2[Sharpe Ratio]))/_xlfn.STDEV.P(Table2[Sharpe Ratio])</f>
        <v>3.9624011732874651E-2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-4.0718760376449072</v>
      </c>
      <c r="AS511">
        <f>_xlfn.RANK.AVG(Table2[[#This Row],[1Y Return vs Nifty Z-Score]],Table2[1Y Return vs Nifty Z-Score])</f>
        <v>655</v>
      </c>
      <c r="AT511">
        <f>_xlfn.RANK.AVG(Table2[[#This Row],[6M Return vs Nifty Z-Score]],Table2[6M Return vs Nifty Z-Score])</f>
        <v>428</v>
      </c>
      <c r="AU511">
        <f>_xlfn.RANK.AVG(Table2[[#This Row],[Sharpe Ratio Z-Score]],Table2[Sharpe Ratio Z-Score])</f>
        <v>340</v>
      </c>
      <c r="AV511">
        <f>(Table2[[#This Row],[Rank 1Y]]+Table2[[#This Row],[Rank 6M]]+Table2[[#This Row],[Rank Sharpe]])/3</f>
        <v>474.33333333333331</v>
      </c>
    </row>
    <row r="512" spans="1:48" x14ac:dyDescent="0.3">
      <c r="A512" t="s">
        <v>484</v>
      </c>
      <c r="B512" t="s">
        <v>485</v>
      </c>
      <c r="C512" t="s">
        <v>3159</v>
      </c>
      <c r="D512" t="s">
        <v>185</v>
      </c>
      <c r="E512">
        <v>45031.040026875002</v>
      </c>
      <c r="F512">
        <v>654.15</v>
      </c>
      <c r="G512">
        <v>15.8018177120623</v>
      </c>
      <c r="H512">
        <f>(Table2[[#This Row],[1Y Return vs Nifty]]-AVERAGE(Table2[1Y Return vs Nifty]))/_xlfn.STDEV.P(Table2[1Y Return vs Nifty])</f>
        <v>-0.12714079003984624</v>
      </c>
      <c r="I512">
        <v>5.2567878533363901</v>
      </c>
      <c r="J512">
        <f>(Table2[[#This Row],[1M Return vs Nifty]]-AVERAGE(Table2[1M Return vs Nifty]))/_xlfn.STDEV.P(Table2[1M Return vs Nifty])</f>
        <v>0.46663589906258757</v>
      </c>
      <c r="K512">
        <v>4.3507014303723102</v>
      </c>
      <c r="L512">
        <f>(Table2[[#This Row],[6M Return vs Nifty]]-AVERAGE(Table2[6M Return vs Nifty]))/_xlfn.STDEV.P(Table2[6M Return vs Nifty])</f>
        <v>-0.32489813060110939</v>
      </c>
      <c r="M512">
        <v>-1.2741421825644901</v>
      </c>
      <c r="N512">
        <f>(Table2[[#This Row],[1W Return vs Nifty]]-AVERAGE(Table2[1W Return vs Nifty]))/_xlfn.STDEV.P(Table2[1W Return vs Nifty])</f>
        <v>-0.26419808508857134</v>
      </c>
      <c r="O512">
        <v>637.71</v>
      </c>
      <c r="P512">
        <v>626.28572998630102</v>
      </c>
      <c r="Q512">
        <v>572.21622224772102</v>
      </c>
      <c r="R512">
        <v>57.517510112502897</v>
      </c>
      <c r="S512" s="1">
        <f>(Table2[[#This Row],[Close Price]]-Table2[[#This Row],[20D EMA]])/Table2[[#This Row],[20D EMA]]</f>
        <v>2.5779743143435011E-2</v>
      </c>
      <c r="T512" s="1">
        <f>(Table2[[#This Row],[Close Price]]-Table2[[#This Row],[50D EMA]])/Table2[[#This Row],[50D EMA]]</f>
        <v>4.4491305932051882E-2</v>
      </c>
      <c r="U512" s="1">
        <f>(Table2[[#This Row],[Close Price]]-Table2[[#This Row],[200D EMA]])/Table2[[#This Row],[200D EMA]]</f>
        <v>0.1431867440430736</v>
      </c>
      <c r="V512">
        <v>2.9714932756723802</v>
      </c>
      <c r="W512">
        <v>644.70000000000005</v>
      </c>
      <c r="X512">
        <v>662.35</v>
      </c>
      <c r="Y512">
        <v>641.95000000000005</v>
      </c>
      <c r="Z512">
        <v>665.45</v>
      </c>
      <c r="AA512">
        <v>630.75</v>
      </c>
      <c r="AB512">
        <v>689.95</v>
      </c>
      <c r="AC512" s="1">
        <f>(Table2[[#This Row],[Close Price]]/Table2[[#This Row],[Day Low]])-1</f>
        <v>1.4657980456025843E-2</v>
      </c>
      <c r="AD512" s="1">
        <f>(Table2[[#This Row],[Day High]]/Table2[[#This Row],[Close Price]])-1</f>
        <v>1.2535351219139512E-2</v>
      </c>
      <c r="AE512" s="1">
        <f>(Table2[[#This Row],[Close Price]]/Table2[[#This Row],[Current Week Low]])-1</f>
        <v>1.9004595373471433E-2</v>
      </c>
      <c r="AF512" s="1">
        <f>(Table2[[#This Row],[Current Week High]]/Table2[[#This Row],[Close Price]])-1</f>
        <v>1.7274325460521434E-2</v>
      </c>
      <c r="AG512" s="1">
        <f>(Table2[[#This Row],[Close Price]]/Table2[[#This Row],[Current Month Low]])-1</f>
        <v>3.7098692033293634E-2</v>
      </c>
      <c r="AH512" s="1">
        <f>(Table2[[#This Row],[Current Month High]]/Table2[[#This Row],[Close Price]])-1</f>
        <v>5.4727508981120554E-2</v>
      </c>
      <c r="AI512">
        <v>5.4727508981120501</v>
      </c>
      <c r="AJ512">
        <v>64.7525500566679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0.04</v>
      </c>
      <c r="AM512" t="s">
        <v>3220</v>
      </c>
      <c r="AN512">
        <v>10.130000000000001</v>
      </c>
      <c r="AO512" t="s">
        <v>3220</v>
      </c>
      <c r="AP512">
        <v>-3.5775675910494999E-2</v>
      </c>
      <c r="AQ512">
        <f>(Table2[[#This Row],[Sharpe Ratio]]-AVERAGE(Table2[Sharpe Ratio]))/_xlfn.STDEV.P(Table2[Sharpe Ratio])</f>
        <v>-1.1743124989762068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-1.4239136056431461</v>
      </c>
      <c r="AS512">
        <f>_xlfn.RANK.AVG(Table2[[#This Row],[1Y Return vs Nifty Z-Score]],Table2[1Y Return vs Nifty Z-Score])</f>
        <v>344</v>
      </c>
      <c r="AT512">
        <f>_xlfn.RANK.AVG(Table2[[#This Row],[6M Return vs Nifty Z-Score]],Table2[6M Return vs Nifty Z-Score])</f>
        <v>431</v>
      </c>
      <c r="AU512">
        <f>_xlfn.RANK.AVG(Table2[[#This Row],[Sharpe Ratio Z-Score]],Table2[Sharpe Ratio Z-Score])</f>
        <v>653</v>
      </c>
      <c r="AV512">
        <f>(Table2[[#This Row],[Rank 1Y]]+Table2[[#This Row],[Rank 6M]]+Table2[[#This Row],[Rank Sharpe]])/3</f>
        <v>476</v>
      </c>
    </row>
    <row r="513" spans="1:48" x14ac:dyDescent="0.3">
      <c r="A513" t="s">
        <v>765</v>
      </c>
      <c r="B513" t="s">
        <v>766</v>
      </c>
      <c r="C513" t="s">
        <v>3161</v>
      </c>
      <c r="D513" t="s">
        <v>545</v>
      </c>
      <c r="E513">
        <v>22104.235389555</v>
      </c>
      <c r="F513">
        <v>2452.35</v>
      </c>
      <c r="G513">
        <v>4.0734987907643001</v>
      </c>
      <c r="H513">
        <f>(Table2[[#This Row],[1Y Return vs Nifty]]-AVERAGE(Table2[1Y Return vs Nifty]))/_xlfn.STDEV.P(Table2[1Y Return vs Nifty])</f>
        <v>-0.33374679691103004</v>
      </c>
      <c r="I513">
        <v>10.088931865824399</v>
      </c>
      <c r="J513">
        <f>(Table2[[#This Row],[1M Return vs Nifty]]-AVERAGE(Table2[1M Return vs Nifty]))/_xlfn.STDEV.P(Table2[1M Return vs Nifty])</f>
        <v>0.94974605783402066</v>
      </c>
      <c r="K513">
        <v>-19.630202350483799</v>
      </c>
      <c r="L513">
        <f>(Table2[[#This Row],[6M Return vs Nifty]]-AVERAGE(Table2[6M Return vs Nifty]))/_xlfn.STDEV.P(Table2[6M Return vs Nifty])</f>
        <v>-1.0856185757214973</v>
      </c>
      <c r="M513">
        <v>-3.4023819301767499</v>
      </c>
      <c r="N513">
        <f>(Table2[[#This Row],[1W Return vs Nifty]]-AVERAGE(Table2[1W Return vs Nifty]))/_xlfn.STDEV.P(Table2[1W Return vs Nifty])</f>
        <v>-0.67341118241299169</v>
      </c>
      <c r="O513">
        <v>2465.35</v>
      </c>
      <c r="P513">
        <v>2423.13171137987</v>
      </c>
      <c r="Q513">
        <v>2501.0841783984702</v>
      </c>
      <c r="R513">
        <v>43.855146334853799</v>
      </c>
      <c r="S513" s="1">
        <f>(Table2[[#This Row],[Close Price]]-Table2[[#This Row],[20D EMA]])/Table2[[#This Row],[20D EMA]]</f>
        <v>-5.2730849575111042E-3</v>
      </c>
      <c r="T513" s="1">
        <f>(Table2[[#This Row],[Close Price]]-Table2[[#This Row],[50D EMA]])/Table2[[#This Row],[50D EMA]]</f>
        <v>1.2058068689749981E-2</v>
      </c>
      <c r="U513" s="1">
        <f>(Table2[[#This Row],[Close Price]]-Table2[[#This Row],[200D EMA]])/Table2[[#This Row],[200D EMA]]</f>
        <v>-1.9485221177032278E-2</v>
      </c>
      <c r="V513">
        <v>0.50884470913869395</v>
      </c>
      <c r="W513">
        <v>2428.35</v>
      </c>
      <c r="X513">
        <v>2506.1999999999998</v>
      </c>
      <c r="Y513">
        <v>2315.15</v>
      </c>
      <c r="Z513">
        <v>2506.1999999999998</v>
      </c>
      <c r="AA513">
        <v>2315.15</v>
      </c>
      <c r="AB513">
        <v>2628.65</v>
      </c>
      <c r="AC513" s="1">
        <f>(Table2[[#This Row],[Close Price]]/Table2[[#This Row],[Day Low]])-1</f>
        <v>9.8832540613997821E-3</v>
      </c>
      <c r="AD513" s="1">
        <f>(Table2[[#This Row],[Day High]]/Table2[[#This Row],[Close Price]])-1</f>
        <v>2.1958529573674168E-2</v>
      </c>
      <c r="AE513" s="1">
        <f>(Table2[[#This Row],[Close Price]]/Table2[[#This Row],[Current Week Low]])-1</f>
        <v>5.9261818888624918E-2</v>
      </c>
      <c r="AF513" s="1">
        <f>(Table2[[#This Row],[Current Week High]]/Table2[[#This Row],[Close Price]])-1</f>
        <v>2.1958529573674168E-2</v>
      </c>
      <c r="AG513" s="1">
        <f>(Table2[[#This Row],[Close Price]]/Table2[[#This Row],[Current Month Low]])-1</f>
        <v>5.9261818888624918E-2</v>
      </c>
      <c r="AH513" s="1">
        <f>(Table2[[#This Row],[Current Month High]]/Table2[[#This Row],[Close Price]])-1</f>
        <v>7.1890227740738499E-2</v>
      </c>
      <c r="AI513">
        <v>58.868024547882598</v>
      </c>
      <c r="AJ513">
        <v>43.832844574779998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-0.09</v>
      </c>
      <c r="AM513" t="s">
        <v>3221</v>
      </c>
      <c r="AN513">
        <v>-4.32</v>
      </c>
      <c r="AO513" t="s">
        <v>3221</v>
      </c>
      <c r="AP513">
        <v>6.6224255205789007E-2</v>
      </c>
      <c r="AQ513">
        <f>(Table2[[#This Row],[Sharpe Ratio]]-AVERAGE(Table2[Sharpe Ratio]))/_xlfn.STDEV.P(Table2[Sharpe Ratio])</f>
        <v>1.8203541866559099E-2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409</v>
      </c>
      <c r="AT513">
        <f>_xlfn.RANK.AVG(Table2[[#This Row],[6M Return vs Nifty Z-Score]],Table2[6M Return vs Nifty Z-Score])</f>
        <v>672</v>
      </c>
      <c r="AU513">
        <f>_xlfn.RANK.AVG(Table2[[#This Row],[Sharpe Ratio Z-Score]],Table2[Sharpe Ratio Z-Score])</f>
        <v>349</v>
      </c>
      <c r="AV513">
        <f>(Table2[[#This Row],[Rank 1Y]]+Table2[[#This Row],[Rank 6M]]+Table2[[#This Row],[Rank Sharpe]])/3</f>
        <v>476.66666666666669</v>
      </c>
    </row>
    <row r="514" spans="1:48" x14ac:dyDescent="0.3">
      <c r="A514" t="s">
        <v>219</v>
      </c>
      <c r="B514" t="s">
        <v>220</v>
      </c>
      <c r="C514" t="s">
        <v>3163</v>
      </c>
      <c r="D514" t="s">
        <v>221</v>
      </c>
      <c r="E514">
        <v>119139.02811200501</v>
      </c>
      <c r="F514">
        <v>1204.1500000000001</v>
      </c>
      <c r="G514">
        <v>14.9876320393758</v>
      </c>
      <c r="H514">
        <f>(Table2[[#This Row],[1Y Return vs Nifty]]-AVERAGE(Table2[1Y Return vs Nifty]))/_xlfn.STDEV.P(Table2[1Y Return vs Nifty])</f>
        <v>-0.14148348073697725</v>
      </c>
      <c r="I514">
        <v>-1.7602706376772099</v>
      </c>
      <c r="J514">
        <f>(Table2[[#This Row],[1M Return vs Nifty]]-AVERAGE(Table2[1M Return vs Nifty]))/_xlfn.STDEV.P(Table2[1M Return vs Nifty])</f>
        <v>-0.23491857301874819</v>
      </c>
      <c r="K514">
        <v>-11.451264696967799</v>
      </c>
      <c r="L514">
        <f>(Table2[[#This Row],[6M Return vs Nifty]]-AVERAGE(Table2[6M Return vs Nifty]))/_xlfn.STDEV.P(Table2[6M Return vs Nifty])</f>
        <v>-0.8261669241385613</v>
      </c>
      <c r="M514">
        <v>-0.36368137851658</v>
      </c>
      <c r="N514">
        <f>(Table2[[#This Row],[1W Return vs Nifty]]-AVERAGE(Table2[1W Return vs Nifty]))/_xlfn.STDEV.P(Table2[1W Return vs Nifty])</f>
        <v>-8.913675281389298E-2</v>
      </c>
      <c r="O514">
        <v>1192.22</v>
      </c>
      <c r="P514">
        <v>1174.72922694812</v>
      </c>
      <c r="Q514">
        <v>1093.2683120245899</v>
      </c>
      <c r="R514">
        <v>57.970937799794697</v>
      </c>
      <c r="S514" s="1">
        <f>(Table2[[#This Row],[Close Price]]-Table2[[#This Row],[20D EMA]])/Table2[[#This Row],[20D EMA]]</f>
        <v>1.0006542416668119E-2</v>
      </c>
      <c r="T514" s="1">
        <f>(Table2[[#This Row],[Close Price]]-Table2[[#This Row],[50D EMA]])/Table2[[#This Row],[50D EMA]]</f>
        <v>2.5044727224769605E-2</v>
      </c>
      <c r="U514" s="1">
        <f>(Table2[[#This Row],[Close Price]]-Table2[[#This Row],[200D EMA]])/Table2[[#This Row],[200D EMA]]</f>
        <v>0.10142220967702958</v>
      </c>
      <c r="V514">
        <v>0.94522653398789702</v>
      </c>
      <c r="W514">
        <v>1196.25</v>
      </c>
      <c r="X514">
        <v>1212.95</v>
      </c>
      <c r="Y514">
        <v>1169.9000000000001</v>
      </c>
      <c r="Z514">
        <v>1212.95</v>
      </c>
      <c r="AA514">
        <v>1168.75</v>
      </c>
      <c r="AB514">
        <v>1227</v>
      </c>
      <c r="AC514" s="1">
        <f>(Table2[[#This Row],[Close Price]]/Table2[[#This Row],[Day Low]])-1</f>
        <v>6.6039707419018878E-3</v>
      </c>
      <c r="AD514" s="1">
        <f>(Table2[[#This Row],[Day High]]/Table2[[#This Row],[Close Price]])-1</f>
        <v>7.308059627122887E-3</v>
      </c>
      <c r="AE514" s="1">
        <f>(Table2[[#This Row],[Close Price]]/Table2[[#This Row],[Current Week Low]])-1</f>
        <v>2.9276006496281815E-2</v>
      </c>
      <c r="AF514" s="1">
        <f>(Table2[[#This Row],[Current Week High]]/Table2[[#This Row],[Close Price]])-1</f>
        <v>7.308059627122887E-3</v>
      </c>
      <c r="AG514" s="1">
        <f>(Table2[[#This Row],[Close Price]]/Table2[[#This Row],[Current Month Low]])-1</f>
        <v>3.0288770053475966E-2</v>
      </c>
      <c r="AH514" s="1">
        <f>(Table2[[#This Row],[Current Month High]]/Table2[[#This Row],[Close Price]])-1</f>
        <v>1.8976041190881476E-2</v>
      </c>
      <c r="AI514">
        <v>4.0917160505871299</v>
      </c>
      <c r="AJ514">
        <v>42.628509670461099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-0.03</v>
      </c>
      <c r="AM514" t="s">
        <v>3221</v>
      </c>
      <c r="AN514">
        <v>0.61</v>
      </c>
      <c r="AO514" t="s">
        <v>3220</v>
      </c>
      <c r="AP514">
        <v>1.4331212067248E-2</v>
      </c>
      <c r="AQ514">
        <f>(Table2[[#This Row],[Sharpe Ratio]]-AVERAGE(Table2[Sharpe Ratio]))/_xlfn.STDEV.P(Table2[Sharpe Ratio])</f>
        <v>-0.58849575364871287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-1.8802014843568924</v>
      </c>
      <c r="AS514">
        <f>_xlfn.RANK.AVG(Table2[[#This Row],[1Y Return vs Nifty Z-Score]],Table2[1Y Return vs Nifty Z-Score])</f>
        <v>350</v>
      </c>
      <c r="AT514">
        <f>_xlfn.RANK.AVG(Table2[[#This Row],[6M Return vs Nifty Z-Score]],Table2[6M Return vs Nifty Z-Score])</f>
        <v>591</v>
      </c>
      <c r="AU514">
        <f>_xlfn.RANK.AVG(Table2[[#This Row],[Sharpe Ratio Z-Score]],Table2[Sharpe Ratio Z-Score])</f>
        <v>493</v>
      </c>
      <c r="AV514">
        <f>(Table2[[#This Row],[Rank 1Y]]+Table2[[#This Row],[Rank 6M]]+Table2[[#This Row],[Rank Sharpe]])/3</f>
        <v>478</v>
      </c>
    </row>
    <row r="515" spans="1:48" x14ac:dyDescent="0.3">
      <c r="A515" t="s">
        <v>1892</v>
      </c>
      <c r="B515" t="s">
        <v>1893</v>
      </c>
      <c r="C515" t="s">
        <v>3173</v>
      </c>
      <c r="D515" t="s">
        <v>281</v>
      </c>
      <c r="E515">
        <v>3862.99941141</v>
      </c>
      <c r="F515">
        <v>1230.55</v>
      </c>
      <c r="G515">
        <v>-24.484612098364298</v>
      </c>
      <c r="H515">
        <f>(Table2[[#This Row],[1Y Return vs Nifty]]-AVERAGE(Table2[1Y Return vs Nifty]))/_xlfn.STDEV.P(Table2[1Y Return vs Nifty])</f>
        <v>-0.83682633407067741</v>
      </c>
      <c r="I515">
        <v>-0.55443977280371304</v>
      </c>
      <c r="J515">
        <f>(Table2[[#This Row],[1M Return vs Nifty]]-AVERAGE(Table2[1M Return vs Nifty]))/_xlfn.STDEV.P(Table2[1M Return vs Nifty])</f>
        <v>-0.11436149957991618</v>
      </c>
      <c r="K515">
        <v>33.4619309306131</v>
      </c>
      <c r="L515">
        <f>(Table2[[#This Row],[6M Return vs Nifty]]-AVERAGE(Table2[6M Return vs Nifty]))/_xlfn.STDEV.P(Table2[6M Return vs Nifty])</f>
        <v>0.59856612519994334</v>
      </c>
      <c r="M515">
        <v>1.20605597913699</v>
      </c>
      <c r="N515">
        <f>(Table2[[#This Row],[1W Return vs Nifty]]-AVERAGE(Table2[1W Return vs Nifty]))/_xlfn.STDEV.P(Table2[1W Return vs Nifty])</f>
        <v>0.2126887754575105</v>
      </c>
      <c r="O515">
        <v>1224.08</v>
      </c>
      <c r="P515">
        <v>1152.93487417305</v>
      </c>
      <c r="Q515">
        <v>1062.35604124165</v>
      </c>
      <c r="R515">
        <v>49.672414302515399</v>
      </c>
      <c r="S515" s="1">
        <f>(Table2[[#This Row],[Close Price]]-Table2[[#This Row],[20D EMA]])/Table2[[#This Row],[20D EMA]]</f>
        <v>5.2856022482190932E-3</v>
      </c>
      <c r="T515" s="1">
        <f>(Table2[[#This Row],[Close Price]]-Table2[[#This Row],[50D EMA]])/Table2[[#This Row],[50D EMA]]</f>
        <v>6.7319609776415046E-2</v>
      </c>
      <c r="U515" s="1">
        <f>(Table2[[#This Row],[Close Price]]-Table2[[#This Row],[200D EMA]])/Table2[[#This Row],[200D EMA]]</f>
        <v>0.15832164757285125</v>
      </c>
      <c r="V515">
        <v>0.68135787311917495</v>
      </c>
      <c r="W515">
        <v>1215</v>
      </c>
      <c r="X515">
        <v>1248</v>
      </c>
      <c r="Y515">
        <v>1191.5999999999999</v>
      </c>
      <c r="Z515">
        <v>1248</v>
      </c>
      <c r="AA515">
        <v>1185.05</v>
      </c>
      <c r="AB515">
        <v>1264</v>
      </c>
      <c r="AC515" s="1">
        <f>(Table2[[#This Row],[Close Price]]/Table2[[#This Row],[Day Low]])-1</f>
        <v>1.2798353909464932E-2</v>
      </c>
      <c r="AD515" s="1">
        <f>(Table2[[#This Row],[Day High]]/Table2[[#This Row],[Close Price]])-1</f>
        <v>1.4180650928446559E-2</v>
      </c>
      <c r="AE515" s="1">
        <f>(Table2[[#This Row],[Close Price]]/Table2[[#This Row],[Current Week Low]])-1</f>
        <v>3.2687143336690205E-2</v>
      </c>
      <c r="AF515" s="1">
        <f>(Table2[[#This Row],[Current Week High]]/Table2[[#This Row],[Close Price]])-1</f>
        <v>1.4180650928446559E-2</v>
      </c>
      <c r="AG515" s="1">
        <f>(Table2[[#This Row],[Close Price]]/Table2[[#This Row],[Current Month Low]])-1</f>
        <v>3.8395004430192836E-2</v>
      </c>
      <c r="AH515" s="1">
        <f>(Table2[[#This Row],[Current Month High]]/Table2[[#This Row],[Close Price]])-1</f>
        <v>2.7182966965990873E-2</v>
      </c>
      <c r="AI515">
        <v>11.7386534476453</v>
      </c>
      <c r="AJ515">
        <v>63.7131643717155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0.11</v>
      </c>
      <c r="AM515" t="s">
        <v>3220</v>
      </c>
      <c r="AN515">
        <v>-8.98</v>
      </c>
      <c r="AO515" t="s">
        <v>3221</v>
      </c>
      <c r="AP515">
        <v>-4.7446518473296E-2</v>
      </c>
      <c r="AQ515">
        <f>(Table2[[#This Row],[Sharpe Ratio]]-AVERAGE(Table2[Sharpe Ratio]))/_xlfn.STDEV.P(Table2[Sharpe Ratio])</f>
        <v>-1.3107603064793705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-1.4506932394725107</v>
      </c>
      <c r="AS515">
        <f>_xlfn.RANK.AVG(Table2[[#This Row],[1Y Return vs Nifty Z-Score]],Table2[1Y Return vs Nifty Z-Score])</f>
        <v>612</v>
      </c>
      <c r="AT515">
        <f>_xlfn.RANK.AVG(Table2[[#This Row],[6M Return vs Nifty Z-Score]],Table2[6M Return vs Nifty Z-Score])</f>
        <v>158</v>
      </c>
      <c r="AU515">
        <f>_xlfn.RANK.AVG(Table2[[#This Row],[Sharpe Ratio Z-Score]],Table2[Sharpe Ratio Z-Score])</f>
        <v>666</v>
      </c>
      <c r="AV515">
        <f>(Table2[[#This Row],[Rank 1Y]]+Table2[[#This Row],[Rank 6M]]+Table2[[#This Row],[Rank Sharpe]])/3</f>
        <v>478.66666666666669</v>
      </c>
    </row>
    <row r="516" spans="1:48" x14ac:dyDescent="0.3">
      <c r="A516" t="s">
        <v>79</v>
      </c>
      <c r="B516" t="s">
        <v>80</v>
      </c>
      <c r="C516" t="s">
        <v>3171</v>
      </c>
      <c r="D516" t="s">
        <v>81</v>
      </c>
      <c r="E516">
        <v>330643.32587439998</v>
      </c>
      <c r="F516">
        <v>3727.4</v>
      </c>
      <c r="G516">
        <v>-10.343773353364</v>
      </c>
      <c r="H516">
        <f>(Table2[[#This Row],[1Y Return vs Nifty]]-AVERAGE(Table2[1Y Return vs Nifty]))/_xlfn.STDEV.P(Table2[1Y Return vs Nifty])</f>
        <v>-0.58772139017216218</v>
      </c>
      <c r="I516">
        <v>7.8263516928773802</v>
      </c>
      <c r="J516">
        <f>(Table2[[#This Row],[1M Return vs Nifty]]-AVERAGE(Table2[1M Return vs Nifty]))/_xlfn.STDEV.P(Table2[1M Return vs Nifty])</f>
        <v>0.72353685054205497</v>
      </c>
      <c r="K516">
        <v>-11.932333543542599</v>
      </c>
      <c r="L516">
        <f>(Table2[[#This Row],[6M Return vs Nifty]]-AVERAGE(Table2[6M Return vs Nifty]))/_xlfn.STDEV.P(Table2[6M Return vs Nifty])</f>
        <v>-0.84142735428932469</v>
      </c>
      <c r="M516">
        <v>3.6482231412185002</v>
      </c>
      <c r="N516">
        <f>(Table2[[#This Row],[1W Return vs Nifty]]-AVERAGE(Table2[1W Return vs Nifty]))/_xlfn.STDEV.P(Table2[1W Return vs Nifty])</f>
        <v>0.68226312191005933</v>
      </c>
      <c r="O516">
        <v>3580.63</v>
      </c>
      <c r="P516">
        <v>3493.1485162570598</v>
      </c>
      <c r="Q516">
        <v>3422.0898889556602</v>
      </c>
      <c r="R516">
        <v>72.601929924462993</v>
      </c>
      <c r="S516" s="1">
        <f>(Table2[[#This Row],[Close Price]]-Table2[[#This Row],[20D EMA]])/Table2[[#This Row],[20D EMA]]</f>
        <v>4.0989993381053046E-2</v>
      </c>
      <c r="T516" s="1">
        <f>(Table2[[#This Row],[Close Price]]-Table2[[#This Row],[50D EMA]])/Table2[[#This Row],[50D EMA]]</f>
        <v>6.7060270312795892E-2</v>
      </c>
      <c r="U516" s="1">
        <f>(Table2[[#This Row],[Close Price]]-Table2[[#This Row],[200D EMA]])/Table2[[#This Row],[200D EMA]]</f>
        <v>8.9217443419498624E-2</v>
      </c>
      <c r="V516">
        <v>0.83557020788647496</v>
      </c>
      <c r="W516">
        <v>3666</v>
      </c>
      <c r="X516">
        <v>3750</v>
      </c>
      <c r="Y516">
        <v>3653.75</v>
      </c>
      <c r="Z516">
        <v>3750</v>
      </c>
      <c r="AA516">
        <v>3552</v>
      </c>
      <c r="AB516">
        <v>3753.95</v>
      </c>
      <c r="AC516" s="1">
        <f>(Table2[[#This Row],[Close Price]]/Table2[[#This Row],[Day Low]])-1</f>
        <v>1.6748499727223143E-2</v>
      </c>
      <c r="AD516" s="1">
        <f>(Table2[[#This Row],[Day High]]/Table2[[#This Row],[Close Price]])-1</f>
        <v>6.0632075977893329E-3</v>
      </c>
      <c r="AE516" s="1">
        <f>(Table2[[#This Row],[Close Price]]/Table2[[#This Row],[Current Week Low]])-1</f>
        <v>2.0157372562435771E-2</v>
      </c>
      <c r="AF516" s="1">
        <f>(Table2[[#This Row],[Current Week High]]/Table2[[#This Row],[Close Price]])-1</f>
        <v>6.0632075977893329E-3</v>
      </c>
      <c r="AG516" s="1">
        <f>(Table2[[#This Row],[Close Price]]/Table2[[#This Row],[Current Month Low]])-1</f>
        <v>4.9380630630630584E-2</v>
      </c>
      <c r="AH516" s="1">
        <f>(Table2[[#This Row],[Current Month High]]/Table2[[#This Row],[Close Price]])-1</f>
        <v>7.1229275097923761E-3</v>
      </c>
      <c r="AI516">
        <v>4.28046359392604</v>
      </c>
      <c r="AJ516">
        <v>21.983865953234101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-0.01</v>
      </c>
      <c r="AM516" t="s">
        <v>3221</v>
      </c>
      <c r="AN516">
        <v>4.41</v>
      </c>
      <c r="AO516" t="s">
        <v>3220</v>
      </c>
      <c r="AP516">
        <v>7.3430425009872999E-2</v>
      </c>
      <c r="AQ516">
        <f>(Table2[[#This Row],[Sharpe Ratio]]-AVERAGE(Table2[Sharpe Ratio]))/_xlfn.STDEV.P(Table2[Sharpe Ratio])</f>
        <v>0.10245333488465466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7.9104562875282114E-2</v>
      </c>
      <c r="AS516">
        <f>_xlfn.RANK.AVG(Table2[[#This Row],[1Y Return vs Nifty Z-Score]],Table2[1Y Return vs Nifty Z-Score])</f>
        <v>519</v>
      </c>
      <c r="AT516">
        <f>_xlfn.RANK.AVG(Table2[[#This Row],[6M Return vs Nifty Z-Score]],Table2[6M Return vs Nifty Z-Score])</f>
        <v>596</v>
      </c>
      <c r="AU516">
        <f>_xlfn.RANK.AVG(Table2[[#This Row],[Sharpe Ratio Z-Score]],Table2[Sharpe Ratio Z-Score])</f>
        <v>324</v>
      </c>
      <c r="AV516">
        <f>(Table2[[#This Row],[Rank 1Y]]+Table2[[#This Row],[Rank 6M]]+Table2[[#This Row],[Rank Sharpe]])/3</f>
        <v>479.66666666666669</v>
      </c>
    </row>
    <row r="517" spans="1:48" x14ac:dyDescent="0.3">
      <c r="A517" t="s">
        <v>1906</v>
      </c>
      <c r="B517" t="s">
        <v>1907</v>
      </c>
      <c r="C517" t="s">
        <v>3169</v>
      </c>
      <c r="D517" t="s">
        <v>127</v>
      </c>
      <c r="E517">
        <v>3799.9270610799999</v>
      </c>
      <c r="F517">
        <v>210.85</v>
      </c>
      <c r="G517">
        <v>-28.250322305339498</v>
      </c>
      <c r="H517">
        <f>(Table2[[#This Row],[1Y Return vs Nifty]]-AVERAGE(Table2[1Y Return vs Nifty]))/_xlfn.STDEV.P(Table2[1Y Return vs Nifty])</f>
        <v>-0.90316306605401087</v>
      </c>
      <c r="I517">
        <v>-15.0148186169283</v>
      </c>
      <c r="J517">
        <f>(Table2[[#This Row],[1M Return vs Nifty]]-AVERAGE(Table2[1M Return vs Nifty]))/_xlfn.STDEV.P(Table2[1M Return vs Nifty])</f>
        <v>-1.5600874343256237</v>
      </c>
      <c r="K517">
        <v>-4.0228921603836802</v>
      </c>
      <c r="L517">
        <f>(Table2[[#This Row],[6M Return vs Nifty]]-AVERAGE(Table2[6M Return vs Nifty]))/_xlfn.STDEV.P(Table2[6M Return vs Nifty])</f>
        <v>-0.59052464333922605</v>
      </c>
      <c r="M517">
        <v>-3.5674096877355699</v>
      </c>
      <c r="N517">
        <f>(Table2[[#This Row],[1W Return vs Nifty]]-AVERAGE(Table2[1W Return vs Nifty]))/_xlfn.STDEV.P(Table2[1W Return vs Nifty])</f>
        <v>-0.70514234422918931</v>
      </c>
      <c r="O517">
        <v>218.85</v>
      </c>
      <c r="P517">
        <v>225.40212426503501</v>
      </c>
      <c r="Q517">
        <v>214.12091675272001</v>
      </c>
      <c r="R517">
        <v>38.511416020431902</v>
      </c>
      <c r="S517" s="1">
        <f>(Table2[[#This Row],[Close Price]]-Table2[[#This Row],[20D EMA]])/Table2[[#This Row],[20D EMA]]</f>
        <v>-3.6554717843271647E-2</v>
      </c>
      <c r="T517" s="1">
        <f>(Table2[[#This Row],[Close Price]]-Table2[[#This Row],[50D EMA]])/Table2[[#This Row],[50D EMA]]</f>
        <v>-6.4560723695417196E-2</v>
      </c>
      <c r="U517" s="1">
        <f>(Table2[[#This Row],[Close Price]]-Table2[[#This Row],[200D EMA]])/Table2[[#This Row],[200D EMA]]</f>
        <v>-1.527602628610762E-2</v>
      </c>
      <c r="V517">
        <v>0.49559873260475701</v>
      </c>
      <c r="W517">
        <v>205.88</v>
      </c>
      <c r="X517">
        <v>214</v>
      </c>
      <c r="Y517">
        <v>203</v>
      </c>
      <c r="Z517">
        <v>214</v>
      </c>
      <c r="AA517">
        <v>203</v>
      </c>
      <c r="AB517">
        <v>218.97</v>
      </c>
      <c r="AC517" s="1">
        <f>(Table2[[#This Row],[Close Price]]/Table2[[#This Row],[Day Low]])-1</f>
        <v>2.4140275888867357E-2</v>
      </c>
      <c r="AD517" s="1">
        <f>(Table2[[#This Row],[Day High]]/Table2[[#This Row],[Close Price]])-1</f>
        <v>1.4939530471899554E-2</v>
      </c>
      <c r="AE517" s="1">
        <f>(Table2[[#This Row],[Close Price]]/Table2[[#This Row],[Current Week Low]])-1</f>
        <v>3.8669950738916326E-2</v>
      </c>
      <c r="AF517" s="1">
        <f>(Table2[[#This Row],[Current Week High]]/Table2[[#This Row],[Close Price]])-1</f>
        <v>1.4939530471899554E-2</v>
      </c>
      <c r="AG517" s="1">
        <f>(Table2[[#This Row],[Close Price]]/Table2[[#This Row],[Current Month Low]])-1</f>
        <v>3.8669950738916326E-2</v>
      </c>
      <c r="AH517" s="1">
        <f>(Table2[[#This Row],[Current Month High]]/Table2[[#This Row],[Close Price]])-1</f>
        <v>3.8510789660896494E-2</v>
      </c>
      <c r="AI517">
        <v>30.4007588332938</v>
      </c>
      <c r="AJ517">
        <v>32.5683747249292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7.0000000000000007E-2</v>
      </c>
      <c r="AM517" t="s">
        <v>3220</v>
      </c>
      <c r="AN517">
        <v>-8.8800000000000008</v>
      </c>
      <c r="AO517" t="s">
        <v>3221</v>
      </c>
      <c r="AP517">
        <v>8.5179801114396006E-2</v>
      </c>
      <c r="AQ517">
        <f>(Table2[[#This Row],[Sharpe Ratio]]-AVERAGE(Table2[Sharpe Ratio]))/_xlfn.STDEV.P(Table2[Sharpe Ratio])</f>
        <v>0.23981930485344718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635</v>
      </c>
      <c r="AT517">
        <f>_xlfn.RANK.AVG(Table2[[#This Row],[6M Return vs Nifty Z-Score]],Table2[6M Return vs Nifty Z-Score])</f>
        <v>523</v>
      </c>
      <c r="AU517">
        <f>_xlfn.RANK.AVG(Table2[[#This Row],[Sharpe Ratio Z-Score]],Table2[Sharpe Ratio Z-Score])</f>
        <v>281</v>
      </c>
      <c r="AV517">
        <f>(Table2[[#This Row],[Rank 1Y]]+Table2[[#This Row],[Rank 6M]]+Table2[[#This Row],[Rank Sharpe]])/3</f>
        <v>479.66666666666669</v>
      </c>
    </row>
    <row r="518" spans="1:48" x14ac:dyDescent="0.3">
      <c r="A518" t="s">
        <v>408</v>
      </c>
      <c r="B518" t="s">
        <v>409</v>
      </c>
      <c r="C518" t="s">
        <v>3160</v>
      </c>
      <c r="D518" t="s">
        <v>21</v>
      </c>
      <c r="E518">
        <v>58269.874637519897</v>
      </c>
      <c r="F518">
        <v>3080.4</v>
      </c>
      <c r="G518">
        <v>-1.9551695354493299</v>
      </c>
      <c r="H518">
        <f>(Table2[[#This Row],[1Y Return vs Nifty]]-AVERAGE(Table2[1Y Return vs Nifty]))/_xlfn.STDEV.P(Table2[1Y Return vs Nifty])</f>
        <v>-0.43994778769138071</v>
      </c>
      <c r="I518">
        <v>9.1277050656624201</v>
      </c>
      <c r="J518">
        <f>(Table2[[#This Row],[1M Return vs Nifty]]-AVERAGE(Table2[1M Return vs Nifty]))/_xlfn.STDEV.P(Table2[1M Return vs Nifty])</f>
        <v>0.85364411409196983</v>
      </c>
      <c r="K518">
        <v>13.4020085780418</v>
      </c>
      <c r="L518">
        <f>(Table2[[#This Row],[6M Return vs Nifty]]-AVERAGE(Table2[6M Return vs Nifty]))/_xlfn.STDEV.P(Table2[6M Return vs Nifty])</f>
        <v>-3.7773238844812498E-2</v>
      </c>
      <c r="M518">
        <v>-2.1584588215678999</v>
      </c>
      <c r="N518">
        <f>(Table2[[#This Row],[1W Return vs Nifty]]-AVERAGE(Table2[1W Return vs Nifty]))/_xlfn.STDEV.P(Table2[1W Return vs Nifty])</f>
        <v>-0.43423247678156768</v>
      </c>
      <c r="O518">
        <v>3007.34</v>
      </c>
      <c r="P518">
        <v>2857.9762973158299</v>
      </c>
      <c r="Q518">
        <v>2577.630467946</v>
      </c>
      <c r="R518">
        <v>57.997936663328801</v>
      </c>
      <c r="S518" s="1">
        <f>(Table2[[#This Row],[Close Price]]-Table2[[#This Row],[20D EMA]])/Table2[[#This Row],[20D EMA]]</f>
        <v>2.4293894272014453E-2</v>
      </c>
      <c r="T518" s="1">
        <f>(Table2[[#This Row],[Close Price]]-Table2[[#This Row],[50D EMA]])/Table2[[#This Row],[50D EMA]]</f>
        <v>7.7825593897705617E-2</v>
      </c>
      <c r="U518" s="1">
        <f>(Table2[[#This Row],[Close Price]]-Table2[[#This Row],[200D EMA]])/Table2[[#This Row],[200D EMA]]</f>
        <v>0.19505105107429732</v>
      </c>
      <c r="V518">
        <v>0.439203539847413</v>
      </c>
      <c r="W518">
        <v>3009.3</v>
      </c>
      <c r="X518">
        <v>3114.15</v>
      </c>
      <c r="Y518">
        <v>2974</v>
      </c>
      <c r="Z518">
        <v>3114.15</v>
      </c>
      <c r="AA518">
        <v>2974</v>
      </c>
      <c r="AB518">
        <v>3165</v>
      </c>
      <c r="AC518" s="1">
        <f>(Table2[[#This Row],[Close Price]]/Table2[[#This Row],[Day Low]])-1</f>
        <v>2.3626757053135217E-2</v>
      </c>
      <c r="AD518" s="1">
        <f>(Table2[[#This Row],[Day High]]/Table2[[#This Row],[Close Price]])-1</f>
        <v>1.0956369302687952E-2</v>
      </c>
      <c r="AE518" s="1">
        <f>(Table2[[#This Row],[Close Price]]/Table2[[#This Row],[Current Week Low]])-1</f>
        <v>3.5776731674512563E-2</v>
      </c>
      <c r="AF518" s="1">
        <f>(Table2[[#This Row],[Current Week High]]/Table2[[#This Row],[Close Price]])-1</f>
        <v>1.0956369302687952E-2</v>
      </c>
      <c r="AG518" s="1">
        <f>(Table2[[#This Row],[Close Price]]/Table2[[#This Row],[Current Month Low]])-1</f>
        <v>3.5776731674512563E-2</v>
      </c>
      <c r="AH518" s="1">
        <f>(Table2[[#This Row],[Current Month High]]/Table2[[#This Row],[Close Price]])-1</f>
        <v>2.7463965718737882E-2</v>
      </c>
      <c r="AI518">
        <v>2.7463965718737802</v>
      </c>
      <c r="AJ518">
        <v>48.876323039002401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0.05</v>
      </c>
      <c r="AM518" t="s">
        <v>3220</v>
      </c>
      <c r="AN518">
        <v>2.76</v>
      </c>
      <c r="AO518" t="s">
        <v>3220</v>
      </c>
      <c r="AP518">
        <v>-4.0644793908400999E-2</v>
      </c>
      <c r="AQ518">
        <f>(Table2[[#This Row],[Sharpe Ratio]]-AVERAGE(Table2[Sharpe Ratio]))/_xlfn.STDEV.P(Table2[Sharpe Ratio])</f>
        <v>-1.2312390209229664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-1.2895484101487575</v>
      </c>
      <c r="AS518">
        <f>_xlfn.RANK.AVG(Table2[[#This Row],[1Y Return vs Nifty Z-Score]],Table2[1Y Return vs Nifty Z-Score])</f>
        <v>455</v>
      </c>
      <c r="AT518">
        <f>_xlfn.RANK.AVG(Table2[[#This Row],[6M Return vs Nifty Z-Score]],Table2[6M Return vs Nifty Z-Score])</f>
        <v>332</v>
      </c>
      <c r="AU518">
        <f>_xlfn.RANK.AVG(Table2[[#This Row],[Sharpe Ratio Z-Score]],Table2[Sharpe Ratio Z-Score])</f>
        <v>656</v>
      </c>
      <c r="AV518">
        <f>(Table2[[#This Row],[Rank 1Y]]+Table2[[#This Row],[Rank 6M]]+Table2[[#This Row],[Rank Sharpe]])/3</f>
        <v>481</v>
      </c>
    </row>
    <row r="519" spans="1:48" x14ac:dyDescent="0.3">
      <c r="A519" t="s">
        <v>652</v>
      </c>
      <c r="B519" t="s">
        <v>653</v>
      </c>
      <c r="C519" t="s">
        <v>3175</v>
      </c>
      <c r="D519" t="s">
        <v>376</v>
      </c>
      <c r="E519">
        <v>29170.56365444</v>
      </c>
      <c r="F519">
        <v>6490.7</v>
      </c>
      <c r="G519">
        <v>-2.7340655629182198</v>
      </c>
      <c r="H519">
        <f>(Table2[[#This Row],[1Y Return vs Nifty]]-AVERAGE(Table2[1Y Return vs Nifty]))/_xlfn.STDEV.P(Table2[1Y Return vs Nifty])</f>
        <v>-0.45366881617662641</v>
      </c>
      <c r="I519">
        <v>-7.68095453069661</v>
      </c>
      <c r="J519">
        <f>(Table2[[#This Row],[1M Return vs Nifty]]-AVERAGE(Table2[1M Return vs Nifty]))/_xlfn.STDEV.P(Table2[1M Return vs Nifty])</f>
        <v>-0.82685923708006515</v>
      </c>
      <c r="K519">
        <v>10.0740900247228</v>
      </c>
      <c r="L519">
        <f>(Table2[[#This Row],[6M Return vs Nifty]]-AVERAGE(Table2[6M Return vs Nifty]))/_xlfn.STDEV.P(Table2[6M Return vs Nifty])</f>
        <v>-0.14334122353545659</v>
      </c>
      <c r="M519">
        <v>-0.67599855395002295</v>
      </c>
      <c r="N519">
        <f>(Table2[[#This Row],[1W Return vs Nifty]]-AVERAGE(Table2[1W Return vs Nifty]))/_xlfn.STDEV.P(Table2[1W Return vs Nifty])</f>
        <v>-0.1491883888432084</v>
      </c>
      <c r="O519">
        <v>6395.8</v>
      </c>
      <c r="P519">
        <v>6374.1613417346798</v>
      </c>
      <c r="Q519">
        <v>5868.3744273798702</v>
      </c>
      <c r="R519">
        <v>59.405213709763302</v>
      </c>
      <c r="S519" s="1">
        <f>(Table2[[#This Row],[Close Price]]-Table2[[#This Row],[20D EMA]])/Table2[[#This Row],[20D EMA]]</f>
        <v>1.4837862347165271E-2</v>
      </c>
      <c r="T519" s="1">
        <f>(Table2[[#This Row],[Close Price]]-Table2[[#This Row],[50D EMA]])/Table2[[#This Row],[50D EMA]]</f>
        <v>1.8282979048912008E-2</v>
      </c>
      <c r="U519" s="1">
        <f>(Table2[[#This Row],[Close Price]]-Table2[[#This Row],[200D EMA]])/Table2[[#This Row],[200D EMA]]</f>
        <v>0.10604735269047709</v>
      </c>
      <c r="V519">
        <v>0.94164298240366295</v>
      </c>
      <c r="W519">
        <v>6282.75</v>
      </c>
      <c r="X519">
        <v>6526.8</v>
      </c>
      <c r="Y519">
        <v>6213.4</v>
      </c>
      <c r="Z519">
        <v>6526.8</v>
      </c>
      <c r="AA519">
        <v>6213.4</v>
      </c>
      <c r="AB519">
        <v>6560</v>
      </c>
      <c r="AC519" s="1">
        <f>(Table2[[#This Row],[Close Price]]/Table2[[#This Row],[Day Low]])-1</f>
        <v>3.309856352711793E-2</v>
      </c>
      <c r="AD519" s="1">
        <f>(Table2[[#This Row],[Day High]]/Table2[[#This Row],[Close Price]])-1</f>
        <v>5.5618038116074242E-3</v>
      </c>
      <c r="AE519" s="1">
        <f>(Table2[[#This Row],[Close Price]]/Table2[[#This Row],[Current Week Low]])-1</f>
        <v>4.4629349470499236E-2</v>
      </c>
      <c r="AF519" s="1">
        <f>(Table2[[#This Row],[Current Week High]]/Table2[[#This Row],[Close Price]])-1</f>
        <v>5.5618038116074242E-3</v>
      </c>
      <c r="AG519" s="1">
        <f>(Table2[[#This Row],[Close Price]]/Table2[[#This Row],[Current Month Low]])-1</f>
        <v>4.4629349470499236E-2</v>
      </c>
      <c r="AH519" s="1">
        <f>(Table2[[#This Row],[Current Month High]]/Table2[[#This Row],[Close Price]])-1</f>
        <v>1.06768145192353E-2</v>
      </c>
      <c r="AI519">
        <v>10.8794120819017</v>
      </c>
      <c r="AJ519">
        <v>34.860479129007402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-0.02</v>
      </c>
      <c r="AM519" t="s">
        <v>3221</v>
      </c>
      <c r="AN519">
        <v>3.57</v>
      </c>
      <c r="AO519" t="s">
        <v>3220</v>
      </c>
      <c r="AP519">
        <v>-1.3944981388725E-2</v>
      </c>
      <c r="AQ519">
        <f>(Table2[[#This Row],[Sharpe Ratio]]-AVERAGE(Table2[Sharpe Ratio]))/_xlfn.STDEV.P(Table2[Sharpe Ratio])</f>
        <v>-0.91908239131790026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-2.4921400569532572</v>
      </c>
      <c r="AS519">
        <f>_xlfn.RANK.AVG(Table2[[#This Row],[1Y Return vs Nifty Z-Score]],Table2[1Y Return vs Nifty Z-Score])</f>
        <v>465</v>
      </c>
      <c r="AT519">
        <f>_xlfn.RANK.AVG(Table2[[#This Row],[6M Return vs Nifty Z-Score]],Table2[6M Return vs Nifty Z-Score])</f>
        <v>369</v>
      </c>
      <c r="AU519">
        <f>_xlfn.RANK.AVG(Table2[[#This Row],[Sharpe Ratio Z-Score]],Table2[Sharpe Ratio Z-Score])</f>
        <v>609</v>
      </c>
      <c r="AV519">
        <f>(Table2[[#This Row],[Rank 1Y]]+Table2[[#This Row],[Rank 6M]]+Table2[[#This Row],[Rank Sharpe]])/3</f>
        <v>481</v>
      </c>
    </row>
    <row r="520" spans="1:48" x14ac:dyDescent="0.3">
      <c r="A520" t="s">
        <v>1350</v>
      </c>
      <c r="B520" t="s">
        <v>1351</v>
      </c>
      <c r="C520" t="s">
        <v>3160</v>
      </c>
      <c r="D520" t="s">
        <v>286</v>
      </c>
      <c r="E520">
        <v>8526.5696731999997</v>
      </c>
      <c r="F520">
        <v>723.4</v>
      </c>
      <c r="G520">
        <v>-2.4518247357768899</v>
      </c>
      <c r="H520">
        <f>(Table2[[#This Row],[1Y Return vs Nifty]]-AVERAGE(Table2[1Y Return vs Nifty]))/_xlfn.STDEV.P(Table2[1Y Return vs Nifty])</f>
        <v>-0.44869686319146346</v>
      </c>
      <c r="I520">
        <v>-10.9819807755143</v>
      </c>
      <c r="J520">
        <f>(Table2[[#This Row],[1M Return vs Nifty]]-AVERAGE(Table2[1M Return vs Nifty]))/_xlfn.STDEV.P(Table2[1M Return vs Nifty])</f>
        <v>-1.1568906494554221</v>
      </c>
      <c r="K520">
        <v>-20.810175627056399</v>
      </c>
      <c r="L520">
        <f>(Table2[[#This Row],[6M Return vs Nifty]]-AVERAGE(Table2[6M Return vs Nifty]))/_xlfn.STDEV.P(Table2[6M Return vs Nifty])</f>
        <v>-1.1230496001894346</v>
      </c>
      <c r="M520">
        <v>-2.91602187893203</v>
      </c>
      <c r="N520">
        <f>(Table2[[#This Row],[1W Return vs Nifty]]-AVERAGE(Table2[1W Return vs Nifty]))/_xlfn.STDEV.P(Table2[1W Return vs Nifty])</f>
        <v>-0.57989497813760027</v>
      </c>
      <c r="O520">
        <v>749.66</v>
      </c>
      <c r="P520">
        <v>757.00101776001395</v>
      </c>
      <c r="Q520">
        <v>716.468813488313</v>
      </c>
      <c r="R520">
        <v>32.066955051248897</v>
      </c>
      <c r="S520" s="1">
        <f>(Table2[[#This Row],[Close Price]]-Table2[[#This Row],[20D EMA]])/Table2[[#This Row],[20D EMA]]</f>
        <v>-3.5029213243336972E-2</v>
      </c>
      <c r="T520" s="1">
        <f>(Table2[[#This Row],[Close Price]]-Table2[[#This Row],[50D EMA]])/Table2[[#This Row],[50D EMA]]</f>
        <v>-4.4387017945418716E-2</v>
      </c>
      <c r="U520" s="1">
        <f>(Table2[[#This Row],[Close Price]]-Table2[[#This Row],[200D EMA]])/Table2[[#This Row],[200D EMA]]</f>
        <v>9.6740938072945662E-3</v>
      </c>
      <c r="V520">
        <v>1.0514982041273999</v>
      </c>
      <c r="W520">
        <v>711.55</v>
      </c>
      <c r="X520">
        <v>747.9</v>
      </c>
      <c r="Y520">
        <v>711.55</v>
      </c>
      <c r="Z520">
        <v>747.9</v>
      </c>
      <c r="AA520">
        <v>711.55</v>
      </c>
      <c r="AB520">
        <v>779.05</v>
      </c>
      <c r="AC520" s="1">
        <f>(Table2[[#This Row],[Close Price]]/Table2[[#This Row],[Day Low]])-1</f>
        <v>1.6653783992692128E-2</v>
      </c>
      <c r="AD520" s="1">
        <f>(Table2[[#This Row],[Day High]]/Table2[[#This Row],[Close Price]])-1</f>
        <v>3.3867846281448788E-2</v>
      </c>
      <c r="AE520" s="1">
        <f>(Table2[[#This Row],[Close Price]]/Table2[[#This Row],[Current Week Low]])-1</f>
        <v>1.6653783992692128E-2</v>
      </c>
      <c r="AF520" s="1">
        <f>(Table2[[#This Row],[Current Week High]]/Table2[[#This Row],[Close Price]])-1</f>
        <v>3.3867846281448788E-2</v>
      </c>
      <c r="AG520" s="1">
        <f>(Table2[[#This Row],[Close Price]]/Table2[[#This Row],[Current Month Low]])-1</f>
        <v>1.6653783992692128E-2</v>
      </c>
      <c r="AH520" s="1">
        <f>(Table2[[#This Row],[Current Month High]]/Table2[[#This Row],[Close Price]])-1</f>
        <v>7.6928393696433561E-2</v>
      </c>
      <c r="AI520">
        <v>27.4122200718827</v>
      </c>
      <c r="AJ520">
        <v>36.994602783827197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-0.23</v>
      </c>
      <c r="AM520" t="s">
        <v>3221</v>
      </c>
      <c r="AN520">
        <v>-2.4700000000000002</v>
      </c>
      <c r="AO520" t="s">
        <v>3221</v>
      </c>
      <c r="AP520">
        <v>7.9296251757255007E-2</v>
      </c>
      <c r="AQ520">
        <f>(Table2[[#This Row],[Sharpe Ratio]]-AVERAGE(Table2[Sharpe Ratio]))/_xlfn.STDEV.P(Table2[Sharpe Ratio])</f>
        <v>0.17103271932642361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463</v>
      </c>
      <c r="AT520">
        <f>_xlfn.RANK.AVG(Table2[[#This Row],[6M Return vs Nifty Z-Score]],Table2[6M Return vs Nifty Z-Score])</f>
        <v>680</v>
      </c>
      <c r="AU520">
        <f>_xlfn.RANK.AVG(Table2[[#This Row],[Sharpe Ratio Z-Score]],Table2[Sharpe Ratio Z-Score])</f>
        <v>300</v>
      </c>
      <c r="AV520">
        <f>(Table2[[#This Row],[Rank 1Y]]+Table2[[#This Row],[Rank 6M]]+Table2[[#This Row],[Rank Sharpe]])/3</f>
        <v>481</v>
      </c>
    </row>
    <row r="521" spans="1:48" x14ac:dyDescent="0.3">
      <c r="A521" t="s">
        <v>747</v>
      </c>
      <c r="B521" t="s">
        <v>748</v>
      </c>
      <c r="C521" t="s">
        <v>3168</v>
      </c>
      <c r="D521" t="s">
        <v>496</v>
      </c>
      <c r="E521">
        <v>22776.296904396</v>
      </c>
      <c r="F521">
        <v>188.82</v>
      </c>
      <c r="G521">
        <v>-42.310859251398597</v>
      </c>
      <c r="H521">
        <f>(Table2[[#This Row],[1Y Return vs Nifty]]-AVERAGE(Table2[1Y Return vs Nifty]))/_xlfn.STDEV.P(Table2[1Y Return vs Nifty])</f>
        <v>-1.1508534138680282</v>
      </c>
      <c r="I521">
        <v>1.79320997049529</v>
      </c>
      <c r="J521">
        <f>(Table2[[#This Row],[1M Return vs Nifty]]-AVERAGE(Table2[1M Return vs Nifty]))/_xlfn.STDEV.P(Table2[1M Return vs Nifty])</f>
        <v>0.12035282956544473</v>
      </c>
      <c r="K521">
        <v>11.324519964930399</v>
      </c>
      <c r="L521">
        <f>(Table2[[#This Row],[6M Return vs Nifty]]-AVERAGE(Table2[6M Return vs Nifty]))/_xlfn.STDEV.P(Table2[6M Return vs Nifty])</f>
        <v>-0.1036751780269488</v>
      </c>
      <c r="M521">
        <v>3.6603371630693302</v>
      </c>
      <c r="N521">
        <f>(Table2[[#This Row],[1W Return vs Nifty]]-AVERAGE(Table2[1W Return vs Nifty]))/_xlfn.STDEV.P(Table2[1W Return vs Nifty])</f>
        <v>0.68459237847440813</v>
      </c>
      <c r="O521">
        <v>179.11</v>
      </c>
      <c r="P521">
        <v>175.189020811342</v>
      </c>
      <c r="Q521">
        <v>172.21355523231199</v>
      </c>
      <c r="R521">
        <v>72.889820643617895</v>
      </c>
      <c r="S521" s="1">
        <f>(Table2[[#This Row],[Close Price]]-Table2[[#This Row],[20D EMA]])/Table2[[#This Row],[20D EMA]]</f>
        <v>5.4212495114733847E-2</v>
      </c>
      <c r="T521" s="1">
        <f>(Table2[[#This Row],[Close Price]]-Table2[[#This Row],[50D EMA]])/Table2[[#This Row],[50D EMA]]</f>
        <v>7.7807268546451619E-2</v>
      </c>
      <c r="U521" s="1">
        <f>(Table2[[#This Row],[Close Price]]-Table2[[#This Row],[200D EMA]])/Table2[[#This Row],[200D EMA]]</f>
        <v>9.6429370761705172E-2</v>
      </c>
      <c r="V521">
        <v>0.80406492101276705</v>
      </c>
      <c r="W521">
        <v>181.47</v>
      </c>
      <c r="X521">
        <v>189.45</v>
      </c>
      <c r="Y521">
        <v>178.99</v>
      </c>
      <c r="Z521">
        <v>189.45</v>
      </c>
      <c r="AA521">
        <v>174.96</v>
      </c>
      <c r="AB521">
        <v>189.45</v>
      </c>
      <c r="AC521" s="1">
        <f>(Table2[[#This Row],[Close Price]]/Table2[[#This Row],[Day Low]])-1</f>
        <v>4.0502562407009446E-2</v>
      </c>
      <c r="AD521" s="1">
        <f>(Table2[[#This Row],[Day High]]/Table2[[#This Row],[Close Price]])-1</f>
        <v>3.336510962821615E-3</v>
      </c>
      <c r="AE521" s="1">
        <f>(Table2[[#This Row],[Close Price]]/Table2[[#This Row],[Current Week Low]])-1</f>
        <v>5.49192692329179E-2</v>
      </c>
      <c r="AF521" s="1">
        <f>(Table2[[#This Row],[Current Week High]]/Table2[[#This Row],[Close Price]])-1</f>
        <v>3.336510962821615E-3</v>
      </c>
      <c r="AG521" s="1">
        <f>(Table2[[#This Row],[Close Price]]/Table2[[#This Row],[Current Month Low]])-1</f>
        <v>7.9218106995884607E-2</v>
      </c>
      <c r="AH521" s="1">
        <f>(Table2[[#This Row],[Current Month High]]/Table2[[#This Row],[Close Price]])-1</f>
        <v>3.336510962821615E-3</v>
      </c>
      <c r="AI521">
        <v>20.4851181018959</v>
      </c>
      <c r="AJ521">
        <v>32.738137082601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-0.04</v>
      </c>
      <c r="AM521" t="s">
        <v>3221</v>
      </c>
      <c r="AN521">
        <v>2.11</v>
      </c>
      <c r="AO521" t="s">
        <v>3220</v>
      </c>
      <c r="AP521">
        <v>4.6913944611997001E-2</v>
      </c>
      <c r="AQ521">
        <f>(Table2[[#This Row],[Sharpe Ratio]]-AVERAGE(Table2[Sharpe Ratio]))/_xlfn.STDEV.P(Table2[Sharpe Ratio])</f>
        <v>-0.20755989625282831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-0.6571432801079522</v>
      </c>
      <c r="AS521">
        <f>_xlfn.RANK.AVG(Table2[[#This Row],[1Y Return vs Nifty Z-Score]],Table2[1Y Return vs Nifty Z-Score])</f>
        <v>694</v>
      </c>
      <c r="AT521">
        <f>_xlfn.RANK.AVG(Table2[[#This Row],[6M Return vs Nifty Z-Score]],Table2[6M Return vs Nifty Z-Score])</f>
        <v>354</v>
      </c>
      <c r="AU521">
        <f>_xlfn.RANK.AVG(Table2[[#This Row],[Sharpe Ratio Z-Score]],Table2[Sharpe Ratio Z-Score])</f>
        <v>397</v>
      </c>
      <c r="AV521">
        <f>(Table2[[#This Row],[Rank 1Y]]+Table2[[#This Row],[Rank 6M]]+Table2[[#This Row],[Rank Sharpe]])/3</f>
        <v>481.66666666666669</v>
      </c>
    </row>
    <row r="522" spans="1:48" x14ac:dyDescent="0.3">
      <c r="A522" t="s">
        <v>531</v>
      </c>
      <c r="B522" t="s">
        <v>532</v>
      </c>
      <c r="C522" t="s">
        <v>3177</v>
      </c>
      <c r="D522" t="s">
        <v>533</v>
      </c>
      <c r="E522">
        <v>39801.35104655</v>
      </c>
      <c r="F522">
        <v>35331.65</v>
      </c>
      <c r="G522">
        <v>-18.276040065061299</v>
      </c>
      <c r="H522">
        <f>(Table2[[#This Row],[1Y Return vs Nifty]]-AVERAGE(Table2[1Y Return vs Nifty]))/_xlfn.STDEV.P(Table2[1Y Return vs Nifty])</f>
        <v>-0.72745616049503614</v>
      </c>
      <c r="I522">
        <v>-9.4834209005974692</v>
      </c>
      <c r="J522">
        <f>(Table2[[#This Row],[1M Return vs Nifty]]-AVERAGE(Table2[1M Return vs Nifty]))/_xlfn.STDEV.P(Table2[1M Return vs Nifty])</f>
        <v>-1.0070669899724742</v>
      </c>
      <c r="K522">
        <v>6.0479918702661104</v>
      </c>
      <c r="L522">
        <f>(Table2[[#This Row],[6M Return vs Nifty]]-AVERAGE(Table2[6M Return vs Nifty]))/_xlfn.STDEV.P(Table2[6M Return vs Nifty])</f>
        <v>-0.27105680957611444</v>
      </c>
      <c r="M522">
        <v>-0.73396963322891395</v>
      </c>
      <c r="N522">
        <f>(Table2[[#This Row],[1W Return vs Nifty]]-AVERAGE(Table2[1W Return vs Nifty]))/_xlfn.STDEV.P(Table2[1W Return vs Nifty])</f>
        <v>-0.16033493609361549</v>
      </c>
      <c r="O522">
        <v>35709.4</v>
      </c>
      <c r="P522">
        <v>36140.055467953498</v>
      </c>
      <c r="Q522">
        <v>33583.298885189899</v>
      </c>
      <c r="R522">
        <v>47.379942766753899</v>
      </c>
      <c r="S522" s="1">
        <f>(Table2[[#This Row],[Close Price]]-Table2[[#This Row],[20D EMA]])/Table2[[#This Row],[20D EMA]]</f>
        <v>-1.0578447131567598E-2</v>
      </c>
      <c r="T522" s="1">
        <f>(Table2[[#This Row],[Close Price]]-Table2[[#This Row],[50D EMA]])/Table2[[#This Row],[50D EMA]]</f>
        <v>-2.236868365269485E-2</v>
      </c>
      <c r="U522" s="1">
        <f>(Table2[[#This Row],[Close Price]]-Table2[[#This Row],[200D EMA]])/Table2[[#This Row],[200D EMA]]</f>
        <v>5.2060136223875203E-2</v>
      </c>
      <c r="V522">
        <v>0.82666128573584197</v>
      </c>
      <c r="W522">
        <v>34701.050000000003</v>
      </c>
      <c r="X522">
        <v>35378.949999999997</v>
      </c>
      <c r="Y522">
        <v>34500</v>
      </c>
      <c r="Z522">
        <v>35497.949999999997</v>
      </c>
      <c r="AA522">
        <v>34465.550000000003</v>
      </c>
      <c r="AB522">
        <v>36244</v>
      </c>
      <c r="AC522" s="1">
        <f>(Table2[[#This Row],[Close Price]]/Table2[[#This Row],[Day Low]])-1</f>
        <v>1.8172360778708319E-2</v>
      </c>
      <c r="AD522" s="1">
        <f>(Table2[[#This Row],[Day High]]/Table2[[#This Row],[Close Price]])-1</f>
        <v>1.3387430250213495E-3</v>
      </c>
      <c r="AE522" s="1">
        <f>(Table2[[#This Row],[Close Price]]/Table2[[#This Row],[Current Week Low]])-1</f>
        <v>2.4105797101449333E-2</v>
      </c>
      <c r="AF522" s="1">
        <f>(Table2[[#This Row],[Current Week High]]/Table2[[#This Row],[Close Price]])-1</f>
        <v>4.7068280139759278E-3</v>
      </c>
      <c r="AG522" s="1">
        <f>(Table2[[#This Row],[Close Price]]/Table2[[#This Row],[Current Month Low]])-1</f>
        <v>2.5129440847454942E-2</v>
      </c>
      <c r="AH522" s="1">
        <f>(Table2[[#This Row],[Current Month High]]/Table2[[#This Row],[Close Price]])-1</f>
        <v>2.5822456635905766E-2</v>
      </c>
      <c r="AI522">
        <v>15.637112900190001</v>
      </c>
      <c r="AJ522">
        <v>23.975269264306199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</v>
      </c>
      <c r="AM522">
        <v>0</v>
      </c>
      <c r="AN522">
        <v>1</v>
      </c>
      <c r="AO522" t="s">
        <v>3220</v>
      </c>
      <c r="AP522">
        <v>2.5893488643698E-2</v>
      </c>
      <c r="AQ522">
        <f>(Table2[[#This Row],[Sharpe Ratio]]-AVERAGE(Table2[Sharpe Ratio]))/_xlfn.STDEV.P(Table2[Sharpe Ratio])</f>
        <v>-0.45331722818129755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575</v>
      </c>
      <c r="AT522">
        <f>_xlfn.RANK.AVG(Table2[[#This Row],[6M Return vs Nifty Z-Score]],Table2[6M Return vs Nifty Z-Score])</f>
        <v>413</v>
      </c>
      <c r="AU522">
        <f>_xlfn.RANK.AVG(Table2[[#This Row],[Sharpe Ratio Z-Score]],Table2[Sharpe Ratio Z-Score])</f>
        <v>458</v>
      </c>
      <c r="AV522">
        <f>(Table2[[#This Row],[Rank 1Y]]+Table2[[#This Row],[Rank 6M]]+Table2[[#This Row],[Rank Sharpe]])/3</f>
        <v>482</v>
      </c>
    </row>
    <row r="523" spans="1:48" x14ac:dyDescent="0.3">
      <c r="A523" t="s">
        <v>30</v>
      </c>
      <c r="B523" t="s">
        <v>31</v>
      </c>
      <c r="C523" t="s">
        <v>3160</v>
      </c>
      <c r="D523" t="s">
        <v>21</v>
      </c>
      <c r="E523">
        <v>792053.27455787</v>
      </c>
      <c r="F523">
        <v>1912.3</v>
      </c>
      <c r="G523">
        <v>3.1772307758248801</v>
      </c>
      <c r="H523">
        <f>(Table2[[#This Row],[1Y Return vs Nifty]]-AVERAGE(Table2[1Y Return vs Nifty]))/_xlfn.STDEV.P(Table2[1Y Return vs Nifty])</f>
        <v>-0.3495354497346439</v>
      </c>
      <c r="I523">
        <v>4.0908875666539997</v>
      </c>
      <c r="J523">
        <f>(Table2[[#This Row],[1M Return vs Nifty]]-AVERAGE(Table2[1M Return vs Nifty]))/_xlfn.STDEV.P(Table2[1M Return vs Nifty])</f>
        <v>0.35007102203178597</v>
      </c>
      <c r="K523">
        <v>8.1482561272018508</v>
      </c>
      <c r="L523">
        <f>(Table2[[#This Row],[6M Return vs Nifty]]-AVERAGE(Table2[6M Return vs Nifty]))/_xlfn.STDEV.P(Table2[6M Return vs Nifty])</f>
        <v>-0.20443238311550505</v>
      </c>
      <c r="M523">
        <v>-2.5817188803322502</v>
      </c>
      <c r="N523">
        <f>(Table2[[#This Row],[1W Return vs Nifty]]-AVERAGE(Table2[1W Return vs Nifty]))/_xlfn.STDEV.P(Table2[1W Return vs Nifty])</f>
        <v>-0.51561595804348781</v>
      </c>
      <c r="O523">
        <v>1890.62</v>
      </c>
      <c r="P523">
        <v>1805.00161482164</v>
      </c>
      <c r="Q523">
        <v>1624.8763229599999</v>
      </c>
      <c r="R523">
        <v>53.118047818269901</v>
      </c>
      <c r="S523" s="1">
        <f>(Table2[[#This Row],[Close Price]]-Table2[[#This Row],[20D EMA]])/Table2[[#This Row],[20D EMA]]</f>
        <v>1.1467137764331312E-2</v>
      </c>
      <c r="T523" s="1">
        <f>(Table2[[#This Row],[Close Price]]-Table2[[#This Row],[50D EMA]])/Table2[[#This Row],[50D EMA]]</f>
        <v>5.9445035559684271E-2</v>
      </c>
      <c r="U523" s="1">
        <f>(Table2[[#This Row],[Close Price]]-Table2[[#This Row],[200D EMA]])/Table2[[#This Row],[200D EMA]]</f>
        <v>0.17688957182686182</v>
      </c>
      <c r="V523">
        <v>0.85506499488810905</v>
      </c>
      <c r="W523">
        <v>1896</v>
      </c>
      <c r="X523">
        <v>1935</v>
      </c>
      <c r="Y523">
        <v>1889</v>
      </c>
      <c r="Z523">
        <v>1935</v>
      </c>
      <c r="AA523">
        <v>1889</v>
      </c>
      <c r="AB523">
        <v>1975.75</v>
      </c>
      <c r="AC523" s="1">
        <f>(Table2[[#This Row],[Close Price]]/Table2[[#This Row],[Day Low]])-1</f>
        <v>8.5970464135021185E-3</v>
      </c>
      <c r="AD523" s="1">
        <f>(Table2[[#This Row],[Day High]]/Table2[[#This Row],[Close Price]])-1</f>
        <v>1.1870522407572137E-2</v>
      </c>
      <c r="AE523" s="1">
        <f>(Table2[[#This Row],[Close Price]]/Table2[[#This Row],[Current Week Low]])-1</f>
        <v>1.233456855479087E-2</v>
      </c>
      <c r="AF523" s="1">
        <f>(Table2[[#This Row],[Current Week High]]/Table2[[#This Row],[Close Price]])-1</f>
        <v>1.1870522407572137E-2</v>
      </c>
      <c r="AG523" s="1">
        <f>(Table2[[#This Row],[Close Price]]/Table2[[#This Row],[Current Month Low]])-1</f>
        <v>1.233456855479087E-2</v>
      </c>
      <c r="AH523" s="1">
        <f>(Table2[[#This Row],[Current Month High]]/Table2[[#This Row],[Close Price]])-1</f>
        <v>3.3179940385922757E-2</v>
      </c>
      <c r="AI523">
        <v>3.3179940385922699</v>
      </c>
      <c r="AJ523">
        <v>41.478933155772502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0.03</v>
      </c>
      <c r="AM523" t="s">
        <v>3220</v>
      </c>
      <c r="AN523">
        <v>2.7</v>
      </c>
      <c r="AO523" t="s">
        <v>3220</v>
      </c>
      <c r="AP523">
        <v>-2.8173766710334999E-2</v>
      </c>
      <c r="AQ523">
        <f>(Table2[[#This Row],[Sharpe Ratio]]-AVERAGE(Table2[Sharpe Ratio]))/_xlfn.STDEV.P(Table2[Sharpe Ratio])</f>
        <v>-1.0854359814824246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-1.8049487503442754</v>
      </c>
      <c r="AS523">
        <f>_xlfn.RANK.AVG(Table2[[#This Row],[1Y Return vs Nifty Z-Score]],Table2[1Y Return vs Nifty Z-Score])</f>
        <v>415</v>
      </c>
      <c r="AT523">
        <f>_xlfn.RANK.AVG(Table2[[#This Row],[6M Return vs Nifty Z-Score]],Table2[6M Return vs Nifty Z-Score])</f>
        <v>396</v>
      </c>
      <c r="AU523">
        <f>_xlfn.RANK.AVG(Table2[[#This Row],[Sharpe Ratio Z-Score]],Table2[Sharpe Ratio Z-Score])</f>
        <v>639</v>
      </c>
      <c r="AV523">
        <f>(Table2[[#This Row],[Rank 1Y]]+Table2[[#This Row],[Rank 6M]]+Table2[[#This Row],[Rank Sharpe]])/3</f>
        <v>483.33333333333331</v>
      </c>
    </row>
    <row r="524" spans="1:48" x14ac:dyDescent="0.3">
      <c r="A524" t="s">
        <v>352</v>
      </c>
      <c r="B524" t="s">
        <v>353</v>
      </c>
      <c r="C524" t="s">
        <v>3161</v>
      </c>
      <c r="D524" t="s">
        <v>24</v>
      </c>
      <c r="E524">
        <v>72028.580896337997</v>
      </c>
      <c r="F524">
        <v>22.98</v>
      </c>
      <c r="G524">
        <v>-0.58203240981279303</v>
      </c>
      <c r="H524">
        <f>(Table2[[#This Row],[1Y Return vs Nifty]]-AVERAGE(Table2[1Y Return vs Nifty]))/_xlfn.STDEV.P(Table2[1Y Return vs Nifty])</f>
        <v>-0.4157586110226632</v>
      </c>
      <c r="I524">
        <v>-6.7894949776515601</v>
      </c>
      <c r="J524">
        <f>(Table2[[#This Row],[1M Return vs Nifty]]-AVERAGE(Table2[1M Return vs Nifty]))/_xlfn.STDEV.P(Table2[1M Return vs Nifty])</f>
        <v>-0.73773251298059928</v>
      </c>
      <c r="K524">
        <v>-14.1586721150878</v>
      </c>
      <c r="L524">
        <f>(Table2[[#This Row],[6M Return vs Nifty]]-AVERAGE(Table2[6M Return vs Nifty]))/_xlfn.STDEV.P(Table2[6M Return vs Nifty])</f>
        <v>-0.91205110077575058</v>
      </c>
      <c r="M524">
        <v>-3.5213482216627998</v>
      </c>
      <c r="N524">
        <f>(Table2[[#This Row],[1W Return vs Nifty]]-AVERAGE(Table2[1W Return vs Nifty]))/_xlfn.STDEV.P(Table2[1W Return vs Nifty])</f>
        <v>-0.69628575031391771</v>
      </c>
      <c r="O524">
        <v>23.77</v>
      </c>
      <c r="P524">
        <v>24.1212265263657</v>
      </c>
      <c r="Q524">
        <v>23.132853382438</v>
      </c>
      <c r="R524">
        <v>25.964594836702201</v>
      </c>
      <c r="S524" s="1">
        <f>(Table2[[#This Row],[Close Price]]-Table2[[#This Row],[20D EMA]])/Table2[[#This Row],[20D EMA]]</f>
        <v>-3.3235170382835473E-2</v>
      </c>
      <c r="T524" s="1">
        <f>(Table2[[#This Row],[Close Price]]-Table2[[#This Row],[50D EMA]])/Table2[[#This Row],[50D EMA]]</f>
        <v>-4.7312126732787896E-2</v>
      </c>
      <c r="U524" s="1">
        <f>(Table2[[#This Row],[Close Price]]-Table2[[#This Row],[200D EMA]])/Table2[[#This Row],[200D EMA]]</f>
        <v>-6.6076320076468853E-3</v>
      </c>
      <c r="V524">
        <v>0.454869655361129</v>
      </c>
      <c r="W524">
        <v>22.95</v>
      </c>
      <c r="X524">
        <v>23.11</v>
      </c>
      <c r="Y524">
        <v>22.51</v>
      </c>
      <c r="Z524">
        <v>23.11</v>
      </c>
      <c r="AA524">
        <v>22.51</v>
      </c>
      <c r="AB524">
        <v>24.02</v>
      </c>
      <c r="AC524" s="1">
        <f>(Table2[[#This Row],[Close Price]]/Table2[[#This Row],[Day Low]])-1</f>
        <v>1.3071895424836555E-3</v>
      </c>
      <c r="AD524" s="1">
        <f>(Table2[[#This Row],[Day High]]/Table2[[#This Row],[Close Price]])-1</f>
        <v>5.6570931244559475E-3</v>
      </c>
      <c r="AE524" s="1">
        <f>(Table2[[#This Row],[Close Price]]/Table2[[#This Row],[Current Week Low]])-1</f>
        <v>2.087960906263886E-2</v>
      </c>
      <c r="AF524" s="1">
        <f>(Table2[[#This Row],[Current Week High]]/Table2[[#This Row],[Close Price]])-1</f>
        <v>5.6570931244559475E-3</v>
      </c>
      <c r="AG524" s="1">
        <f>(Table2[[#This Row],[Close Price]]/Table2[[#This Row],[Current Month Low]])-1</f>
        <v>2.087960906263886E-2</v>
      </c>
      <c r="AH524" s="1">
        <f>(Table2[[#This Row],[Current Month High]]/Table2[[#This Row],[Close Price]])-1</f>
        <v>4.5256744995648246E-2</v>
      </c>
      <c r="AI524">
        <v>42.950391644908599</v>
      </c>
      <c r="AJ524">
        <v>46.3694267515923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-0.03</v>
      </c>
      <c r="AM524" t="s">
        <v>3221</v>
      </c>
      <c r="AN524">
        <v>-5.78</v>
      </c>
      <c r="AO524" t="s">
        <v>3221</v>
      </c>
      <c r="AP524">
        <v>5.3025284571994E-2</v>
      </c>
      <c r="AQ524">
        <f>(Table2[[#This Row],[Sharpe Ratio]]-AVERAGE(Table2[Sharpe Ratio]))/_xlfn.STDEV.P(Table2[Sharpe Ratio])</f>
        <v>-0.13611013296787722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448</v>
      </c>
      <c r="AT524">
        <f>_xlfn.RANK.AVG(Table2[[#This Row],[6M Return vs Nifty Z-Score]],Table2[6M Return vs Nifty Z-Score])</f>
        <v>626</v>
      </c>
      <c r="AU524">
        <f>_xlfn.RANK.AVG(Table2[[#This Row],[Sharpe Ratio Z-Score]],Table2[Sharpe Ratio Z-Score])</f>
        <v>380</v>
      </c>
      <c r="AV524">
        <f>(Table2[[#This Row],[Rank 1Y]]+Table2[[#This Row],[Rank 6M]]+Table2[[#This Row],[Rank Sharpe]])/3</f>
        <v>484.66666666666669</v>
      </c>
    </row>
    <row r="525" spans="1:48" x14ac:dyDescent="0.3">
      <c r="A525" t="s">
        <v>1328</v>
      </c>
      <c r="B525" t="s">
        <v>1329</v>
      </c>
      <c r="C525" t="s">
        <v>3168</v>
      </c>
      <c r="D525" t="s">
        <v>274</v>
      </c>
      <c r="E525">
        <v>8728.1605651000009</v>
      </c>
      <c r="F525">
        <v>433</v>
      </c>
      <c r="G525">
        <v>-22.543309502298499</v>
      </c>
      <c r="H525">
        <f>(Table2[[#This Row],[1Y Return vs Nifty]]-AVERAGE(Table2[1Y Return vs Nifty]))/_xlfn.STDEV.P(Table2[1Y Return vs Nifty])</f>
        <v>-0.80262835734500459</v>
      </c>
      <c r="I525">
        <v>-3.1338527564945</v>
      </c>
      <c r="J525">
        <f>(Table2[[#This Row],[1M Return vs Nifty]]-AVERAGE(Table2[1M Return vs Nifty]))/_xlfn.STDEV.P(Table2[1M Return vs Nifty])</f>
        <v>-0.37224715300155953</v>
      </c>
      <c r="K525">
        <v>-1.88552938344142</v>
      </c>
      <c r="L525">
        <f>(Table2[[#This Row],[6M Return vs Nifty]]-AVERAGE(Table2[6M Return vs Nifty]))/_xlfn.STDEV.P(Table2[6M Return vs Nifty])</f>
        <v>-0.52272338038777533</v>
      </c>
      <c r="M525">
        <v>5.0970113652553497</v>
      </c>
      <c r="N525">
        <f>(Table2[[#This Row],[1W Return vs Nifty]]-AVERAGE(Table2[1W Return vs Nifty]))/_xlfn.STDEV.P(Table2[1W Return vs Nifty])</f>
        <v>0.96083282590624564</v>
      </c>
      <c r="O525">
        <v>422.44</v>
      </c>
      <c r="P525">
        <v>426.32863762817402</v>
      </c>
      <c r="Q525">
        <v>410.24386574602897</v>
      </c>
      <c r="R525">
        <v>66.864464329786202</v>
      </c>
      <c r="S525" s="1">
        <f>(Table2[[#This Row],[Close Price]]-Table2[[#This Row],[20D EMA]])/Table2[[#This Row],[20D EMA]]</f>
        <v>2.4997632799924254E-2</v>
      </c>
      <c r="T525" s="1">
        <f>(Table2[[#This Row],[Close Price]]-Table2[[#This Row],[50D EMA]])/Table2[[#This Row],[50D EMA]]</f>
        <v>1.5648403093306767E-2</v>
      </c>
      <c r="U525" s="1">
        <f>(Table2[[#This Row],[Close Price]]-Table2[[#This Row],[200D EMA]])/Table2[[#This Row],[200D EMA]]</f>
        <v>5.5469773356851951E-2</v>
      </c>
      <c r="V525">
        <v>0.79747296449195504</v>
      </c>
      <c r="W525">
        <v>427.6</v>
      </c>
      <c r="X525">
        <v>436</v>
      </c>
      <c r="Y525">
        <v>420.35</v>
      </c>
      <c r="Z525">
        <v>436</v>
      </c>
      <c r="AA525">
        <v>406.85</v>
      </c>
      <c r="AB525">
        <v>443.15</v>
      </c>
      <c r="AC525" s="1">
        <f>(Table2[[#This Row],[Close Price]]/Table2[[#This Row],[Day Low]])-1</f>
        <v>1.2628624883068262E-2</v>
      </c>
      <c r="AD525" s="1">
        <f>(Table2[[#This Row],[Day High]]/Table2[[#This Row],[Close Price]])-1</f>
        <v>6.9284064665127154E-3</v>
      </c>
      <c r="AE525" s="1">
        <f>(Table2[[#This Row],[Close Price]]/Table2[[#This Row],[Current Week Low]])-1</f>
        <v>3.0093969311288049E-2</v>
      </c>
      <c r="AF525" s="1">
        <f>(Table2[[#This Row],[Current Week High]]/Table2[[#This Row],[Close Price]])-1</f>
        <v>6.9284064665127154E-3</v>
      </c>
      <c r="AG525" s="1">
        <f>(Table2[[#This Row],[Close Price]]/Table2[[#This Row],[Current Month Low]])-1</f>
        <v>6.4274302568514186E-2</v>
      </c>
      <c r="AH525" s="1">
        <f>(Table2[[#This Row],[Current Month High]]/Table2[[#This Row],[Close Price]])-1</f>
        <v>2.3441108545034561E-2</v>
      </c>
      <c r="AI525">
        <v>16.6281755196304</v>
      </c>
      <c r="AJ525">
        <v>24.514737598849699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-0.16</v>
      </c>
      <c r="AM525" t="s">
        <v>3221</v>
      </c>
      <c r="AN525">
        <v>6.34</v>
      </c>
      <c r="AO525" t="s">
        <v>3220</v>
      </c>
      <c r="AP525">
        <v>6.3081518007838996E-2</v>
      </c>
      <c r="AQ525">
        <f>(Table2[[#This Row],[Sharpe Ratio]]-AVERAGE(Table2[Sharpe Ratio]))/_xlfn.STDEV.P(Table2[Sharpe Ratio])</f>
        <v>-1.8539272365697905E-2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600</v>
      </c>
      <c r="AT525">
        <f>_xlfn.RANK.AVG(Table2[[#This Row],[6M Return vs Nifty Z-Score]],Table2[6M Return vs Nifty Z-Score])</f>
        <v>500</v>
      </c>
      <c r="AU525">
        <f>_xlfn.RANK.AVG(Table2[[#This Row],[Sharpe Ratio Z-Score]],Table2[Sharpe Ratio Z-Score])</f>
        <v>357</v>
      </c>
      <c r="AV525">
        <f>(Table2[[#This Row],[Rank 1Y]]+Table2[[#This Row],[Rank 6M]]+Table2[[#This Row],[Rank Sharpe]])/3</f>
        <v>485.66666666666669</v>
      </c>
    </row>
    <row r="526" spans="1:48" x14ac:dyDescent="0.3">
      <c r="A526" t="s">
        <v>1753</v>
      </c>
      <c r="B526" t="s">
        <v>1754</v>
      </c>
      <c r="C526" t="s">
        <v>3168</v>
      </c>
      <c r="D526" t="s">
        <v>274</v>
      </c>
      <c r="E526">
        <v>4614.5037769199998</v>
      </c>
      <c r="F526">
        <v>209.7</v>
      </c>
      <c r="G526">
        <v>19.891407648400701</v>
      </c>
      <c r="H526">
        <f>(Table2[[#This Row],[1Y Return vs Nifty]]-AVERAGE(Table2[1Y Return vs Nifty]))/_xlfn.STDEV.P(Table2[1Y Return vs Nifty])</f>
        <v>-5.5098594380151057E-2</v>
      </c>
      <c r="I526">
        <v>4.9654743424068197</v>
      </c>
      <c r="J526">
        <f>(Table2[[#This Row],[1M Return vs Nifty]]-AVERAGE(Table2[1M Return vs Nifty]))/_xlfn.STDEV.P(Table2[1M Return vs Nifty])</f>
        <v>0.43751083239368571</v>
      </c>
      <c r="K526">
        <v>-10.4841426934255</v>
      </c>
      <c r="L526">
        <f>(Table2[[#This Row],[6M Return vs Nifty]]-AVERAGE(Table2[6M Return vs Nifty]))/_xlfn.STDEV.P(Table2[6M Return vs Nifty])</f>
        <v>-0.79548795191368071</v>
      </c>
      <c r="M526">
        <v>-0.29404850852697401</v>
      </c>
      <c r="N526">
        <f>(Table2[[#This Row],[1W Return vs Nifty]]-AVERAGE(Table2[1W Return vs Nifty]))/_xlfn.STDEV.P(Table2[1W Return vs Nifty])</f>
        <v>-7.5747902974017359E-2</v>
      </c>
      <c r="O526">
        <v>205.7</v>
      </c>
      <c r="P526">
        <v>197.915870166535</v>
      </c>
      <c r="Q526">
        <v>187.508957890435</v>
      </c>
      <c r="R526">
        <v>52.6456812957504</v>
      </c>
      <c r="S526" s="1">
        <f>(Table2[[#This Row],[Close Price]]-Table2[[#This Row],[20D EMA]])/Table2[[#This Row],[20D EMA]]</f>
        <v>1.9445794846864366E-2</v>
      </c>
      <c r="T526" s="1">
        <f>(Table2[[#This Row],[Close Price]]-Table2[[#This Row],[50D EMA]])/Table2[[#This Row],[50D EMA]]</f>
        <v>5.954110614550167E-2</v>
      </c>
      <c r="U526" s="1">
        <f>(Table2[[#This Row],[Close Price]]-Table2[[#This Row],[200D EMA]])/Table2[[#This Row],[200D EMA]]</f>
        <v>0.1183465705277485</v>
      </c>
      <c r="V526">
        <v>1.0336528229967601</v>
      </c>
      <c r="W526">
        <v>208.65</v>
      </c>
      <c r="X526">
        <v>214.08</v>
      </c>
      <c r="Y526">
        <v>208.65</v>
      </c>
      <c r="Z526">
        <v>216.38</v>
      </c>
      <c r="AA526">
        <v>204</v>
      </c>
      <c r="AB526">
        <v>225.48</v>
      </c>
      <c r="AC526" s="1">
        <f>(Table2[[#This Row],[Close Price]]/Table2[[#This Row],[Day Low]])-1</f>
        <v>5.0323508267433592E-3</v>
      </c>
      <c r="AD526" s="1">
        <f>(Table2[[#This Row],[Day High]]/Table2[[#This Row],[Close Price]])-1</f>
        <v>2.0886981402002958E-2</v>
      </c>
      <c r="AE526" s="1">
        <f>(Table2[[#This Row],[Close Price]]/Table2[[#This Row],[Current Week Low]])-1</f>
        <v>5.0323508267433592E-3</v>
      </c>
      <c r="AF526" s="1">
        <f>(Table2[[#This Row],[Current Week High]]/Table2[[#This Row],[Close Price]])-1</f>
        <v>3.1855030996661871E-2</v>
      </c>
      <c r="AG526" s="1">
        <f>(Table2[[#This Row],[Close Price]]/Table2[[#This Row],[Current Month Low]])-1</f>
        <v>2.7941176470588136E-2</v>
      </c>
      <c r="AH526" s="1">
        <f>(Table2[[#This Row],[Current Month High]]/Table2[[#This Row],[Close Price]])-1</f>
        <v>7.5250357653791067E-2</v>
      </c>
      <c r="AI526">
        <v>13.4239389604196</v>
      </c>
      <c r="AJ526">
        <v>64.793713163064794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0.02</v>
      </c>
      <c r="AM526" t="s">
        <v>3220</v>
      </c>
      <c r="AN526">
        <v>-0.03</v>
      </c>
      <c r="AO526" t="s">
        <v>3221</v>
      </c>
      <c r="AQ526">
        <f>(Table2[[#This Row],[Sharpe Ratio]]-AVERAGE(Table2[Sharpe Ratio]))/_xlfn.STDEV.P(Table2[Sharpe Ratio])</f>
        <v>-0.75604684988846571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-1.2448704667626291</v>
      </c>
      <c r="AS526">
        <f>_xlfn.RANK.AVG(Table2[[#This Row],[1Y Return vs Nifty Z-Score]],Table2[1Y Return vs Nifty Z-Score])</f>
        <v>316</v>
      </c>
      <c r="AT526">
        <f>_xlfn.RANK.AVG(Table2[[#This Row],[6M Return vs Nifty Z-Score]],Table2[6M Return vs Nifty Z-Score])</f>
        <v>583</v>
      </c>
      <c r="AU526">
        <f>_xlfn.RANK.AVG(Table2[[#This Row],[Sharpe Ratio Z-Score]],Table2[Sharpe Ratio Z-Score])</f>
        <v>559.5</v>
      </c>
      <c r="AV526">
        <f>(Table2[[#This Row],[Rank 1Y]]+Table2[[#This Row],[Rank 6M]]+Table2[[#This Row],[Rank Sharpe]])/3</f>
        <v>486.16666666666669</v>
      </c>
    </row>
    <row r="527" spans="1:48" x14ac:dyDescent="0.3">
      <c r="A527" t="s">
        <v>875</v>
      </c>
      <c r="B527" t="s">
        <v>876</v>
      </c>
      <c r="C527" t="s">
        <v>3162</v>
      </c>
      <c r="D527" t="s">
        <v>27</v>
      </c>
      <c r="E527">
        <v>18116.315246108999</v>
      </c>
      <c r="F527">
        <v>92.67</v>
      </c>
      <c r="G527">
        <v>-34.179799041166397</v>
      </c>
      <c r="H527">
        <f>(Table2[[#This Row],[1Y Return vs Nifty]]-AVERAGE(Table2[1Y Return vs Nifty]))/_xlfn.STDEV.P(Table2[1Y Return vs Nifty])</f>
        <v>-1.0076166982791819</v>
      </c>
      <c r="I527">
        <v>-3.0375916524780302</v>
      </c>
      <c r="J527">
        <f>(Table2[[#This Row],[1M Return vs Nifty]]-AVERAGE(Table2[1M Return vs Nifty]))/_xlfn.STDEV.P(Table2[1M Return vs Nifty])</f>
        <v>-0.36262311921350915</v>
      </c>
      <c r="K527">
        <v>-3.06634534817944</v>
      </c>
      <c r="L527">
        <f>(Table2[[#This Row],[6M Return vs Nifty]]-AVERAGE(Table2[6M Return vs Nifty]))/_xlfn.STDEV.P(Table2[6M Return vs Nifty])</f>
        <v>-0.56018113654698454</v>
      </c>
      <c r="M527">
        <v>-3.8353673776414698</v>
      </c>
      <c r="N527">
        <f>(Table2[[#This Row],[1W Return vs Nifty]]-AVERAGE(Table2[1W Return vs Nifty]))/_xlfn.STDEV.P(Table2[1W Return vs Nifty])</f>
        <v>-0.75666463929078265</v>
      </c>
      <c r="O527">
        <v>93.65</v>
      </c>
      <c r="P527">
        <v>90.895210594324098</v>
      </c>
      <c r="Q527">
        <v>86.297948753319901</v>
      </c>
      <c r="R527">
        <v>44.845884981172297</v>
      </c>
      <c r="S527" s="1">
        <f>(Table2[[#This Row],[Close Price]]-Table2[[#This Row],[20D EMA]])/Table2[[#This Row],[20D EMA]]</f>
        <v>-1.046449546182599E-2</v>
      </c>
      <c r="T527" s="1">
        <f>(Table2[[#This Row],[Close Price]]-Table2[[#This Row],[50D EMA]])/Table2[[#This Row],[50D EMA]]</f>
        <v>1.9525664708528984E-2</v>
      </c>
      <c r="U527" s="1">
        <f>(Table2[[#This Row],[Close Price]]-Table2[[#This Row],[200D EMA]])/Table2[[#This Row],[200D EMA]]</f>
        <v>7.3837806561247693E-2</v>
      </c>
      <c r="V527">
        <v>0.75011031417296803</v>
      </c>
      <c r="W527">
        <v>91.35</v>
      </c>
      <c r="X527">
        <v>93.38</v>
      </c>
      <c r="Y527">
        <v>88.88</v>
      </c>
      <c r="Z527">
        <v>93.38</v>
      </c>
      <c r="AA527">
        <v>88.88</v>
      </c>
      <c r="AB527">
        <v>98.8</v>
      </c>
      <c r="AC527" s="1">
        <f>(Table2[[#This Row],[Close Price]]/Table2[[#This Row],[Day Low]])-1</f>
        <v>1.4449917898193831E-2</v>
      </c>
      <c r="AD527" s="1">
        <f>(Table2[[#This Row],[Day High]]/Table2[[#This Row],[Close Price]])-1</f>
        <v>7.6615949066580757E-3</v>
      </c>
      <c r="AE527" s="1">
        <f>(Table2[[#This Row],[Close Price]]/Table2[[#This Row],[Current Week Low]])-1</f>
        <v>4.2641764176417629E-2</v>
      </c>
      <c r="AF527" s="1">
        <f>(Table2[[#This Row],[Current Week High]]/Table2[[#This Row],[Close Price]])-1</f>
        <v>7.6615949066580757E-3</v>
      </c>
      <c r="AG527" s="1">
        <f>(Table2[[#This Row],[Close Price]]/Table2[[#This Row],[Current Month Low]])-1</f>
        <v>4.2641764176417629E-2</v>
      </c>
      <c r="AH527" s="1">
        <f>(Table2[[#This Row],[Current Month High]]/Table2[[#This Row],[Close Price]])-1</f>
        <v>6.6148699687061496E-2</v>
      </c>
      <c r="AI527">
        <v>20.211503183338699</v>
      </c>
      <c r="AJ527">
        <v>42.4596464258262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0.1</v>
      </c>
      <c r="AM527" t="s">
        <v>3220</v>
      </c>
      <c r="AN527">
        <v>-1.35</v>
      </c>
      <c r="AO527" t="s">
        <v>3221</v>
      </c>
      <c r="AP527">
        <v>8.6094331037662994E-2</v>
      </c>
      <c r="AQ527">
        <f>(Table2[[#This Row],[Sharpe Ratio]]-AVERAGE(Table2[Sharpe Ratio]))/_xlfn.STDEV.P(Table2[Sharpe Ratio])</f>
        <v>0.25051138661655414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-2.436574206713904</v>
      </c>
      <c r="AS527">
        <f>_xlfn.RANK.AVG(Table2[[#This Row],[1Y Return vs Nifty Z-Score]],Table2[1Y Return vs Nifty Z-Score])</f>
        <v>669</v>
      </c>
      <c r="AT527">
        <f>_xlfn.RANK.AVG(Table2[[#This Row],[6M Return vs Nifty Z-Score]],Table2[6M Return vs Nifty Z-Score])</f>
        <v>512</v>
      </c>
      <c r="AU527">
        <f>_xlfn.RANK.AVG(Table2[[#This Row],[Sharpe Ratio Z-Score]],Table2[Sharpe Ratio Z-Score])</f>
        <v>278</v>
      </c>
      <c r="AV527">
        <f>(Table2[[#This Row],[Rank 1Y]]+Table2[[#This Row],[Rank 6M]]+Table2[[#This Row],[Rank Sharpe]])/3</f>
        <v>486.33333333333331</v>
      </c>
    </row>
    <row r="528" spans="1:48" x14ac:dyDescent="0.3">
      <c r="A528" t="s">
        <v>1026</v>
      </c>
      <c r="B528" t="s">
        <v>1027</v>
      </c>
      <c r="C528" t="s">
        <v>3160</v>
      </c>
      <c r="D528" t="s">
        <v>286</v>
      </c>
      <c r="E528">
        <v>13770.4577845</v>
      </c>
      <c r="F528">
        <v>998.75</v>
      </c>
      <c r="G528">
        <v>14.3855748461618</v>
      </c>
      <c r="H528">
        <f>(Table2[[#This Row],[1Y Return vs Nifty]]-AVERAGE(Table2[1Y Return vs Nifty]))/_xlfn.STDEV.P(Table2[1Y Return vs Nifty])</f>
        <v>-0.15208931721130217</v>
      </c>
      <c r="I528">
        <v>0.97156698684755705</v>
      </c>
      <c r="J528">
        <f>(Table2[[#This Row],[1M Return vs Nifty]]-AVERAGE(Table2[1M Return vs Nifty]))/_xlfn.STDEV.P(Table2[1M Return vs Nifty])</f>
        <v>3.8206256272586926E-2</v>
      </c>
      <c r="K528">
        <v>-19.869255997661</v>
      </c>
      <c r="L528">
        <f>(Table2[[#This Row],[6M Return vs Nifty]]-AVERAGE(Table2[6M Return vs Nifty]))/_xlfn.STDEV.P(Table2[6M Return vs Nifty])</f>
        <v>-1.093201817727308</v>
      </c>
      <c r="M528">
        <v>1.19904945017113</v>
      </c>
      <c r="N528">
        <f>(Table2[[#This Row],[1W Return vs Nifty]]-AVERAGE(Table2[1W Return vs Nifty]))/_xlfn.STDEV.P(Table2[1W Return vs Nifty])</f>
        <v>0.21134157600649489</v>
      </c>
      <c r="O528">
        <v>984.34</v>
      </c>
      <c r="P528">
        <v>989.65640104519605</v>
      </c>
      <c r="Q528">
        <v>933.45604855925797</v>
      </c>
      <c r="R528">
        <v>62.031292663443999</v>
      </c>
      <c r="S528" s="1">
        <f>(Table2[[#This Row],[Close Price]]-Table2[[#This Row],[20D EMA]])/Table2[[#This Row],[20D EMA]]</f>
        <v>1.4639250665420453E-2</v>
      </c>
      <c r="T528" s="1">
        <f>(Table2[[#This Row],[Close Price]]-Table2[[#This Row],[50D EMA]])/Table2[[#This Row],[50D EMA]]</f>
        <v>9.1886425886802924E-3</v>
      </c>
      <c r="U528" s="1">
        <f>(Table2[[#This Row],[Close Price]]-Table2[[#This Row],[200D EMA]])/Table2[[#This Row],[200D EMA]]</f>
        <v>6.9948608230157097E-2</v>
      </c>
      <c r="V528">
        <v>0.67385612211479495</v>
      </c>
      <c r="W528">
        <v>983.35</v>
      </c>
      <c r="X528">
        <v>1003.95</v>
      </c>
      <c r="Y528">
        <v>981</v>
      </c>
      <c r="Z528">
        <v>1003.95</v>
      </c>
      <c r="AA528">
        <v>975</v>
      </c>
      <c r="AB528">
        <v>1024</v>
      </c>
      <c r="AC528" s="1">
        <f>(Table2[[#This Row],[Close Price]]/Table2[[#This Row],[Day Low]])-1</f>
        <v>1.5660751512686311E-2</v>
      </c>
      <c r="AD528" s="1">
        <f>(Table2[[#This Row],[Day High]]/Table2[[#This Row],[Close Price]])-1</f>
        <v>5.2065081351690967E-3</v>
      </c>
      <c r="AE528" s="1">
        <f>(Table2[[#This Row],[Close Price]]/Table2[[#This Row],[Current Week Low]])-1</f>
        <v>1.8093781855249791E-2</v>
      </c>
      <c r="AF528" s="1">
        <f>(Table2[[#This Row],[Current Week High]]/Table2[[#This Row],[Close Price]])-1</f>
        <v>5.2065081351690967E-3</v>
      </c>
      <c r="AG528" s="1">
        <f>(Table2[[#This Row],[Close Price]]/Table2[[#This Row],[Current Month Low]])-1</f>
        <v>2.4358974358974272E-2</v>
      </c>
      <c r="AH528" s="1">
        <f>(Table2[[#This Row],[Current Month High]]/Table2[[#This Row],[Close Price]])-1</f>
        <v>2.5281602002503067E-2</v>
      </c>
      <c r="AI528">
        <v>20.0500625782227</v>
      </c>
      <c r="AJ528">
        <v>59.8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-0.21</v>
      </c>
      <c r="AM528" t="s">
        <v>3221</v>
      </c>
      <c r="AN528">
        <v>1.68</v>
      </c>
      <c r="AO528" t="s">
        <v>3220</v>
      </c>
      <c r="AP528">
        <v>3.4274680554711001E-2</v>
      </c>
      <c r="AQ528">
        <f>(Table2[[#This Row],[Sharpe Ratio]]-AVERAGE(Table2[Sharpe Ratio]))/_xlfn.STDEV.P(Table2[Sharpe Ratio])</f>
        <v>-0.35532985028914715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354</v>
      </c>
      <c r="AT528">
        <f>_xlfn.RANK.AVG(Table2[[#This Row],[6M Return vs Nifty Z-Score]],Table2[6M Return vs Nifty Z-Score])</f>
        <v>673</v>
      </c>
      <c r="AU528">
        <f>_xlfn.RANK.AVG(Table2[[#This Row],[Sharpe Ratio Z-Score]],Table2[Sharpe Ratio Z-Score])</f>
        <v>433</v>
      </c>
      <c r="AV528">
        <f>(Table2[[#This Row],[Rank 1Y]]+Table2[[#This Row],[Rank 6M]]+Table2[[#This Row],[Rank Sharpe]])/3</f>
        <v>486.66666666666669</v>
      </c>
    </row>
    <row r="529" spans="1:48" x14ac:dyDescent="0.3">
      <c r="A529" t="s">
        <v>1811</v>
      </c>
      <c r="B529" t="s">
        <v>1812</v>
      </c>
      <c r="C529" t="s">
        <v>3166</v>
      </c>
      <c r="D529" t="s">
        <v>204</v>
      </c>
      <c r="E529">
        <v>4310.8170282989904</v>
      </c>
      <c r="F529">
        <v>169.53</v>
      </c>
      <c r="G529">
        <v>-10.107043216031199</v>
      </c>
      <c r="H529">
        <f>(Table2[[#This Row],[1Y Return vs Nifty]]-AVERAGE(Table2[1Y Return vs Nifty]))/_xlfn.STDEV.P(Table2[1Y Return vs Nifty])</f>
        <v>-0.58355115326876583</v>
      </c>
      <c r="I529">
        <v>-8.1944033953310509</v>
      </c>
      <c r="J529">
        <f>(Table2[[#This Row],[1M Return vs Nifty]]-AVERAGE(Table2[1M Return vs Nifty]))/_xlfn.STDEV.P(Table2[1M Return vs Nifty])</f>
        <v>-0.87819304705623713</v>
      </c>
      <c r="K529">
        <v>-4.6695099535187996</v>
      </c>
      <c r="L529">
        <f>(Table2[[#This Row],[6M Return vs Nifty]]-AVERAGE(Table2[6M Return vs Nifty]))/_xlfn.STDEV.P(Table2[6M Return vs Nifty])</f>
        <v>-0.61103660485291966</v>
      </c>
      <c r="M529">
        <v>1.21578248461893</v>
      </c>
      <c r="N529">
        <f>(Table2[[#This Row],[1W Return vs Nifty]]-AVERAGE(Table2[1W Return vs Nifty]))/_xlfn.STDEV.P(Table2[1W Return vs Nifty])</f>
        <v>0.2145589658056013</v>
      </c>
      <c r="O529">
        <v>173.33</v>
      </c>
      <c r="P529">
        <v>181.39839940498101</v>
      </c>
      <c r="Q529">
        <v>171.35217533022299</v>
      </c>
      <c r="R529">
        <v>44.813303851494403</v>
      </c>
      <c r="S529" s="1">
        <f>(Table2[[#This Row],[Close Price]]-Table2[[#This Row],[20D EMA]])/Table2[[#This Row],[20D EMA]]</f>
        <v>-2.1923498528817927E-2</v>
      </c>
      <c r="T529" s="1">
        <f>(Table2[[#This Row],[Close Price]]-Table2[[#This Row],[50D EMA]])/Table2[[#This Row],[50D EMA]]</f>
        <v>-6.5427255388754615E-2</v>
      </c>
      <c r="U529" s="1">
        <f>(Table2[[#This Row],[Close Price]]-Table2[[#This Row],[200D EMA]])/Table2[[#This Row],[200D EMA]]</f>
        <v>-1.0634095112661203E-2</v>
      </c>
      <c r="V529">
        <v>0.58117615727336502</v>
      </c>
      <c r="W529">
        <v>167</v>
      </c>
      <c r="X529">
        <v>171.12</v>
      </c>
      <c r="Y529">
        <v>162.27000000000001</v>
      </c>
      <c r="Z529">
        <v>171.12</v>
      </c>
      <c r="AA529">
        <v>162.27000000000001</v>
      </c>
      <c r="AB529">
        <v>171.9</v>
      </c>
      <c r="AC529" s="1">
        <f>(Table2[[#This Row],[Close Price]]/Table2[[#This Row],[Day Low]])-1</f>
        <v>1.5149700598802385E-2</v>
      </c>
      <c r="AD529" s="1">
        <f>(Table2[[#This Row],[Day High]]/Table2[[#This Row],[Close Price]])-1</f>
        <v>9.3788709962838723E-3</v>
      </c>
      <c r="AE529" s="1">
        <f>(Table2[[#This Row],[Close Price]]/Table2[[#This Row],[Current Week Low]])-1</f>
        <v>4.4740247735256089E-2</v>
      </c>
      <c r="AF529" s="1">
        <f>(Table2[[#This Row],[Current Week High]]/Table2[[#This Row],[Close Price]])-1</f>
        <v>9.3788709962838723E-3</v>
      </c>
      <c r="AG529" s="1">
        <f>(Table2[[#This Row],[Close Price]]/Table2[[#This Row],[Current Month Low]])-1</f>
        <v>4.4740247735256089E-2</v>
      </c>
      <c r="AH529" s="1">
        <f>(Table2[[#This Row],[Current Month High]]/Table2[[#This Row],[Close Price]])-1</f>
        <v>1.3979826579366472E-2</v>
      </c>
      <c r="AI529">
        <v>33.132778859198901</v>
      </c>
      <c r="AJ529">
        <v>34.494248314160998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-0.19</v>
      </c>
      <c r="AM529" t="s">
        <v>3221</v>
      </c>
      <c r="AN529">
        <v>-4.51</v>
      </c>
      <c r="AO529" t="s">
        <v>3221</v>
      </c>
      <c r="AP529">
        <v>4.0533633466328003E-2</v>
      </c>
      <c r="AQ529">
        <f>(Table2[[#This Row],[Sharpe Ratio]]-AVERAGE(Table2[Sharpe Ratio]))/_xlfn.STDEV.P(Table2[Sharpe Ratio])</f>
        <v>-0.28215429355790128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514</v>
      </c>
      <c r="AT529">
        <f>_xlfn.RANK.AVG(Table2[[#This Row],[6M Return vs Nifty Z-Score]],Table2[6M Return vs Nifty Z-Score])</f>
        <v>531</v>
      </c>
      <c r="AU529">
        <f>_xlfn.RANK.AVG(Table2[[#This Row],[Sharpe Ratio Z-Score]],Table2[Sharpe Ratio Z-Score])</f>
        <v>416</v>
      </c>
      <c r="AV529">
        <f>(Table2[[#This Row],[Rank 1Y]]+Table2[[#This Row],[Rank 6M]]+Table2[[#This Row],[Rank Sharpe]])/3</f>
        <v>487</v>
      </c>
    </row>
    <row r="530" spans="1:48" x14ac:dyDescent="0.3">
      <c r="A530" t="s">
        <v>512</v>
      </c>
      <c r="B530" t="s">
        <v>513</v>
      </c>
      <c r="C530" t="s">
        <v>3161</v>
      </c>
      <c r="D530" t="s">
        <v>514</v>
      </c>
      <c r="E530">
        <v>41598.015455699999</v>
      </c>
      <c r="F530">
        <v>653.4</v>
      </c>
      <c r="G530">
        <v>-54.096108520806403</v>
      </c>
      <c r="H530">
        <f>(Table2[[#This Row],[1Y Return vs Nifty]]-AVERAGE(Table2[1Y Return vs Nifty]))/_xlfn.STDEV.P(Table2[1Y Return vs Nifty])</f>
        <v>-1.3584623054639267</v>
      </c>
      <c r="I530">
        <v>21.31394633136</v>
      </c>
      <c r="J530">
        <f>(Table2[[#This Row],[1M Return vs Nifty]]-AVERAGE(Table2[1M Return vs Nifty]))/_xlfn.STDEV.P(Table2[1M Return vs Nifty])</f>
        <v>2.0720053503223554</v>
      </c>
      <c r="K530">
        <v>56.729864412983503</v>
      </c>
      <c r="L530">
        <f>(Table2[[#This Row],[6M Return vs Nifty]]-AVERAGE(Table2[6M Return vs Nifty]))/_xlfn.STDEV.P(Table2[6M Return vs Nifty])</f>
        <v>1.3366697795697409</v>
      </c>
      <c r="M530">
        <v>3.5770828019452101</v>
      </c>
      <c r="N530">
        <f>(Table2[[#This Row],[1W Return vs Nifty]]-AVERAGE(Table2[1W Return vs Nifty]))/_xlfn.STDEV.P(Table2[1W Return vs Nifty])</f>
        <v>0.66858441930552703</v>
      </c>
      <c r="O530">
        <v>580.89</v>
      </c>
      <c r="P530">
        <v>526.07571940492596</v>
      </c>
      <c r="Q530">
        <v>525.98397543553597</v>
      </c>
      <c r="R530">
        <v>72.142760583332304</v>
      </c>
      <c r="S530" s="1">
        <f>(Table2[[#This Row],[Close Price]]-Table2[[#This Row],[20D EMA]])/Table2[[#This Row],[20D EMA]]</f>
        <v>0.12482569849713369</v>
      </c>
      <c r="T530" s="1">
        <f>(Table2[[#This Row],[Close Price]]-Table2[[#This Row],[50D EMA]])/Table2[[#This Row],[50D EMA]]</f>
        <v>0.2420265294492164</v>
      </c>
      <c r="U530" s="1">
        <f>(Table2[[#This Row],[Close Price]]-Table2[[#This Row],[200D EMA]])/Table2[[#This Row],[200D EMA]]</f>
        <v>0.24224316807172386</v>
      </c>
      <c r="V530">
        <v>1.94464340220924</v>
      </c>
      <c r="W530">
        <v>633.5</v>
      </c>
      <c r="X530">
        <v>687.4</v>
      </c>
      <c r="Y530">
        <v>584.1</v>
      </c>
      <c r="Z530">
        <v>687.4</v>
      </c>
      <c r="AA530">
        <v>583.6</v>
      </c>
      <c r="AB530">
        <v>687.4</v>
      </c>
      <c r="AC530" s="1">
        <f>(Table2[[#This Row],[Close Price]]/Table2[[#This Row],[Day Low]])-1</f>
        <v>3.1412786108918622E-2</v>
      </c>
      <c r="AD530" s="1">
        <f>(Table2[[#This Row],[Day High]]/Table2[[#This Row],[Close Price]])-1</f>
        <v>5.2035506580961233E-2</v>
      </c>
      <c r="AE530" s="1">
        <f>(Table2[[#This Row],[Close Price]]/Table2[[#This Row],[Current Week Low]])-1</f>
        <v>0.11864406779661008</v>
      </c>
      <c r="AF530" s="1">
        <f>(Table2[[#This Row],[Current Week High]]/Table2[[#This Row],[Close Price]])-1</f>
        <v>5.2035506580961233E-2</v>
      </c>
      <c r="AG530" s="1">
        <f>(Table2[[#This Row],[Close Price]]/Table2[[#This Row],[Current Month Low]])-1</f>
        <v>0.11960246744345437</v>
      </c>
      <c r="AH530" s="1">
        <f>(Table2[[#This Row],[Current Month High]]/Table2[[#This Row],[Close Price]])-1</f>
        <v>5.2035506580961233E-2</v>
      </c>
      <c r="AI530">
        <v>52.785430058157303</v>
      </c>
      <c r="AJ530">
        <v>110.774193548387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0.31</v>
      </c>
      <c r="AM530" t="s">
        <v>3220</v>
      </c>
      <c r="AN530">
        <v>17.760000000000002</v>
      </c>
      <c r="AO530" t="s">
        <v>3220</v>
      </c>
      <c r="AP530">
        <v>-5.8831725161573999E-2</v>
      </c>
      <c r="AQ530">
        <f>(Table2[[#This Row],[Sharpe Ratio]]-AVERAGE(Table2[Sharpe Ratio]))/_xlfn.STDEV.P(Table2[Sharpe Ratio])</f>
        <v>-1.4438686473919098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1.2749285963417869</v>
      </c>
      <c r="AS530">
        <f>_xlfn.RANK.AVG(Table2[[#This Row],[1Y Return vs Nifty Z-Score]],Table2[1Y Return vs Nifty Z-Score])</f>
        <v>722</v>
      </c>
      <c r="AT530">
        <f>_xlfn.RANK.AVG(Table2[[#This Row],[6M Return vs Nifty Z-Score]],Table2[6M Return vs Nifty Z-Score])</f>
        <v>71</v>
      </c>
      <c r="AU530">
        <f>_xlfn.RANK.AVG(Table2[[#This Row],[Sharpe Ratio Z-Score]],Table2[Sharpe Ratio Z-Score])</f>
        <v>675</v>
      </c>
      <c r="AV530">
        <f>(Table2[[#This Row],[Rank 1Y]]+Table2[[#This Row],[Rank 6M]]+Table2[[#This Row],[Rank Sharpe]])/3</f>
        <v>489.33333333333331</v>
      </c>
    </row>
    <row r="531" spans="1:48" x14ac:dyDescent="0.3">
      <c r="A531" t="s">
        <v>66</v>
      </c>
      <c r="B531" t="s">
        <v>67</v>
      </c>
      <c r="C531" t="s">
        <v>3161</v>
      </c>
      <c r="D531" t="s">
        <v>24</v>
      </c>
      <c r="E531">
        <v>367123.71779999998</v>
      </c>
      <c r="F531">
        <v>1187.2</v>
      </c>
      <c r="G531">
        <v>-7.6703709874252297</v>
      </c>
      <c r="H531">
        <f>(Table2[[#This Row],[1Y Return vs Nifty]]-AVERAGE(Table2[1Y Return vs Nifty]))/_xlfn.STDEV.P(Table2[1Y Return vs Nifty])</f>
        <v>-0.54062674759865881</v>
      </c>
      <c r="I531">
        <v>-0.595925877582418</v>
      </c>
      <c r="J531">
        <f>(Table2[[#This Row],[1M Return vs Nifty]]-AVERAGE(Table2[1M Return vs Nifty]))/_xlfn.STDEV.P(Table2[1M Return vs Nifty])</f>
        <v>-0.11850921508977094</v>
      </c>
      <c r="K531">
        <v>-3.8964992142396802</v>
      </c>
      <c r="L531">
        <f>(Table2[[#This Row],[6M Return vs Nifty]]-AVERAGE(Table2[6M Return vs Nifty]))/_xlfn.STDEV.P(Table2[6M Return vs Nifty])</f>
        <v>-0.5865152157075828</v>
      </c>
      <c r="M531">
        <v>-0.33713678598233898</v>
      </c>
      <c r="N531">
        <f>(Table2[[#This Row],[1W Return vs Nifty]]-AVERAGE(Table2[1W Return vs Nifty]))/_xlfn.STDEV.P(Table2[1W Return vs Nifty])</f>
        <v>-8.4032818945381074E-2</v>
      </c>
      <c r="O531">
        <v>1176.4100000000001</v>
      </c>
      <c r="P531">
        <v>1184.6303546376701</v>
      </c>
      <c r="Q531">
        <v>1129.7966581143501</v>
      </c>
      <c r="R531">
        <v>58.340125916126297</v>
      </c>
      <c r="S531" s="1">
        <f>(Table2[[#This Row],[Close Price]]-Table2[[#This Row],[20D EMA]])/Table2[[#This Row],[20D EMA]]</f>
        <v>9.1719723565763314E-3</v>
      </c>
      <c r="T531" s="1">
        <f>(Table2[[#This Row],[Close Price]]-Table2[[#This Row],[50D EMA]])/Table2[[#This Row],[50D EMA]]</f>
        <v>2.1691537383540559E-3</v>
      </c>
      <c r="U531" s="1">
        <f>(Table2[[#This Row],[Close Price]]-Table2[[#This Row],[200D EMA]])/Table2[[#This Row],[200D EMA]]</f>
        <v>5.0808560525800399E-2</v>
      </c>
      <c r="V531">
        <v>0.77678934714303804</v>
      </c>
      <c r="W531">
        <v>1173.3499999999999</v>
      </c>
      <c r="X531">
        <v>1190.8499999999999</v>
      </c>
      <c r="Y531">
        <v>1145</v>
      </c>
      <c r="Z531">
        <v>1190.8499999999999</v>
      </c>
      <c r="AA531">
        <v>1145</v>
      </c>
      <c r="AB531">
        <v>1194</v>
      </c>
      <c r="AC531" s="1">
        <f>(Table2[[#This Row],[Close Price]]/Table2[[#This Row],[Day Low]])-1</f>
        <v>1.1803809604977289E-2</v>
      </c>
      <c r="AD531" s="1">
        <f>(Table2[[#This Row],[Day High]]/Table2[[#This Row],[Close Price]])-1</f>
        <v>3.0744609164419234E-3</v>
      </c>
      <c r="AE531" s="1">
        <f>(Table2[[#This Row],[Close Price]]/Table2[[#This Row],[Current Week Low]])-1</f>
        <v>3.6855895196506561E-2</v>
      </c>
      <c r="AF531" s="1">
        <f>(Table2[[#This Row],[Current Week High]]/Table2[[#This Row],[Close Price]])-1</f>
        <v>3.0744609164419234E-3</v>
      </c>
      <c r="AG531" s="1">
        <f>(Table2[[#This Row],[Close Price]]/Table2[[#This Row],[Current Month Low]])-1</f>
        <v>3.6855895196506561E-2</v>
      </c>
      <c r="AH531" s="1">
        <f>(Table2[[#This Row],[Current Month High]]/Table2[[#This Row],[Close Price]])-1</f>
        <v>5.727762803234393E-3</v>
      </c>
      <c r="AI531">
        <v>12.8411388140161</v>
      </c>
      <c r="AJ531">
        <v>24.7845280639058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-0.03</v>
      </c>
      <c r="AM531" t="s">
        <v>3221</v>
      </c>
      <c r="AN531">
        <v>1.82</v>
      </c>
      <c r="AO531" t="s">
        <v>3220</v>
      </c>
      <c r="AP531">
        <v>2.8536251649702998E-2</v>
      </c>
      <c r="AQ531">
        <f>(Table2[[#This Row],[Sharpe Ratio]]-AVERAGE(Table2[Sharpe Ratio]))/_xlfn.STDEV.P(Table2[Sharpe Ratio])</f>
        <v>-0.42241978303288935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495</v>
      </c>
      <c r="AT531">
        <f>_xlfn.RANK.AVG(Table2[[#This Row],[6M Return vs Nifty Z-Score]],Table2[6M Return vs Nifty Z-Score])</f>
        <v>522</v>
      </c>
      <c r="AU531">
        <f>_xlfn.RANK.AVG(Table2[[#This Row],[Sharpe Ratio Z-Score]],Table2[Sharpe Ratio Z-Score])</f>
        <v>453</v>
      </c>
      <c r="AV531">
        <f>(Table2[[#This Row],[Rank 1Y]]+Table2[[#This Row],[Rank 6M]]+Table2[[#This Row],[Rank Sharpe]])/3</f>
        <v>490</v>
      </c>
    </row>
    <row r="532" spans="1:48" x14ac:dyDescent="0.3">
      <c r="A532" t="s">
        <v>635</v>
      </c>
      <c r="B532" t="s">
        <v>636</v>
      </c>
      <c r="C532" t="s">
        <v>3165</v>
      </c>
      <c r="D532" t="s">
        <v>269</v>
      </c>
      <c r="E532">
        <v>30302.8865848799</v>
      </c>
      <c r="F532">
        <v>1128.4000000000001</v>
      </c>
      <c r="G532">
        <v>35.284255512615701</v>
      </c>
      <c r="H532">
        <f>(Table2[[#This Row],[1Y Return vs Nifty]]-AVERAGE(Table2[1Y Return vs Nifty]))/_xlfn.STDEV.P(Table2[1Y Return vs Nifty])</f>
        <v>0.21606173583784108</v>
      </c>
      <c r="I532">
        <v>-4.7732266338360301</v>
      </c>
      <c r="J532">
        <f>(Table2[[#This Row],[1M Return vs Nifty]]-AVERAGE(Table2[1M Return vs Nifty]))/_xlfn.STDEV.P(Table2[1M Return vs Nifty])</f>
        <v>-0.53614917498629266</v>
      </c>
      <c r="K532">
        <v>-20.2191552740159</v>
      </c>
      <c r="L532">
        <f>(Table2[[#This Row],[6M Return vs Nifty]]-AVERAGE(Table2[6M Return vs Nifty]))/_xlfn.STDEV.P(Table2[6M Return vs Nifty])</f>
        <v>-1.1043012965329604</v>
      </c>
      <c r="M532">
        <v>-1.76495327105746</v>
      </c>
      <c r="N532">
        <f>(Table2[[#This Row],[1W Return vs Nifty]]-AVERAGE(Table2[1W Return vs Nifty]))/_xlfn.STDEV.P(Table2[1W Return vs Nifty])</f>
        <v>-0.35857012468078098</v>
      </c>
      <c r="O532">
        <v>1125.3599999999999</v>
      </c>
      <c r="P532">
        <v>1163.5368966093299</v>
      </c>
      <c r="Q532">
        <v>1136.7773540047001</v>
      </c>
      <c r="R532">
        <v>52.773713114361101</v>
      </c>
      <c r="S532" s="1">
        <f>(Table2[[#This Row],[Close Price]]-Table2[[#This Row],[20D EMA]])/Table2[[#This Row],[20D EMA]]</f>
        <v>2.7013577877303186E-3</v>
      </c>
      <c r="T532" s="1">
        <f>(Table2[[#This Row],[Close Price]]-Table2[[#This Row],[50D EMA]])/Table2[[#This Row],[50D EMA]]</f>
        <v>-3.019835186294691E-2</v>
      </c>
      <c r="U532" s="1">
        <f>(Table2[[#This Row],[Close Price]]-Table2[[#This Row],[200D EMA]])/Table2[[#This Row],[200D EMA]]</f>
        <v>-7.3693885396184386E-3</v>
      </c>
      <c r="V532">
        <v>1.34880830567892</v>
      </c>
      <c r="W532">
        <v>1104.3</v>
      </c>
      <c r="X532">
        <v>1135.2</v>
      </c>
      <c r="Y532">
        <v>1088.75</v>
      </c>
      <c r="Z532">
        <v>1135.2</v>
      </c>
      <c r="AA532">
        <v>1088.75</v>
      </c>
      <c r="AB532">
        <v>1199</v>
      </c>
      <c r="AC532" s="1">
        <f>(Table2[[#This Row],[Close Price]]/Table2[[#This Row],[Day Low]])-1</f>
        <v>2.1823779769990059E-2</v>
      </c>
      <c r="AD532" s="1">
        <f>(Table2[[#This Row],[Day High]]/Table2[[#This Row],[Close Price]])-1</f>
        <v>6.0262318326833597E-3</v>
      </c>
      <c r="AE532" s="1">
        <f>(Table2[[#This Row],[Close Price]]/Table2[[#This Row],[Current Week Low]])-1</f>
        <v>3.6417910447761326E-2</v>
      </c>
      <c r="AF532" s="1">
        <f>(Table2[[#This Row],[Current Week High]]/Table2[[#This Row],[Close Price]])-1</f>
        <v>6.0262318326833597E-3</v>
      </c>
      <c r="AG532" s="1">
        <f>(Table2[[#This Row],[Close Price]]/Table2[[#This Row],[Current Month Low]])-1</f>
        <v>3.6417910447761326E-2</v>
      </c>
      <c r="AH532" s="1">
        <f>(Table2[[#This Row],[Current Month High]]/Table2[[#This Row],[Close Price]])-1</f>
        <v>6.2566465792272208E-2</v>
      </c>
      <c r="AI532">
        <v>34.163417227933301</v>
      </c>
      <c r="AJ532">
        <v>67.170370370370307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-0.28999999999999998</v>
      </c>
      <c r="AM532" t="s">
        <v>3221</v>
      </c>
      <c r="AN532">
        <v>4.93</v>
      </c>
      <c r="AO532" t="s">
        <v>3220</v>
      </c>
      <c r="AQ532">
        <f>(Table2[[#This Row],[Sharpe Ratio]]-AVERAGE(Table2[Sharpe Ratio]))/_xlfn.STDEV.P(Table2[Sharpe Ratio])</f>
        <v>-0.75604684988846571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240</v>
      </c>
      <c r="AT532">
        <f>_xlfn.RANK.AVG(Table2[[#This Row],[6M Return vs Nifty Z-Score]],Table2[6M Return vs Nifty Z-Score])</f>
        <v>675</v>
      </c>
      <c r="AU532">
        <f>_xlfn.RANK.AVG(Table2[[#This Row],[Sharpe Ratio Z-Score]],Table2[Sharpe Ratio Z-Score])</f>
        <v>559.5</v>
      </c>
      <c r="AV532">
        <f>(Table2[[#This Row],[Rank 1Y]]+Table2[[#This Row],[Rank 6M]]+Table2[[#This Row],[Rank Sharpe]])/3</f>
        <v>491.5</v>
      </c>
    </row>
    <row r="533" spans="1:48" x14ac:dyDescent="0.3">
      <c r="A533" t="s">
        <v>1153</v>
      </c>
      <c r="B533" t="s">
        <v>1154</v>
      </c>
      <c r="C533" t="s">
        <v>3168</v>
      </c>
      <c r="D533" t="s">
        <v>496</v>
      </c>
      <c r="E533">
        <v>10800.018444200001</v>
      </c>
      <c r="F533">
        <v>338.6</v>
      </c>
      <c r="G533">
        <v>-15.0382111364647</v>
      </c>
      <c r="H533">
        <f>(Table2[[#This Row],[1Y Return vs Nifty]]-AVERAGE(Table2[1Y Return vs Nifty]))/_xlfn.STDEV.P(Table2[1Y Return vs Nifty])</f>
        <v>-0.67041858244499186</v>
      </c>
      <c r="I533">
        <v>-82.196403047982201</v>
      </c>
      <c r="J533">
        <f>(Table2[[#This Row],[1M Return vs Nifty]]-AVERAGE(Table2[1M Return vs Nifty]))/_xlfn.STDEV.P(Table2[1M Return vs Nifty])</f>
        <v>-8.2767965880935073</v>
      </c>
      <c r="K533">
        <v>2.40915148951966</v>
      </c>
      <c r="L533">
        <f>(Table2[[#This Row],[6M Return vs Nifty]]-AVERAGE(Table2[6M Return vs Nifty]))/_xlfn.STDEV.P(Table2[6M Return vs Nifty])</f>
        <v>-0.38648783333816633</v>
      </c>
      <c r="M533">
        <v>-79.398945421815597</v>
      </c>
      <c r="N533">
        <f>(Table2[[#This Row],[1W Return vs Nifty]]-AVERAGE(Table2[1W Return vs Nifty]))/_xlfn.STDEV.P(Table2[1W Return vs Nifty])</f>
        <v>-15.285857532649716</v>
      </c>
      <c r="O533">
        <v>327.24</v>
      </c>
      <c r="P533">
        <v>319.78128087893498</v>
      </c>
      <c r="Q533">
        <v>300.267849341285</v>
      </c>
      <c r="R533">
        <v>62.413140323893003</v>
      </c>
      <c r="S533" s="1">
        <f>(Table2[[#This Row],[Close Price]]-Table2[[#This Row],[20D EMA]])/Table2[[#This Row],[20D EMA]]</f>
        <v>3.4714582569368088E-2</v>
      </c>
      <c r="T533" s="1">
        <f>(Table2[[#This Row],[Close Price]]-Table2[[#This Row],[50D EMA]])/Table2[[#This Row],[50D EMA]]</f>
        <v>5.8848720191941331E-2</v>
      </c>
      <c r="U533" s="1">
        <f>(Table2[[#This Row],[Close Price]]-Table2[[#This Row],[200D EMA]])/Table2[[#This Row],[200D EMA]]</f>
        <v>0.12765985683384512</v>
      </c>
      <c r="V533">
        <v>1.24013778635895</v>
      </c>
      <c r="W533">
        <v>322</v>
      </c>
      <c r="X533">
        <v>341</v>
      </c>
      <c r="Y533">
        <v>320.64999999999998</v>
      </c>
      <c r="Z533">
        <v>341</v>
      </c>
      <c r="AA533">
        <v>317.05</v>
      </c>
      <c r="AB533">
        <v>364.4</v>
      </c>
      <c r="AC533" s="1">
        <f>(Table2[[#This Row],[Close Price]]/Table2[[#This Row],[Day Low]])-1</f>
        <v>5.155279503105592E-2</v>
      </c>
      <c r="AD533" s="1">
        <f>(Table2[[#This Row],[Day High]]/Table2[[#This Row],[Close Price]])-1</f>
        <v>7.0880094506791114E-3</v>
      </c>
      <c r="AE533" s="1">
        <f>(Table2[[#This Row],[Close Price]]/Table2[[#This Row],[Current Week Low]])-1</f>
        <v>5.5980040542647824E-2</v>
      </c>
      <c r="AF533" s="1">
        <f>(Table2[[#This Row],[Current Week High]]/Table2[[#This Row],[Close Price]])-1</f>
        <v>7.0880094506791114E-3</v>
      </c>
      <c r="AG533" s="1">
        <f>(Table2[[#This Row],[Close Price]]/Table2[[#This Row],[Current Month Low]])-1</f>
        <v>6.7970351679545793E-2</v>
      </c>
      <c r="AH533" s="1">
        <f>(Table2[[#This Row],[Current Month High]]/Table2[[#This Row],[Close Price]])-1</f>
        <v>7.6196101594802057E-2</v>
      </c>
      <c r="AI533">
        <v>7.6196101594802004</v>
      </c>
      <c r="AJ533">
        <v>39.571310799670201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-0.08</v>
      </c>
      <c r="AM533" t="s">
        <v>3221</v>
      </c>
      <c r="AN533">
        <v>3.84</v>
      </c>
      <c r="AO533" t="s">
        <v>3220</v>
      </c>
      <c r="AP533">
        <v>2.3638952366042E-2</v>
      </c>
      <c r="AQ533">
        <f>(Table2[[#This Row],[Sharpe Ratio]]-AVERAGE(Table2[Sharpe Ratio]))/_xlfn.STDEV.P(Table2[Sharpe Ratio])</f>
        <v>-0.47967578201896288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-25.099236318545344</v>
      </c>
      <c r="AS533">
        <f>_xlfn.RANK.AVG(Table2[[#This Row],[1Y Return vs Nifty Z-Score]],Table2[1Y Return vs Nifty Z-Score])</f>
        <v>560</v>
      </c>
      <c r="AT533">
        <f>_xlfn.RANK.AVG(Table2[[#This Row],[6M Return vs Nifty Z-Score]],Table2[6M Return vs Nifty Z-Score])</f>
        <v>449</v>
      </c>
      <c r="AU533">
        <f>_xlfn.RANK.AVG(Table2[[#This Row],[Sharpe Ratio Z-Score]],Table2[Sharpe Ratio Z-Score])</f>
        <v>467</v>
      </c>
      <c r="AV533">
        <f>(Table2[[#This Row],[Rank 1Y]]+Table2[[#This Row],[Rank 6M]]+Table2[[#This Row],[Rank Sharpe]])/3</f>
        <v>492</v>
      </c>
    </row>
    <row r="534" spans="1:48" x14ac:dyDescent="0.3">
      <c r="A534" t="s">
        <v>763</v>
      </c>
      <c r="B534" t="s">
        <v>764</v>
      </c>
      <c r="C534" t="s">
        <v>3160</v>
      </c>
      <c r="D534" t="s">
        <v>286</v>
      </c>
      <c r="E534">
        <v>22221.91268085</v>
      </c>
      <c r="F534">
        <v>2019.9</v>
      </c>
      <c r="G534">
        <v>-16.5657280619867</v>
      </c>
      <c r="H534">
        <f>(Table2[[#This Row],[1Y Return vs Nifty]]-AVERAGE(Table2[1Y Return vs Nifty]))/_xlfn.STDEV.P(Table2[1Y Return vs Nifty])</f>
        <v>-0.69732731288863159</v>
      </c>
      <c r="I534">
        <v>14.9171610840926</v>
      </c>
      <c r="J534">
        <f>(Table2[[#This Row],[1M Return vs Nifty]]-AVERAGE(Table2[1M Return vs Nifty]))/_xlfn.STDEV.P(Table2[1M Return vs Nifty])</f>
        <v>1.4324648216362224</v>
      </c>
      <c r="K534">
        <v>-7.3384585239717497</v>
      </c>
      <c r="L534">
        <f>(Table2[[#This Row],[6M Return vs Nifty]]-AVERAGE(Table2[6M Return vs Nifty]))/_xlfn.STDEV.P(Table2[6M Return vs Nifty])</f>
        <v>-0.69570079278645336</v>
      </c>
      <c r="M534">
        <v>-1.05092111394733</v>
      </c>
      <c r="N534">
        <f>(Table2[[#This Row],[1W Return vs Nifty]]-AVERAGE(Table2[1W Return vs Nifty]))/_xlfn.STDEV.P(Table2[1W Return vs Nifty])</f>
        <v>-0.22127764580094977</v>
      </c>
      <c r="O534">
        <v>1944.86</v>
      </c>
      <c r="P534">
        <v>1886.88376402887</v>
      </c>
      <c r="Q534">
        <v>1844.54385106056</v>
      </c>
      <c r="R534">
        <v>63.828755215825197</v>
      </c>
      <c r="S534" s="1">
        <f>(Table2[[#This Row],[Close Price]]-Table2[[#This Row],[20D EMA]])/Table2[[#This Row],[20D EMA]]</f>
        <v>3.8583754100552328E-2</v>
      </c>
      <c r="T534" s="1">
        <f>(Table2[[#This Row],[Close Price]]-Table2[[#This Row],[50D EMA]])/Table2[[#This Row],[50D EMA]]</f>
        <v>7.0495193454372676E-2</v>
      </c>
      <c r="U534" s="1">
        <f>(Table2[[#This Row],[Close Price]]-Table2[[#This Row],[200D EMA]])/Table2[[#This Row],[200D EMA]]</f>
        <v>9.5067487193983127E-2</v>
      </c>
      <c r="V534">
        <v>0.56375660675430195</v>
      </c>
      <c r="W534">
        <v>1973.9</v>
      </c>
      <c r="X534">
        <v>2041.5</v>
      </c>
      <c r="Y534">
        <v>1946</v>
      </c>
      <c r="Z534">
        <v>2041.5</v>
      </c>
      <c r="AA534">
        <v>1925</v>
      </c>
      <c r="AB534">
        <v>2056.5</v>
      </c>
      <c r="AC534" s="1">
        <f>(Table2[[#This Row],[Close Price]]/Table2[[#This Row],[Day Low]])-1</f>
        <v>2.3304118749683411E-2</v>
      </c>
      <c r="AD534" s="1">
        <f>(Table2[[#This Row],[Day High]]/Table2[[#This Row],[Close Price]])-1</f>
        <v>1.0693598693004569E-2</v>
      </c>
      <c r="AE534" s="1">
        <f>(Table2[[#This Row],[Close Price]]/Table2[[#This Row],[Current Week Low]])-1</f>
        <v>3.7975334018499618E-2</v>
      </c>
      <c r="AF534" s="1">
        <f>(Table2[[#This Row],[Current Week High]]/Table2[[#This Row],[Close Price]])-1</f>
        <v>1.0693598693004569E-2</v>
      </c>
      <c r="AG534" s="1">
        <f>(Table2[[#This Row],[Close Price]]/Table2[[#This Row],[Current Month Low]])-1</f>
        <v>4.9298701298701397E-2</v>
      </c>
      <c r="AH534" s="1">
        <f>(Table2[[#This Row],[Current Month High]]/Table2[[#This Row],[Close Price]])-1</f>
        <v>1.8119708896479958E-2</v>
      </c>
      <c r="AI534">
        <v>21.736224565572499</v>
      </c>
      <c r="AJ534">
        <v>30.9837234939368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-0.11</v>
      </c>
      <c r="AM534" t="s">
        <v>3221</v>
      </c>
      <c r="AN534">
        <v>3.09</v>
      </c>
      <c r="AO534" t="s">
        <v>3220</v>
      </c>
      <c r="AP534">
        <v>6.2094338857705003E-2</v>
      </c>
      <c r="AQ534">
        <f>(Table2[[#This Row],[Sharpe Ratio]]-AVERAGE(Table2[Sharpe Ratio]))/_xlfn.STDEV.P(Table2[Sharpe Ratio])</f>
        <v>-3.0080721059209573E-2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-0.21192165089902193</v>
      </c>
      <c r="AS534">
        <f>_xlfn.RANK.AVG(Table2[[#This Row],[1Y Return vs Nifty Z-Score]],Table2[1Y Return vs Nifty Z-Score])</f>
        <v>567</v>
      </c>
      <c r="AT534">
        <f>_xlfn.RANK.AVG(Table2[[#This Row],[6M Return vs Nifty Z-Score]],Table2[6M Return vs Nifty Z-Score])</f>
        <v>553</v>
      </c>
      <c r="AU534">
        <f>_xlfn.RANK.AVG(Table2[[#This Row],[Sharpe Ratio Z-Score]],Table2[Sharpe Ratio Z-Score])</f>
        <v>362</v>
      </c>
      <c r="AV534">
        <f>(Table2[[#This Row],[Rank 1Y]]+Table2[[#This Row],[Rank 6M]]+Table2[[#This Row],[Rank Sharpe]])/3</f>
        <v>494</v>
      </c>
    </row>
    <row r="535" spans="1:48" x14ac:dyDescent="0.3">
      <c r="A535" t="s">
        <v>145</v>
      </c>
      <c r="B535" t="s">
        <v>146</v>
      </c>
      <c r="C535" t="s">
        <v>3160</v>
      </c>
      <c r="D535" t="s">
        <v>21</v>
      </c>
      <c r="E535">
        <v>187815.65185558499</v>
      </c>
      <c r="F535">
        <v>6343.35</v>
      </c>
      <c r="G535">
        <v>-11.190369140306601</v>
      </c>
      <c r="H535">
        <f>(Table2[[#This Row],[1Y Return vs Nifty]]-AVERAGE(Table2[1Y Return vs Nifty]))/_xlfn.STDEV.P(Table2[1Y Return vs Nifty])</f>
        <v>-0.60263501727830671</v>
      </c>
      <c r="I535">
        <v>12.111595090873699</v>
      </c>
      <c r="J535">
        <f>(Table2[[#This Row],[1M Return vs Nifty]]-AVERAGE(Table2[1M Return vs Nifty]))/_xlfn.STDEV.P(Table2[1M Return vs Nifty])</f>
        <v>1.1519687459967383</v>
      </c>
      <c r="K535">
        <v>12.4953121757961</v>
      </c>
      <c r="L535">
        <f>(Table2[[#This Row],[6M Return vs Nifty]]-AVERAGE(Table2[6M Return vs Nifty]))/_xlfn.STDEV.P(Table2[6M Return vs Nifty])</f>
        <v>-6.6535394642127474E-2</v>
      </c>
      <c r="M535">
        <v>1.7779729304658001</v>
      </c>
      <c r="N535">
        <f>(Table2[[#This Row],[1W Return vs Nifty]]-AVERAGE(Table2[1W Return vs Nifty]))/_xlfn.STDEV.P(Table2[1W Return vs Nifty])</f>
        <v>0.32265566585516164</v>
      </c>
      <c r="O535">
        <v>5961.28</v>
      </c>
      <c r="P535">
        <v>5690.9111529360098</v>
      </c>
      <c r="Q535">
        <v>5349.7139703573503</v>
      </c>
      <c r="R535">
        <v>81.822580831619106</v>
      </c>
      <c r="S535" s="1">
        <f>(Table2[[#This Row],[Close Price]]-Table2[[#This Row],[20D EMA]])/Table2[[#This Row],[20D EMA]]</f>
        <v>6.4091939986043373E-2</v>
      </c>
      <c r="T535" s="1">
        <f>(Table2[[#This Row],[Close Price]]-Table2[[#This Row],[50D EMA]])/Table2[[#This Row],[50D EMA]]</f>
        <v>0.11464576225678545</v>
      </c>
      <c r="U535" s="1">
        <f>(Table2[[#This Row],[Close Price]]-Table2[[#This Row],[200D EMA]])/Table2[[#This Row],[200D EMA]]</f>
        <v>0.18573629079019288</v>
      </c>
      <c r="V535">
        <v>1.72576778401319</v>
      </c>
      <c r="W535">
        <v>6177.3</v>
      </c>
      <c r="X535">
        <v>6400</v>
      </c>
      <c r="Y535">
        <v>6105</v>
      </c>
      <c r="Z535">
        <v>6400</v>
      </c>
      <c r="AA535">
        <v>5989.75</v>
      </c>
      <c r="AB535">
        <v>6400</v>
      </c>
      <c r="AC535" s="1">
        <f>(Table2[[#This Row],[Close Price]]/Table2[[#This Row],[Day Low]])-1</f>
        <v>2.6880676023505412E-2</v>
      </c>
      <c r="AD535" s="1">
        <f>(Table2[[#This Row],[Day High]]/Table2[[#This Row],[Close Price]])-1</f>
        <v>8.9306123735879428E-3</v>
      </c>
      <c r="AE535" s="1">
        <f>(Table2[[#This Row],[Close Price]]/Table2[[#This Row],[Current Week Low]])-1</f>
        <v>3.9041769041769037E-2</v>
      </c>
      <c r="AF535" s="1">
        <f>(Table2[[#This Row],[Current Week High]]/Table2[[#This Row],[Close Price]])-1</f>
        <v>8.9306123735879428E-3</v>
      </c>
      <c r="AG535" s="1">
        <f>(Table2[[#This Row],[Close Price]]/Table2[[#This Row],[Current Month Low]])-1</f>
        <v>5.9034183396635909E-2</v>
      </c>
      <c r="AH535" s="1">
        <f>(Table2[[#This Row],[Current Month High]]/Table2[[#This Row],[Close Price]])-1</f>
        <v>8.9306123735879428E-3</v>
      </c>
      <c r="AI535">
        <v>1.5551719517289599</v>
      </c>
      <c r="AJ535">
        <v>40.540151322130001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0.02</v>
      </c>
      <c r="AM535" t="s">
        <v>3220</v>
      </c>
      <c r="AN535">
        <v>12.44</v>
      </c>
      <c r="AO535" t="s">
        <v>3220</v>
      </c>
      <c r="AP535">
        <v>-1.7315605198568E-2</v>
      </c>
      <c r="AQ535">
        <f>(Table2[[#This Row],[Sharpe Ratio]]-AVERAGE(Table2[Sharpe Ratio]))/_xlfn.STDEV.P(Table2[Sharpe Ratio])</f>
        <v>-0.95848950578253556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-0.15303550585106973</v>
      </c>
      <c r="AS535">
        <f>_xlfn.RANK.AVG(Table2[[#This Row],[1Y Return vs Nifty Z-Score]],Table2[1Y Return vs Nifty Z-Score])</f>
        <v>525</v>
      </c>
      <c r="AT535">
        <f>_xlfn.RANK.AVG(Table2[[#This Row],[6M Return vs Nifty Z-Score]],Table2[6M Return vs Nifty Z-Score])</f>
        <v>341</v>
      </c>
      <c r="AU535">
        <f>_xlfn.RANK.AVG(Table2[[#This Row],[Sharpe Ratio Z-Score]],Table2[Sharpe Ratio Z-Score])</f>
        <v>617</v>
      </c>
      <c r="AV535">
        <f>(Table2[[#This Row],[Rank 1Y]]+Table2[[#This Row],[Rank 6M]]+Table2[[#This Row],[Rank Sharpe]])/3</f>
        <v>494.33333333333331</v>
      </c>
    </row>
    <row r="536" spans="1:48" x14ac:dyDescent="0.3">
      <c r="A536" t="s">
        <v>479</v>
      </c>
      <c r="B536" t="s">
        <v>480</v>
      </c>
      <c r="C536" t="s">
        <v>3160</v>
      </c>
      <c r="D536" t="s">
        <v>21</v>
      </c>
      <c r="E536">
        <v>45398.454684600001</v>
      </c>
      <c r="F536">
        <v>6807</v>
      </c>
      <c r="G536">
        <v>-2.93154892827275</v>
      </c>
      <c r="H536">
        <f>(Table2[[#This Row],[1Y Return vs Nifty]]-AVERAGE(Table2[1Y Return vs Nifty]))/_xlfn.STDEV.P(Table2[1Y Return vs Nifty])</f>
        <v>-0.45714768214311108</v>
      </c>
      <c r="I536">
        <v>7.3612995611039604</v>
      </c>
      <c r="J536">
        <f>(Table2[[#This Row],[1M Return vs Nifty]]-AVERAGE(Table2[1M Return vs Nifty]))/_xlfn.STDEV.P(Table2[1M Return vs Nifty])</f>
        <v>0.67704166980294245</v>
      </c>
      <c r="K536">
        <v>-2.3727248272374002</v>
      </c>
      <c r="L536">
        <f>(Table2[[#This Row],[6M Return vs Nifty]]-AVERAGE(Table2[6M Return vs Nifty]))/_xlfn.STDEV.P(Table2[6M Return vs Nifty])</f>
        <v>-0.53817815799965862</v>
      </c>
      <c r="M536">
        <v>3.1770631327997001</v>
      </c>
      <c r="N536">
        <f>(Table2[[#This Row],[1W Return vs Nifty]]-AVERAGE(Table2[1W Return vs Nifty]))/_xlfn.STDEV.P(Table2[1W Return vs Nifty])</f>
        <v>0.59166954729198773</v>
      </c>
      <c r="O536">
        <v>6314.33</v>
      </c>
      <c r="P536">
        <v>6058.2949881336799</v>
      </c>
      <c r="Q536">
        <v>5668.4949710129904</v>
      </c>
      <c r="R536">
        <v>77.265489220503497</v>
      </c>
      <c r="S536" s="1">
        <f>(Table2[[#This Row],[Close Price]]-Table2[[#This Row],[20D EMA]])/Table2[[#This Row],[20D EMA]]</f>
        <v>7.8024113405539469E-2</v>
      </c>
      <c r="T536" s="1">
        <f>(Table2[[#This Row],[Close Price]]-Table2[[#This Row],[50D EMA]])/Table2[[#This Row],[50D EMA]]</f>
        <v>0.12358345265999772</v>
      </c>
      <c r="U536" s="1">
        <f>(Table2[[#This Row],[Close Price]]-Table2[[#This Row],[200D EMA]])/Table2[[#This Row],[200D EMA]]</f>
        <v>0.20084785023343729</v>
      </c>
      <c r="V536">
        <v>1.0252047297090301</v>
      </c>
      <c r="W536">
        <v>6604.05</v>
      </c>
      <c r="X536">
        <v>6872.8</v>
      </c>
      <c r="Y536">
        <v>6431.15</v>
      </c>
      <c r="Z536">
        <v>6872.8</v>
      </c>
      <c r="AA536">
        <v>6222.7</v>
      </c>
      <c r="AB536">
        <v>6872.8</v>
      </c>
      <c r="AC536" s="1">
        <f>(Table2[[#This Row],[Close Price]]/Table2[[#This Row],[Day Low]])-1</f>
        <v>3.0731142253617172E-2</v>
      </c>
      <c r="AD536" s="1">
        <f>(Table2[[#This Row],[Day High]]/Table2[[#This Row],[Close Price]])-1</f>
        <v>9.6665197590715124E-3</v>
      </c>
      <c r="AE536" s="1">
        <f>(Table2[[#This Row],[Close Price]]/Table2[[#This Row],[Current Week Low]])-1</f>
        <v>5.8442113774363813E-2</v>
      </c>
      <c r="AF536" s="1">
        <f>(Table2[[#This Row],[Current Week High]]/Table2[[#This Row],[Close Price]])-1</f>
        <v>9.6665197590715124E-3</v>
      </c>
      <c r="AG536" s="1">
        <f>(Table2[[#This Row],[Close Price]]/Table2[[#This Row],[Current Month Low]])-1</f>
        <v>9.3898147106561414E-2</v>
      </c>
      <c r="AH536" s="1">
        <f>(Table2[[#This Row],[Current Month High]]/Table2[[#This Row],[Close Price]])-1</f>
        <v>9.6665197590715124E-3</v>
      </c>
      <c r="AI536">
        <v>0.96665197590715102</v>
      </c>
      <c r="AJ536">
        <v>58.773106303574501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0.04</v>
      </c>
      <c r="AM536" t="s">
        <v>3220</v>
      </c>
      <c r="AN536">
        <v>13.03</v>
      </c>
      <c r="AO536" t="s">
        <v>3220</v>
      </c>
      <c r="AP536">
        <v>7.9904607896389996E-3</v>
      </c>
      <c r="AQ536">
        <f>(Table2[[#This Row],[Sharpe Ratio]]-AVERAGE(Table2[Sharpe Ratio]))/_xlfn.STDEV.P(Table2[Sharpe Ratio])</f>
        <v>-0.66262764302148747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-0.38924226606932699</v>
      </c>
      <c r="AS536">
        <f>_xlfn.RANK.AVG(Table2[[#This Row],[1Y Return vs Nifty Z-Score]],Table2[1Y Return vs Nifty Z-Score])</f>
        <v>467</v>
      </c>
      <c r="AT536">
        <f>_xlfn.RANK.AVG(Table2[[#This Row],[6M Return vs Nifty Z-Score]],Table2[6M Return vs Nifty Z-Score])</f>
        <v>507</v>
      </c>
      <c r="AU536">
        <f>_xlfn.RANK.AVG(Table2[[#This Row],[Sharpe Ratio Z-Score]],Table2[Sharpe Ratio Z-Score])</f>
        <v>509</v>
      </c>
      <c r="AV536">
        <f>(Table2[[#This Row],[Rank 1Y]]+Table2[[#This Row],[Rank 6M]]+Table2[[#This Row],[Rank Sharpe]])/3</f>
        <v>494.33333333333331</v>
      </c>
    </row>
    <row r="537" spans="1:48" x14ac:dyDescent="0.3">
      <c r="A537" t="s">
        <v>38</v>
      </c>
      <c r="B537" t="s">
        <v>39</v>
      </c>
      <c r="C537" t="s">
        <v>3161</v>
      </c>
      <c r="D537" t="s">
        <v>40</v>
      </c>
      <c r="E537">
        <v>652834.63770871505</v>
      </c>
      <c r="F537">
        <v>1032.1500000000001</v>
      </c>
      <c r="G537">
        <v>25.656214437605101</v>
      </c>
      <c r="H537">
        <f>(Table2[[#This Row],[1Y Return vs Nifty]]-AVERAGE(Table2[1Y Return vs Nifty]))/_xlfn.STDEV.P(Table2[1Y Return vs Nifty])</f>
        <v>4.645421289715955E-2</v>
      </c>
      <c r="I537">
        <v>-11.315712628337501</v>
      </c>
      <c r="J537">
        <f>(Table2[[#This Row],[1M Return vs Nifty]]-AVERAGE(Table2[1M Return vs Nifty]))/_xlfn.STDEV.P(Table2[1M Return vs Nifty])</f>
        <v>-1.1902566352347834</v>
      </c>
      <c r="K537">
        <v>-9.3245052546383693</v>
      </c>
      <c r="L537">
        <f>(Table2[[#This Row],[6M Return vs Nifty]]-AVERAGE(Table2[6M Return vs Nifty]))/_xlfn.STDEV.P(Table2[6M Return vs Nifty])</f>
        <v>-0.75870201937861759</v>
      </c>
      <c r="M537">
        <v>-2.3168501233284799</v>
      </c>
      <c r="N537">
        <f>(Table2[[#This Row],[1W Return vs Nifty]]-AVERAGE(Table2[1W Return vs Nifty]))/_xlfn.STDEV.P(Table2[1W Return vs Nifty])</f>
        <v>-0.46468759597357262</v>
      </c>
      <c r="O537">
        <v>1063.93</v>
      </c>
      <c r="P537">
        <v>1065.3759688288501</v>
      </c>
      <c r="Q537">
        <v>962.02515998518595</v>
      </c>
      <c r="R537">
        <v>32.413896541366903</v>
      </c>
      <c r="S537" s="1">
        <f>(Table2[[#This Row],[Close Price]]-Table2[[#This Row],[20D EMA]])/Table2[[#This Row],[20D EMA]]</f>
        <v>-2.9870386209619026E-2</v>
      </c>
      <c r="T537" s="1">
        <f>(Table2[[#This Row],[Close Price]]-Table2[[#This Row],[50D EMA]])/Table2[[#This Row],[50D EMA]]</f>
        <v>-3.118708305892684E-2</v>
      </c>
      <c r="U537" s="1">
        <f>(Table2[[#This Row],[Close Price]]-Table2[[#This Row],[200D EMA]])/Table2[[#This Row],[200D EMA]]</f>
        <v>7.2892937660688606E-2</v>
      </c>
      <c r="V537">
        <v>0.38578729724859301</v>
      </c>
      <c r="W537">
        <v>1030</v>
      </c>
      <c r="X537">
        <v>1045</v>
      </c>
      <c r="Y537">
        <v>1020</v>
      </c>
      <c r="Z537">
        <v>1045</v>
      </c>
      <c r="AA537">
        <v>1020</v>
      </c>
      <c r="AB537">
        <v>1079.95</v>
      </c>
      <c r="AC537" s="1">
        <f>(Table2[[#This Row],[Close Price]]/Table2[[#This Row],[Day Low]])-1</f>
        <v>2.0873786407766826E-3</v>
      </c>
      <c r="AD537" s="1">
        <f>(Table2[[#This Row],[Day High]]/Table2[[#This Row],[Close Price]])-1</f>
        <v>1.2449740832243261E-2</v>
      </c>
      <c r="AE537" s="1">
        <f>(Table2[[#This Row],[Close Price]]/Table2[[#This Row],[Current Week Low]])-1</f>
        <v>1.1911764705882399E-2</v>
      </c>
      <c r="AF537" s="1">
        <f>(Table2[[#This Row],[Current Week High]]/Table2[[#This Row],[Close Price]])-1</f>
        <v>1.2449740832243261E-2</v>
      </c>
      <c r="AG537" s="1">
        <f>(Table2[[#This Row],[Close Price]]/Table2[[#This Row],[Current Month Low]])-1</f>
        <v>1.1911764705882399E-2</v>
      </c>
      <c r="AH537" s="1">
        <f>(Table2[[#This Row],[Current Month High]]/Table2[[#This Row],[Close Price]])-1</f>
        <v>4.6311098193092093E-2</v>
      </c>
      <c r="AI537">
        <v>18.393644334641198</v>
      </c>
      <c r="AJ537">
        <v>72.788147652130206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-0.02</v>
      </c>
      <c r="AM537" t="s">
        <v>3221</v>
      </c>
      <c r="AN537">
        <v>-2.75</v>
      </c>
      <c r="AO537" t="s">
        <v>3221</v>
      </c>
      <c r="AP537">
        <v>-1.8772378445267E-2</v>
      </c>
      <c r="AQ537">
        <f>(Table2[[#This Row],[Sharpe Ratio]]-AVERAGE(Table2[Sharpe Ratio]))/_xlfn.STDEV.P(Table2[Sharpe Ratio])</f>
        <v>-0.97552113948607855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290</v>
      </c>
      <c r="AT537">
        <f>_xlfn.RANK.AVG(Table2[[#This Row],[6M Return vs Nifty Z-Score]],Table2[6M Return vs Nifty Z-Score])</f>
        <v>571</v>
      </c>
      <c r="AU537">
        <f>_xlfn.RANK.AVG(Table2[[#This Row],[Sharpe Ratio Z-Score]],Table2[Sharpe Ratio Z-Score])</f>
        <v>624</v>
      </c>
      <c r="AV537">
        <f>(Table2[[#This Row],[Rank 1Y]]+Table2[[#This Row],[Rank 6M]]+Table2[[#This Row],[Rank Sharpe]])/3</f>
        <v>495</v>
      </c>
    </row>
    <row r="538" spans="1:48" x14ac:dyDescent="0.3">
      <c r="A538" t="s">
        <v>1543</v>
      </c>
      <c r="B538" t="s">
        <v>1544</v>
      </c>
      <c r="C538" t="s">
        <v>3161</v>
      </c>
      <c r="D538" t="s">
        <v>24</v>
      </c>
      <c r="E538">
        <v>6504.0384568500003</v>
      </c>
      <c r="F538">
        <v>24.86</v>
      </c>
      <c r="G538">
        <v>-14.2809165358249</v>
      </c>
      <c r="H538">
        <f>(Table2[[#This Row],[1Y Return vs Nifty]]-AVERAGE(Table2[1Y Return vs Nifty]))/_xlfn.STDEV.P(Table2[1Y Return vs Nifty])</f>
        <v>-0.65707808458564643</v>
      </c>
      <c r="I538">
        <v>-3.56594095135998</v>
      </c>
      <c r="J538">
        <f>(Table2[[#This Row],[1M Return vs Nifty]]-AVERAGE(Table2[1M Return vs Nifty]))/_xlfn.STDEV.P(Table2[1M Return vs Nifty])</f>
        <v>-0.41544665117157442</v>
      </c>
      <c r="K538">
        <v>-23.944320316561399</v>
      </c>
      <c r="L538">
        <f>(Table2[[#This Row],[6M Return vs Nifty]]-AVERAGE(Table2[6M Return vs Nifty]))/_xlfn.STDEV.P(Table2[6M Return vs Nifty])</f>
        <v>-1.2224707047924748</v>
      </c>
      <c r="M538">
        <v>-1.65297452524235</v>
      </c>
      <c r="N538">
        <f>(Table2[[#This Row],[1W Return vs Nifty]]-AVERAGE(Table2[1W Return vs Nifty]))/_xlfn.STDEV.P(Table2[1W Return vs Nifty])</f>
        <v>-0.33703910616610672</v>
      </c>
      <c r="O538">
        <v>25.43</v>
      </c>
      <c r="P538">
        <v>25.983331965272001</v>
      </c>
      <c r="Q538">
        <v>26.046259048254399</v>
      </c>
      <c r="R538">
        <v>33.560008925659098</v>
      </c>
      <c r="S538" s="1">
        <f>(Table2[[#This Row],[Close Price]]-Table2[[#This Row],[20D EMA]])/Table2[[#This Row],[20D EMA]]</f>
        <v>-2.2414471097129386E-2</v>
      </c>
      <c r="T538" s="1">
        <f>(Table2[[#This Row],[Close Price]]-Table2[[#This Row],[50D EMA]])/Table2[[#This Row],[50D EMA]]</f>
        <v>-4.3232791189882408E-2</v>
      </c>
      <c r="U538" s="1">
        <f>(Table2[[#This Row],[Close Price]]-Table2[[#This Row],[200D EMA]])/Table2[[#This Row],[200D EMA]]</f>
        <v>-4.5544315828875297E-2</v>
      </c>
      <c r="V538">
        <v>0.44238362395417602</v>
      </c>
      <c r="W538">
        <v>24.71</v>
      </c>
      <c r="X538">
        <v>25.11</v>
      </c>
      <c r="Y538">
        <v>24.53</v>
      </c>
      <c r="Z538">
        <v>25.11</v>
      </c>
      <c r="AA538">
        <v>24.53</v>
      </c>
      <c r="AB538">
        <v>25.7</v>
      </c>
      <c r="AC538" s="1">
        <f>(Table2[[#This Row],[Close Price]]/Table2[[#This Row],[Day Low]])-1</f>
        <v>6.0704168352891941E-3</v>
      </c>
      <c r="AD538" s="1">
        <f>(Table2[[#This Row],[Day High]]/Table2[[#This Row],[Close Price]])-1</f>
        <v>1.0056315366049784E-2</v>
      </c>
      <c r="AE538" s="1">
        <f>(Table2[[#This Row],[Close Price]]/Table2[[#This Row],[Current Week Low]])-1</f>
        <v>1.3452914798206317E-2</v>
      </c>
      <c r="AF538" s="1">
        <f>(Table2[[#This Row],[Current Week High]]/Table2[[#This Row],[Close Price]])-1</f>
        <v>1.0056315366049784E-2</v>
      </c>
      <c r="AG538" s="1">
        <f>(Table2[[#This Row],[Close Price]]/Table2[[#This Row],[Current Month Low]])-1</f>
        <v>1.3452914798206317E-2</v>
      </c>
      <c r="AH538" s="1">
        <f>(Table2[[#This Row],[Current Month High]]/Table2[[#This Row],[Close Price]])-1</f>
        <v>3.3789219629927647E-2</v>
      </c>
      <c r="AI538">
        <v>48.357703408630101</v>
      </c>
      <c r="AJ538">
        <v>21.631323521654199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</v>
      </c>
      <c r="AM538" t="s">
        <v>3221</v>
      </c>
      <c r="AN538">
        <v>-5.58</v>
      </c>
      <c r="AO538" t="s">
        <v>3221</v>
      </c>
      <c r="AP538">
        <v>9.9080031736706001E-2</v>
      </c>
      <c r="AQ538">
        <f>(Table2[[#This Row],[Sharpe Ratio]]-AVERAGE(Table2[Sharpe Ratio]))/_xlfn.STDEV.P(Table2[Sharpe Ratio])</f>
        <v>0.40233164978455216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555</v>
      </c>
      <c r="AT538">
        <f>_xlfn.RANK.AVG(Table2[[#This Row],[6M Return vs Nifty Z-Score]],Table2[6M Return vs Nifty Z-Score])</f>
        <v>698</v>
      </c>
      <c r="AU538">
        <f>_xlfn.RANK.AVG(Table2[[#This Row],[Sharpe Ratio Z-Score]],Table2[Sharpe Ratio Z-Score])</f>
        <v>234</v>
      </c>
      <c r="AV538">
        <f>(Table2[[#This Row],[Rank 1Y]]+Table2[[#This Row],[Rank 6M]]+Table2[[#This Row],[Rank Sharpe]])/3</f>
        <v>495.66666666666669</v>
      </c>
    </row>
    <row r="539" spans="1:48" x14ac:dyDescent="0.3">
      <c r="A539" t="s">
        <v>684</v>
      </c>
      <c r="B539" t="s">
        <v>685</v>
      </c>
      <c r="C539" t="s">
        <v>3165</v>
      </c>
      <c r="D539" t="s">
        <v>54</v>
      </c>
      <c r="E539">
        <v>27319.202440379999</v>
      </c>
      <c r="F539">
        <v>506.7</v>
      </c>
      <c r="G539">
        <v>-1.9688224463114801</v>
      </c>
      <c r="H539">
        <f>(Table2[[#This Row],[1Y Return vs Nifty]]-AVERAGE(Table2[1Y Return vs Nifty]))/_xlfn.STDEV.P(Table2[1Y Return vs Nifty])</f>
        <v>-0.44018829730015979</v>
      </c>
      <c r="I539">
        <v>12.0912009145451</v>
      </c>
      <c r="J539">
        <f>(Table2[[#This Row],[1M Return vs Nifty]]-AVERAGE(Table2[1M Return vs Nifty]))/_xlfn.STDEV.P(Table2[1M Return vs Nifty])</f>
        <v>1.1499297683216816</v>
      </c>
      <c r="K539">
        <v>12.3049054171449</v>
      </c>
      <c r="L539">
        <f>(Table2[[#This Row],[6M Return vs Nifty]]-AVERAGE(Table2[6M Return vs Nifty]))/_xlfn.STDEV.P(Table2[6M Return vs Nifty])</f>
        <v>-7.2575463670330714E-2</v>
      </c>
      <c r="M539">
        <v>6.5477836324957899</v>
      </c>
      <c r="N539">
        <f>(Table2[[#This Row],[1W Return vs Nifty]]-AVERAGE(Table2[1W Return vs Nifty]))/_xlfn.STDEV.P(Table2[1W Return vs Nifty])</f>
        <v>1.2397840172162919</v>
      </c>
      <c r="O539">
        <v>465.96</v>
      </c>
      <c r="P539">
        <v>453.009311999158</v>
      </c>
      <c r="Q539">
        <v>427.91126528983699</v>
      </c>
      <c r="R539">
        <v>81.342599408039405</v>
      </c>
      <c r="S539" s="1">
        <f>(Table2[[#This Row],[Close Price]]-Table2[[#This Row],[20D EMA]])/Table2[[#This Row],[20D EMA]]</f>
        <v>8.7432397630697933E-2</v>
      </c>
      <c r="T539" s="1">
        <f>(Table2[[#This Row],[Close Price]]-Table2[[#This Row],[50D EMA]])/Table2[[#This Row],[50D EMA]]</f>
        <v>0.11852005373554392</v>
      </c>
      <c r="U539" s="1">
        <f>(Table2[[#This Row],[Close Price]]-Table2[[#This Row],[200D EMA]])/Table2[[#This Row],[200D EMA]]</f>
        <v>0.18412400210309268</v>
      </c>
      <c r="V539">
        <v>1.36267039240457</v>
      </c>
      <c r="W539">
        <v>494.75</v>
      </c>
      <c r="X539">
        <v>518</v>
      </c>
      <c r="Y539">
        <v>478.05</v>
      </c>
      <c r="Z539">
        <v>518</v>
      </c>
      <c r="AA539">
        <v>458.65</v>
      </c>
      <c r="AB539">
        <v>518</v>
      </c>
      <c r="AC539" s="1">
        <f>(Table2[[#This Row],[Close Price]]/Table2[[#This Row],[Day Low]])-1</f>
        <v>2.4153612935826185E-2</v>
      </c>
      <c r="AD539" s="1">
        <f>(Table2[[#This Row],[Day High]]/Table2[[#This Row],[Close Price]])-1</f>
        <v>2.2301164397079187E-2</v>
      </c>
      <c r="AE539" s="1">
        <f>(Table2[[#This Row],[Close Price]]/Table2[[#This Row],[Current Week Low]])-1</f>
        <v>5.993096956385302E-2</v>
      </c>
      <c r="AF539" s="1">
        <f>(Table2[[#This Row],[Current Week High]]/Table2[[#This Row],[Close Price]])-1</f>
        <v>2.2301164397079187E-2</v>
      </c>
      <c r="AG539" s="1">
        <f>(Table2[[#This Row],[Close Price]]/Table2[[#This Row],[Current Month Low]])-1</f>
        <v>0.10476398124931863</v>
      </c>
      <c r="AH539" s="1">
        <f>(Table2[[#This Row],[Current Month High]]/Table2[[#This Row],[Close Price]])-1</f>
        <v>2.2301164397079187E-2</v>
      </c>
      <c r="AI539">
        <v>2.2301164397079098</v>
      </c>
      <c r="AJ539">
        <v>45.020034344590698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-0.01</v>
      </c>
      <c r="AM539" t="s">
        <v>3221</v>
      </c>
      <c r="AN539">
        <v>13.56</v>
      </c>
      <c r="AO539" t="s">
        <v>3220</v>
      </c>
      <c r="AP539">
        <v>-6.6428510710388994E-2</v>
      </c>
      <c r="AQ539">
        <f>(Table2[[#This Row],[Sharpe Ratio]]-AVERAGE(Table2[Sharpe Ratio]))/_xlfn.STDEV.P(Table2[Sharpe Ratio])</f>
        <v>-1.5326852625274285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0.34426476204005441</v>
      </c>
      <c r="AS539">
        <f>_xlfn.RANK.AVG(Table2[[#This Row],[1Y Return vs Nifty Z-Score]],Table2[1Y Return vs Nifty Z-Score])</f>
        <v>456</v>
      </c>
      <c r="AT539">
        <f>_xlfn.RANK.AVG(Table2[[#This Row],[6M Return vs Nifty Z-Score]],Table2[6M Return vs Nifty Z-Score])</f>
        <v>344</v>
      </c>
      <c r="AU539">
        <f>_xlfn.RANK.AVG(Table2[[#This Row],[Sharpe Ratio Z-Score]],Table2[Sharpe Ratio Z-Score])</f>
        <v>688</v>
      </c>
      <c r="AV539">
        <f>(Table2[[#This Row],[Rank 1Y]]+Table2[[#This Row],[Rank 6M]]+Table2[[#This Row],[Rank Sharpe]])/3</f>
        <v>496</v>
      </c>
    </row>
    <row r="540" spans="1:48" x14ac:dyDescent="0.3">
      <c r="A540" t="s">
        <v>125</v>
      </c>
      <c r="B540" t="s">
        <v>126</v>
      </c>
      <c r="C540" t="s">
        <v>3169</v>
      </c>
      <c r="D540" t="s">
        <v>127</v>
      </c>
      <c r="E540">
        <v>228788.28760700001</v>
      </c>
      <c r="F540">
        <v>938.75</v>
      </c>
      <c r="G540">
        <v>-12.451485535843</v>
      </c>
      <c r="H540">
        <f>(Table2[[#This Row],[1Y Return vs Nifty]]-AVERAGE(Table2[1Y Return vs Nifty]))/_xlfn.STDEV.P(Table2[1Y Return vs Nifty])</f>
        <v>-0.62485083733146052</v>
      </c>
      <c r="I540">
        <v>8.9020608162827697E-2</v>
      </c>
      <c r="J540">
        <f>(Table2[[#This Row],[1M Return vs Nifty]]-AVERAGE(Table2[1M Return vs Nifty]))/_xlfn.STDEV.P(Table2[1M Return vs Nifty])</f>
        <v>-5.002934267223879E-2</v>
      </c>
      <c r="K540">
        <v>1.80397865737982</v>
      </c>
      <c r="L540">
        <f>(Table2[[#This Row],[6M Return vs Nifty]]-AVERAGE(Table2[6M Return vs Nifty]))/_xlfn.STDEV.P(Table2[6M Return vs Nifty])</f>
        <v>-0.40568508088342747</v>
      </c>
      <c r="M540">
        <v>0.43724746247575802</v>
      </c>
      <c r="N540">
        <f>(Table2[[#This Row],[1W Return vs Nifty]]-AVERAGE(Table2[1W Return vs Nifty]))/_xlfn.STDEV.P(Table2[1W Return vs Nifty])</f>
        <v>6.486402276914302E-2</v>
      </c>
      <c r="O540">
        <v>930.25</v>
      </c>
      <c r="P540">
        <v>920.42212016083704</v>
      </c>
      <c r="Q540">
        <v>871.36361062280798</v>
      </c>
      <c r="R540">
        <v>56.377575018326198</v>
      </c>
      <c r="S540" s="1">
        <f>(Table2[[#This Row],[Close Price]]-Table2[[#This Row],[20D EMA]])/Table2[[#This Row],[20D EMA]]</f>
        <v>9.137328675087342E-3</v>
      </c>
      <c r="T540" s="1">
        <f>(Table2[[#This Row],[Close Price]]-Table2[[#This Row],[50D EMA]])/Table2[[#This Row],[50D EMA]]</f>
        <v>1.9912472155667334E-2</v>
      </c>
      <c r="U540" s="1">
        <f>(Table2[[#This Row],[Close Price]]-Table2[[#This Row],[200D EMA]])/Table2[[#This Row],[200D EMA]]</f>
        <v>7.7334408455532744E-2</v>
      </c>
      <c r="V540">
        <v>0.96306513817891004</v>
      </c>
      <c r="W540">
        <v>929.8</v>
      </c>
      <c r="X540">
        <v>948.5</v>
      </c>
      <c r="Y540">
        <v>919.05</v>
      </c>
      <c r="Z540">
        <v>948.5</v>
      </c>
      <c r="AA540">
        <v>911.7</v>
      </c>
      <c r="AB540">
        <v>951.45</v>
      </c>
      <c r="AC540" s="1">
        <f>(Table2[[#This Row],[Close Price]]/Table2[[#This Row],[Day Low]])-1</f>
        <v>9.6257259625727176E-3</v>
      </c>
      <c r="AD540" s="1">
        <f>(Table2[[#This Row],[Day High]]/Table2[[#This Row],[Close Price]])-1</f>
        <v>1.038615179760316E-2</v>
      </c>
      <c r="AE540" s="1">
        <f>(Table2[[#This Row],[Close Price]]/Table2[[#This Row],[Current Week Low]])-1</f>
        <v>2.1435177629073543E-2</v>
      </c>
      <c r="AF540" s="1">
        <f>(Table2[[#This Row],[Current Week High]]/Table2[[#This Row],[Close Price]])-1</f>
        <v>1.038615179760316E-2</v>
      </c>
      <c r="AG540" s="1">
        <f>(Table2[[#This Row],[Close Price]]/Table2[[#This Row],[Current Month Low]])-1</f>
        <v>2.9669847537567184E-2</v>
      </c>
      <c r="AH540" s="1">
        <f>(Table2[[#This Row],[Current Month High]]/Table2[[#This Row],[Close Price]])-1</f>
        <v>1.3528628495339534E-2</v>
      </c>
      <c r="AI540">
        <v>3.2117177097203702</v>
      </c>
      <c r="AJ540">
        <v>29.840940525587801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0.09</v>
      </c>
      <c r="AM540" t="s">
        <v>3220</v>
      </c>
      <c r="AN540">
        <v>-0.24</v>
      </c>
      <c r="AO540" t="s">
        <v>3221</v>
      </c>
      <c r="AP540">
        <v>1.4313903117674E-2</v>
      </c>
      <c r="AQ540">
        <f>(Table2[[#This Row],[Sharpe Ratio]]-AVERAGE(Table2[Sharpe Ratio]))/_xlfn.STDEV.P(Table2[Sharpe Ratio])</f>
        <v>-0.58869811849142639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-1.6043993566094099</v>
      </c>
      <c r="AS540">
        <f>_xlfn.RANK.AVG(Table2[[#This Row],[1Y Return vs Nifty Z-Score]],Table2[1Y Return vs Nifty Z-Score])</f>
        <v>542</v>
      </c>
      <c r="AT540">
        <f>_xlfn.RANK.AVG(Table2[[#This Row],[6M Return vs Nifty Z-Score]],Table2[6M Return vs Nifty Z-Score])</f>
        <v>456</v>
      </c>
      <c r="AU540">
        <f>_xlfn.RANK.AVG(Table2[[#This Row],[Sharpe Ratio Z-Score]],Table2[Sharpe Ratio Z-Score])</f>
        <v>494</v>
      </c>
      <c r="AV540">
        <f>(Table2[[#This Row],[Rank 1Y]]+Table2[[#This Row],[Rank 6M]]+Table2[[#This Row],[Rank Sharpe]])/3</f>
        <v>497.33333333333331</v>
      </c>
    </row>
    <row r="541" spans="1:48" x14ac:dyDescent="0.3">
      <c r="A541" t="s">
        <v>410</v>
      </c>
      <c r="B541" t="s">
        <v>411</v>
      </c>
      <c r="C541" t="s">
        <v>3166</v>
      </c>
      <c r="D541" t="s">
        <v>403</v>
      </c>
      <c r="E541">
        <v>57577.502899419997</v>
      </c>
      <c r="F541">
        <v>135759.4</v>
      </c>
      <c r="G541">
        <v>-2.2942526867642901</v>
      </c>
      <c r="H541">
        <f>(Table2[[#This Row],[1Y Return vs Nifty]]-AVERAGE(Table2[1Y Return vs Nifty]))/_xlfn.STDEV.P(Table2[1Y Return vs Nifty])</f>
        <v>-0.44592107477204346</v>
      </c>
      <c r="I541">
        <v>-4.8229953976688096</v>
      </c>
      <c r="J541">
        <f>(Table2[[#This Row],[1M Return vs Nifty]]-AVERAGE(Table2[1M Return vs Nifty]))/_xlfn.STDEV.P(Table2[1M Return vs Nifty])</f>
        <v>-0.54112497772209156</v>
      </c>
      <c r="K541">
        <v>-17.666674663175801</v>
      </c>
      <c r="L541">
        <f>(Table2[[#This Row],[6M Return vs Nifty]]-AVERAGE(Table2[6M Return vs Nifty]))/_xlfn.STDEV.P(Table2[6M Return vs Nifty])</f>
        <v>-1.0233316965469286</v>
      </c>
      <c r="M541">
        <v>0.33707484733493498</v>
      </c>
      <c r="N541">
        <f>(Table2[[#This Row],[1W Return vs Nifty]]-AVERAGE(Table2[1W Return vs Nifty]))/_xlfn.STDEV.P(Table2[1W Return vs Nifty])</f>
        <v>4.56030602037866E-2</v>
      </c>
      <c r="O541">
        <v>135755.57</v>
      </c>
      <c r="P541">
        <v>134713.94904604199</v>
      </c>
      <c r="Q541">
        <v>128707.115951788</v>
      </c>
      <c r="R541">
        <v>51.039508500227001</v>
      </c>
      <c r="S541" s="1">
        <f>(Table2[[#This Row],[Close Price]]-Table2[[#This Row],[20D EMA]])/Table2[[#This Row],[20D EMA]]</f>
        <v>2.8212470397989519E-5</v>
      </c>
      <c r="T541" s="1">
        <f>(Table2[[#This Row],[Close Price]]-Table2[[#This Row],[50D EMA]])/Table2[[#This Row],[50D EMA]]</f>
        <v>7.7605248852195188E-3</v>
      </c>
      <c r="U541" s="1">
        <f>(Table2[[#This Row],[Close Price]]-Table2[[#This Row],[200D EMA]])/Table2[[#This Row],[200D EMA]]</f>
        <v>5.4793272276054163E-2</v>
      </c>
      <c r="V541">
        <v>0.64496795037398802</v>
      </c>
      <c r="W541">
        <v>134255.65</v>
      </c>
      <c r="X541">
        <v>136359.9</v>
      </c>
      <c r="Y541">
        <v>132600</v>
      </c>
      <c r="Z541">
        <v>136359.9</v>
      </c>
      <c r="AA541">
        <v>132600</v>
      </c>
      <c r="AB541">
        <v>136700</v>
      </c>
      <c r="AC541" s="1">
        <f>(Table2[[#This Row],[Close Price]]/Table2[[#This Row],[Day Low]])-1</f>
        <v>1.120064593184722E-2</v>
      </c>
      <c r="AD541" s="1">
        <f>(Table2[[#This Row],[Day High]]/Table2[[#This Row],[Close Price]])-1</f>
        <v>4.4232664552141809E-3</v>
      </c>
      <c r="AE541" s="1">
        <f>(Table2[[#This Row],[Close Price]]/Table2[[#This Row],[Current Week Low]])-1</f>
        <v>2.382654600301648E-2</v>
      </c>
      <c r="AF541" s="1">
        <f>(Table2[[#This Row],[Current Week High]]/Table2[[#This Row],[Close Price]])-1</f>
        <v>4.4232664552141809E-3</v>
      </c>
      <c r="AG541" s="1">
        <f>(Table2[[#This Row],[Close Price]]/Table2[[#This Row],[Current Month Low]])-1</f>
        <v>2.382654600301648E-2</v>
      </c>
      <c r="AH541" s="1">
        <f>(Table2[[#This Row],[Current Month High]]/Table2[[#This Row],[Close Price]])-1</f>
        <v>6.9284336848867145E-3</v>
      </c>
      <c r="AI541">
        <v>11.5539697435315</v>
      </c>
      <c r="AJ541">
        <v>27.587425402941498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0.06</v>
      </c>
      <c r="AM541" t="s">
        <v>3220</v>
      </c>
      <c r="AN541">
        <v>-1.99</v>
      </c>
      <c r="AO541" t="s">
        <v>3221</v>
      </c>
      <c r="AP541">
        <v>5.6715061622849998E-2</v>
      </c>
      <c r="AQ541">
        <f>(Table2[[#This Row],[Sharpe Ratio]]-AVERAGE(Table2[Sharpe Ratio]))/_xlfn.STDEV.P(Table2[Sharpe Ratio])</f>
        <v>-9.2971688930469198E-2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-2.0577463777677458</v>
      </c>
      <c r="AS541">
        <f>_xlfn.RANK.AVG(Table2[[#This Row],[1Y Return vs Nifty Z-Score]],Table2[1Y Return vs Nifty Z-Score])</f>
        <v>460</v>
      </c>
      <c r="AT541">
        <f>_xlfn.RANK.AVG(Table2[[#This Row],[6M Return vs Nifty Z-Score]],Table2[6M Return vs Nifty Z-Score])</f>
        <v>660</v>
      </c>
      <c r="AU541">
        <f>_xlfn.RANK.AVG(Table2[[#This Row],[Sharpe Ratio Z-Score]],Table2[Sharpe Ratio Z-Score])</f>
        <v>372</v>
      </c>
      <c r="AV541">
        <f>(Table2[[#This Row],[Rank 1Y]]+Table2[[#This Row],[Rank 6M]]+Table2[[#This Row],[Rank Sharpe]])/3</f>
        <v>497.33333333333331</v>
      </c>
    </row>
    <row r="542" spans="1:48" x14ac:dyDescent="0.3">
      <c r="A542" t="s">
        <v>863</v>
      </c>
      <c r="B542" t="s">
        <v>864</v>
      </c>
      <c r="C542" t="s">
        <v>3160</v>
      </c>
      <c r="D542" t="s">
        <v>21</v>
      </c>
      <c r="E542">
        <v>18557.005958220001</v>
      </c>
      <c r="F542">
        <v>668.45</v>
      </c>
      <c r="G542">
        <v>-7.6128842130408501</v>
      </c>
      <c r="H542">
        <f>(Table2[[#This Row],[1Y Return vs Nifty]]-AVERAGE(Table2[1Y Return vs Nifty]))/_xlfn.STDEV.P(Table2[1Y Return vs Nifty])</f>
        <v>-0.53961406087150199</v>
      </c>
      <c r="I542">
        <v>7.59489366691583</v>
      </c>
      <c r="J542">
        <f>(Table2[[#This Row],[1M Return vs Nifty]]-AVERAGE(Table2[1M Return vs Nifty]))/_xlfn.STDEV.P(Table2[1M Return vs Nifty])</f>
        <v>0.70039604112449116</v>
      </c>
      <c r="K542">
        <v>-25.938963161477201</v>
      </c>
      <c r="L542">
        <f>(Table2[[#This Row],[6M Return vs Nifty]]-AVERAGE(Table2[6M Return vs Nifty]))/_xlfn.STDEV.P(Table2[6M Return vs Nifty])</f>
        <v>-1.2857446166811441</v>
      </c>
      <c r="M542">
        <v>0.91415714738347897</v>
      </c>
      <c r="N542">
        <f>(Table2[[#This Row],[1W Return vs Nifty]]-AVERAGE(Table2[1W Return vs Nifty]))/_xlfn.STDEV.P(Table2[1W Return vs Nifty])</f>
        <v>0.15656313210306816</v>
      </c>
      <c r="O542">
        <v>654.26</v>
      </c>
      <c r="P542">
        <v>644.96660366955302</v>
      </c>
      <c r="Q542">
        <v>637.35646316729105</v>
      </c>
      <c r="R542">
        <v>56.198630440514101</v>
      </c>
      <c r="S542" s="1">
        <f>(Table2[[#This Row],[Close Price]]-Table2[[#This Row],[20D EMA]])/Table2[[#This Row],[20D EMA]]</f>
        <v>2.1688625317152287E-2</v>
      </c>
      <c r="T542" s="1">
        <f>(Table2[[#This Row],[Close Price]]-Table2[[#This Row],[50D EMA]])/Table2[[#This Row],[50D EMA]]</f>
        <v>3.6410251626731789E-2</v>
      </c>
      <c r="U542" s="1">
        <f>(Table2[[#This Row],[Close Price]]-Table2[[#This Row],[200D EMA]])/Table2[[#This Row],[200D EMA]]</f>
        <v>4.8785159686295786E-2</v>
      </c>
      <c r="V542">
        <v>1.29373368806954</v>
      </c>
      <c r="W542">
        <v>650.1</v>
      </c>
      <c r="X542">
        <v>672.35</v>
      </c>
      <c r="Y542">
        <v>650.1</v>
      </c>
      <c r="Z542">
        <v>691</v>
      </c>
      <c r="AA542">
        <v>650.1</v>
      </c>
      <c r="AB542">
        <v>697.2</v>
      </c>
      <c r="AC542" s="1">
        <f>(Table2[[#This Row],[Close Price]]/Table2[[#This Row],[Day Low]])-1</f>
        <v>2.8226426703584107E-2</v>
      </c>
      <c r="AD542" s="1">
        <f>(Table2[[#This Row],[Day High]]/Table2[[#This Row],[Close Price]])-1</f>
        <v>5.8343929987283438E-3</v>
      </c>
      <c r="AE542" s="1">
        <f>(Table2[[#This Row],[Close Price]]/Table2[[#This Row],[Current Week Low]])-1</f>
        <v>2.8226426703584107E-2</v>
      </c>
      <c r="AF542" s="1">
        <f>(Table2[[#This Row],[Current Week High]]/Table2[[#This Row],[Close Price]])-1</f>
        <v>3.3734759518288415E-2</v>
      </c>
      <c r="AG542" s="1">
        <f>(Table2[[#This Row],[Close Price]]/Table2[[#This Row],[Current Month Low]])-1</f>
        <v>2.8226426703584107E-2</v>
      </c>
      <c r="AH542" s="1">
        <f>(Table2[[#This Row],[Current Month High]]/Table2[[#This Row],[Close Price]])-1</f>
        <v>4.3009948388061936E-2</v>
      </c>
      <c r="AI542">
        <v>30.151843817787402</v>
      </c>
      <c r="AJ542">
        <v>42.3445485519591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3221</v>
      </c>
      <c r="AN542">
        <v>8.09</v>
      </c>
      <c r="AO542" t="s">
        <v>3220</v>
      </c>
      <c r="AP542">
        <v>7.9344277998603996E-2</v>
      </c>
      <c r="AQ542">
        <f>(Table2[[#This Row],[Sharpe Ratio]]-AVERAGE(Table2[Sharpe Ratio]))/_xlfn.STDEV.P(Table2[Sharpe Ratio])</f>
        <v>0.17159421052120455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-0.79680529380388221</v>
      </c>
      <c r="AS542">
        <f>_xlfn.RANK.AVG(Table2[[#This Row],[1Y Return vs Nifty Z-Score]],Table2[1Y Return vs Nifty Z-Score])</f>
        <v>494</v>
      </c>
      <c r="AT542">
        <f>_xlfn.RANK.AVG(Table2[[#This Row],[6M Return vs Nifty Z-Score]],Table2[6M Return vs Nifty Z-Score])</f>
        <v>705</v>
      </c>
      <c r="AU542">
        <f>_xlfn.RANK.AVG(Table2[[#This Row],[Sharpe Ratio Z-Score]],Table2[Sharpe Ratio Z-Score])</f>
        <v>299</v>
      </c>
      <c r="AV542">
        <f>(Table2[[#This Row],[Rank 1Y]]+Table2[[#This Row],[Rank 6M]]+Table2[[#This Row],[Rank Sharpe]])/3</f>
        <v>499.33333333333331</v>
      </c>
    </row>
    <row r="543" spans="1:48" x14ac:dyDescent="0.3">
      <c r="A543" t="s">
        <v>1702</v>
      </c>
      <c r="B543" t="s">
        <v>1703</v>
      </c>
      <c r="C543" t="s">
        <v>3171</v>
      </c>
      <c r="D543" t="s">
        <v>887</v>
      </c>
      <c r="E543">
        <v>5000.7451681000002</v>
      </c>
      <c r="F543">
        <v>407.8</v>
      </c>
      <c r="G543">
        <v>-21.992850797957502</v>
      </c>
      <c r="H543">
        <f>(Table2[[#This Row],[1Y Return vs Nifty]]-AVERAGE(Table2[1Y Return vs Nifty]))/_xlfn.STDEV.P(Table2[1Y Return vs Nifty])</f>
        <v>-0.7929314795900132</v>
      </c>
      <c r="I543">
        <v>4.9364021838004497</v>
      </c>
      <c r="J543">
        <f>(Table2[[#This Row],[1M Return vs Nifty]]-AVERAGE(Table2[1M Return vs Nifty]))/_xlfn.STDEV.P(Table2[1M Return vs Nifty])</f>
        <v>0.43460424369851142</v>
      </c>
      <c r="K543">
        <v>6.0268268430395304</v>
      </c>
      <c r="L543">
        <f>(Table2[[#This Row],[6M Return vs Nifty]]-AVERAGE(Table2[6M Return vs Nifty]))/_xlfn.STDEV.P(Table2[6M Return vs Nifty])</f>
        <v>-0.2717282049947326</v>
      </c>
      <c r="M543">
        <v>1.7136588413910001</v>
      </c>
      <c r="N543">
        <f>(Table2[[#This Row],[1W Return vs Nifty]]-AVERAGE(Table2[1W Return vs Nifty]))/_xlfn.STDEV.P(Table2[1W Return vs Nifty])</f>
        <v>0.31028949911035542</v>
      </c>
      <c r="O543">
        <v>384.33</v>
      </c>
      <c r="P543">
        <v>361.52142273725502</v>
      </c>
      <c r="Q543">
        <v>345.18635086244097</v>
      </c>
      <c r="R543">
        <v>71.368941058184205</v>
      </c>
      <c r="S543" s="1">
        <f>(Table2[[#This Row],[Close Price]]-Table2[[#This Row],[20D EMA]])/Table2[[#This Row],[20D EMA]]</f>
        <v>6.1067311945463609E-2</v>
      </c>
      <c r="T543" s="1">
        <f>(Table2[[#This Row],[Close Price]]-Table2[[#This Row],[50D EMA]])/Table2[[#This Row],[50D EMA]]</f>
        <v>0.12801060836823253</v>
      </c>
      <c r="U543" s="1">
        <f>(Table2[[#This Row],[Close Price]]-Table2[[#This Row],[200D EMA]])/Table2[[#This Row],[200D EMA]]</f>
        <v>0.18139086027335707</v>
      </c>
      <c r="V543">
        <v>1.05166392536104</v>
      </c>
      <c r="W543">
        <v>391.6</v>
      </c>
      <c r="X543">
        <v>415.8</v>
      </c>
      <c r="Y543">
        <v>386.75</v>
      </c>
      <c r="Z543">
        <v>415.8</v>
      </c>
      <c r="AA543">
        <v>386.75</v>
      </c>
      <c r="AB543">
        <v>415.8</v>
      </c>
      <c r="AC543" s="1">
        <f>(Table2[[#This Row],[Close Price]]/Table2[[#This Row],[Day Low]])-1</f>
        <v>4.1368743615934678E-2</v>
      </c>
      <c r="AD543" s="1">
        <f>(Table2[[#This Row],[Day High]]/Table2[[#This Row],[Close Price]])-1</f>
        <v>1.9617459538989745E-2</v>
      </c>
      <c r="AE543" s="1">
        <f>(Table2[[#This Row],[Close Price]]/Table2[[#This Row],[Current Week Low]])-1</f>
        <v>5.4427925016160339E-2</v>
      </c>
      <c r="AF543" s="1">
        <f>(Table2[[#This Row],[Current Week High]]/Table2[[#This Row],[Close Price]])-1</f>
        <v>1.9617459538989745E-2</v>
      </c>
      <c r="AG543" s="1">
        <f>(Table2[[#This Row],[Close Price]]/Table2[[#This Row],[Current Month Low]])-1</f>
        <v>5.4427925016160339E-2</v>
      </c>
      <c r="AH543" s="1">
        <f>(Table2[[#This Row],[Current Month High]]/Table2[[#This Row],[Close Price]])-1</f>
        <v>1.9617459538989745E-2</v>
      </c>
      <c r="AI543">
        <v>10.3236880823933</v>
      </c>
      <c r="AJ543">
        <v>52.1925732412763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0.26</v>
      </c>
      <c r="AM543" t="s">
        <v>3220</v>
      </c>
      <c r="AN543">
        <v>6.7</v>
      </c>
      <c r="AO543" t="s">
        <v>3220</v>
      </c>
      <c r="AP543">
        <v>1.7075373327133998E-2</v>
      </c>
      <c r="AQ543">
        <f>(Table2[[#This Row],[Sharpe Ratio]]-AVERAGE(Table2[Sharpe Ratio]))/_xlfn.STDEV.P(Table2[Sharpe Ratio])</f>
        <v>-0.55641282687357019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-0.87617876864944921</v>
      </c>
      <c r="AS543">
        <f>_xlfn.RANK.AVG(Table2[[#This Row],[1Y Return vs Nifty Z-Score]],Table2[1Y Return vs Nifty Z-Score])</f>
        <v>597</v>
      </c>
      <c r="AT543">
        <f>_xlfn.RANK.AVG(Table2[[#This Row],[6M Return vs Nifty Z-Score]],Table2[6M Return vs Nifty Z-Score])</f>
        <v>414</v>
      </c>
      <c r="AU543">
        <f>_xlfn.RANK.AVG(Table2[[#This Row],[Sharpe Ratio Z-Score]],Table2[Sharpe Ratio Z-Score])</f>
        <v>489</v>
      </c>
      <c r="AV543">
        <f>(Table2[[#This Row],[Rank 1Y]]+Table2[[#This Row],[Rank 6M]]+Table2[[#This Row],[Rank Sharpe]])/3</f>
        <v>500</v>
      </c>
    </row>
    <row r="544" spans="1:48" x14ac:dyDescent="0.3">
      <c r="A544" t="s">
        <v>2293</v>
      </c>
      <c r="B544" t="s">
        <v>2294</v>
      </c>
      <c r="C544" t="s">
        <v>3165</v>
      </c>
      <c r="D544" t="s">
        <v>269</v>
      </c>
      <c r="E544">
        <v>2454.506334445</v>
      </c>
      <c r="F544">
        <v>760.15</v>
      </c>
      <c r="G544">
        <v>-13.8946771229591</v>
      </c>
      <c r="H544">
        <f>(Table2[[#This Row],[1Y Return vs Nifty]]-AVERAGE(Table2[1Y Return vs Nifty]))/_xlfn.STDEV.P(Table2[1Y Return vs Nifty])</f>
        <v>-0.65027409303971706</v>
      </c>
      <c r="I544">
        <v>7.3925335049624703</v>
      </c>
      <c r="J544">
        <f>(Table2[[#This Row],[1M Return vs Nifty]]-AVERAGE(Table2[1M Return vs Nifty]))/_xlfn.STDEV.P(Table2[1M Return vs Nifty])</f>
        <v>0.68016439038774834</v>
      </c>
      <c r="K544">
        <v>15.461065591645299</v>
      </c>
      <c r="L544">
        <f>(Table2[[#This Row],[6M Return vs Nifty]]-AVERAGE(Table2[6M Return vs Nifty]))/_xlfn.STDEV.P(Table2[6M Return vs Nifty])</f>
        <v>2.7544014509380824E-2</v>
      </c>
      <c r="M544">
        <v>8.2542872270898098</v>
      </c>
      <c r="N544">
        <f>(Table2[[#This Row],[1W Return vs Nifty]]-AVERAGE(Table2[1W Return vs Nifty]))/_xlfn.STDEV.P(Table2[1W Return vs Nifty])</f>
        <v>1.5679066464090543</v>
      </c>
      <c r="O544">
        <v>724.19</v>
      </c>
      <c r="P544">
        <v>692.46426401655901</v>
      </c>
      <c r="Q544">
        <v>647.48635571453497</v>
      </c>
      <c r="R544">
        <v>67.395298149436996</v>
      </c>
      <c r="S544" s="1">
        <f>(Table2[[#This Row],[Close Price]]-Table2[[#This Row],[20D EMA]])/Table2[[#This Row],[20D EMA]]</f>
        <v>4.9655477153785502E-2</v>
      </c>
      <c r="T544" s="1">
        <f>(Table2[[#This Row],[Close Price]]-Table2[[#This Row],[50D EMA]])/Table2[[#This Row],[50D EMA]]</f>
        <v>9.7746179118092927E-2</v>
      </c>
      <c r="U544" s="1">
        <f>(Table2[[#This Row],[Close Price]]-Table2[[#This Row],[200D EMA]])/Table2[[#This Row],[200D EMA]]</f>
        <v>0.17400157283798637</v>
      </c>
      <c r="V544">
        <v>0.72122730420108805</v>
      </c>
      <c r="W544">
        <v>751.85</v>
      </c>
      <c r="X544">
        <v>779.3</v>
      </c>
      <c r="Y544">
        <v>730.8</v>
      </c>
      <c r="Z544">
        <v>779.3</v>
      </c>
      <c r="AA544">
        <v>701.05</v>
      </c>
      <c r="AB544">
        <v>787.5</v>
      </c>
      <c r="AC544" s="1">
        <f>(Table2[[#This Row],[Close Price]]/Table2[[#This Row],[Day Low]])-1</f>
        <v>1.1039436057724172E-2</v>
      </c>
      <c r="AD544" s="1">
        <f>(Table2[[#This Row],[Day High]]/Table2[[#This Row],[Close Price]])-1</f>
        <v>2.5192396237584624E-2</v>
      </c>
      <c r="AE544" s="1">
        <f>(Table2[[#This Row],[Close Price]]/Table2[[#This Row],[Current Week Low]])-1</f>
        <v>4.0161466885604957E-2</v>
      </c>
      <c r="AF544" s="1">
        <f>(Table2[[#This Row],[Current Week High]]/Table2[[#This Row],[Close Price]])-1</f>
        <v>2.5192396237584624E-2</v>
      </c>
      <c r="AG544" s="1">
        <f>(Table2[[#This Row],[Close Price]]/Table2[[#This Row],[Current Month Low]])-1</f>
        <v>8.4302118251194713E-2</v>
      </c>
      <c r="AH544" s="1">
        <f>(Table2[[#This Row],[Current Month High]]/Table2[[#This Row],[Close Price]])-1</f>
        <v>3.5979740840623498E-2</v>
      </c>
      <c r="AI544">
        <v>3.59797408406234</v>
      </c>
      <c r="AJ544">
        <v>43.9541710065334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0.02</v>
      </c>
      <c r="AM544" t="s">
        <v>3220</v>
      </c>
      <c r="AN544">
        <v>5.03</v>
      </c>
      <c r="AO544" t="s">
        <v>3220</v>
      </c>
      <c r="AP544">
        <v>-2.5481363668002001E-2</v>
      </c>
      <c r="AQ544">
        <f>(Table2[[#This Row],[Sharpe Ratio]]-AVERAGE(Table2[Sharpe Ratio]))/_xlfn.STDEV.P(Table2[Sharpe Ratio])</f>
        <v>-1.0539581777108162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0.57138278055565017</v>
      </c>
      <c r="AS544">
        <f>_xlfn.RANK.AVG(Table2[[#This Row],[1Y Return vs Nifty Z-Score]],Table2[1Y Return vs Nifty Z-Score])</f>
        <v>552</v>
      </c>
      <c r="AT544">
        <f>_xlfn.RANK.AVG(Table2[[#This Row],[6M Return vs Nifty Z-Score]],Table2[6M Return vs Nifty Z-Score])</f>
        <v>315</v>
      </c>
      <c r="AU544">
        <f>_xlfn.RANK.AVG(Table2[[#This Row],[Sharpe Ratio Z-Score]],Table2[Sharpe Ratio Z-Score])</f>
        <v>634</v>
      </c>
      <c r="AV544">
        <f>(Table2[[#This Row],[Rank 1Y]]+Table2[[#This Row],[Rank 6M]]+Table2[[#This Row],[Rank Sharpe]])/3</f>
        <v>500.33333333333331</v>
      </c>
    </row>
    <row r="545" spans="1:48" x14ac:dyDescent="0.3">
      <c r="A545" t="s">
        <v>424</v>
      </c>
      <c r="B545" t="s">
        <v>425</v>
      </c>
      <c r="C545" t="s">
        <v>3161</v>
      </c>
      <c r="D545" t="s">
        <v>51</v>
      </c>
      <c r="E545">
        <v>53392.665571559999</v>
      </c>
      <c r="F545">
        <v>718.2</v>
      </c>
      <c r="G545">
        <v>-28.641908912861702</v>
      </c>
      <c r="H545">
        <f>(Table2[[#This Row],[1Y Return vs Nifty]]-AVERAGE(Table2[1Y Return vs Nifty]))/_xlfn.STDEV.P(Table2[1Y Return vs Nifty])</f>
        <v>-0.9100612537539956</v>
      </c>
      <c r="I545">
        <v>12.7272534581576</v>
      </c>
      <c r="J545">
        <f>(Table2[[#This Row],[1M Return vs Nifty]]-AVERAGE(Table2[1M Return vs Nifty]))/_xlfn.STDEV.P(Table2[1M Return vs Nifty])</f>
        <v>1.213521301301137</v>
      </c>
      <c r="K545">
        <v>11.611659079954499</v>
      </c>
      <c r="L545">
        <f>(Table2[[#This Row],[6M Return vs Nifty]]-AVERAGE(Table2[6M Return vs Nifty]))/_xlfn.STDEV.P(Table2[6M Return vs Nifty])</f>
        <v>-9.4566572388533207E-2</v>
      </c>
      <c r="M545">
        <v>6.2681266416927501</v>
      </c>
      <c r="N545">
        <f>(Table2[[#This Row],[1W Return vs Nifty]]-AVERAGE(Table2[1W Return vs Nifty]))/_xlfn.STDEV.P(Table2[1W Return vs Nifty])</f>
        <v>1.1860122071919128</v>
      </c>
      <c r="O545">
        <v>668.44</v>
      </c>
      <c r="P545">
        <v>653.08366758454895</v>
      </c>
      <c r="Q545">
        <v>654.87721767093103</v>
      </c>
      <c r="R545">
        <v>83.381489706143995</v>
      </c>
      <c r="S545" s="1">
        <f>(Table2[[#This Row],[Close Price]]-Table2[[#This Row],[20D EMA]])/Table2[[#This Row],[20D EMA]]</f>
        <v>7.4441984321704249E-2</v>
      </c>
      <c r="T545" s="1">
        <f>(Table2[[#This Row],[Close Price]]-Table2[[#This Row],[50D EMA]])/Table2[[#This Row],[50D EMA]]</f>
        <v>9.9705957517336116E-2</v>
      </c>
      <c r="U545" s="1">
        <f>(Table2[[#This Row],[Close Price]]-Table2[[#This Row],[200D EMA]])/Table2[[#This Row],[200D EMA]]</f>
        <v>9.6694129251092761E-2</v>
      </c>
      <c r="V545">
        <v>1.3910001170133901</v>
      </c>
      <c r="W545">
        <v>713</v>
      </c>
      <c r="X545">
        <v>724.5</v>
      </c>
      <c r="Y545">
        <v>696.85</v>
      </c>
      <c r="Z545">
        <v>724.5</v>
      </c>
      <c r="AA545">
        <v>671.1</v>
      </c>
      <c r="AB545">
        <v>724.5</v>
      </c>
      <c r="AC545" s="1">
        <f>(Table2[[#This Row],[Close Price]]/Table2[[#This Row],[Day Low]])-1</f>
        <v>7.2931276297336645E-3</v>
      </c>
      <c r="AD545" s="1">
        <f>(Table2[[#This Row],[Day High]]/Table2[[#This Row],[Close Price]])-1</f>
        <v>8.7719298245614308E-3</v>
      </c>
      <c r="AE545" s="1">
        <f>(Table2[[#This Row],[Close Price]]/Table2[[#This Row],[Current Week Low]])-1</f>
        <v>3.0637870416875934E-2</v>
      </c>
      <c r="AF545" s="1">
        <f>(Table2[[#This Row],[Current Week High]]/Table2[[#This Row],[Close Price]])-1</f>
        <v>8.7719298245614308E-3</v>
      </c>
      <c r="AG545" s="1">
        <f>(Table2[[#This Row],[Close Price]]/Table2[[#This Row],[Current Month Low]])-1</f>
        <v>7.0183281180151935E-2</v>
      </c>
      <c r="AH545" s="1">
        <f>(Table2[[#This Row],[Current Month High]]/Table2[[#This Row],[Close Price]])-1</f>
        <v>8.7719298245614308E-3</v>
      </c>
      <c r="AI545">
        <v>13.2553606237816</v>
      </c>
      <c r="AJ545">
        <v>29.709228824273001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0.08</v>
      </c>
      <c r="AM545" t="s">
        <v>3220</v>
      </c>
      <c r="AN545">
        <v>14.77</v>
      </c>
      <c r="AO545" t="s">
        <v>3220</v>
      </c>
      <c r="AP545">
        <v>6.7586425942809999E-3</v>
      </c>
      <c r="AQ545">
        <f>(Table2[[#This Row],[Sharpe Ratio]]-AVERAGE(Table2[Sharpe Ratio]))/_xlfn.STDEV.P(Table2[Sharpe Ratio])</f>
        <v>-0.67702925036857209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641</v>
      </c>
      <c r="AT545">
        <f>_xlfn.RANK.AVG(Table2[[#This Row],[6M Return vs Nifty Z-Score]],Table2[6M Return vs Nifty Z-Score])</f>
        <v>351</v>
      </c>
      <c r="AU545">
        <f>_xlfn.RANK.AVG(Table2[[#This Row],[Sharpe Ratio Z-Score]],Table2[Sharpe Ratio Z-Score])</f>
        <v>511</v>
      </c>
      <c r="AV545">
        <f>(Table2[[#This Row],[Rank 1Y]]+Table2[[#This Row],[Rank 6M]]+Table2[[#This Row],[Rank Sharpe]])/3</f>
        <v>501</v>
      </c>
    </row>
    <row r="546" spans="1:48" x14ac:dyDescent="0.3">
      <c r="A546" t="s">
        <v>1565</v>
      </c>
      <c r="B546" t="s">
        <v>1566</v>
      </c>
      <c r="C546" t="s">
        <v>3161</v>
      </c>
      <c r="D546" t="s">
        <v>545</v>
      </c>
      <c r="E546">
        <v>6334.1817035000004</v>
      </c>
      <c r="F546">
        <v>295.39999999999998</v>
      </c>
      <c r="G546">
        <v>-17.931275433632599</v>
      </c>
      <c r="H546">
        <f>(Table2[[#This Row],[1Y Return vs Nifty]]-AVERAGE(Table2[1Y Return vs Nifty]))/_xlfn.STDEV.P(Table2[1Y Return vs Nifty])</f>
        <v>-0.72138278848939019</v>
      </c>
      <c r="I546">
        <v>-3.1091653311540499</v>
      </c>
      <c r="J546">
        <f>(Table2[[#This Row],[1M Return vs Nifty]]-AVERAGE(Table2[1M Return vs Nifty]))/_xlfn.STDEV.P(Table2[1M Return vs Nifty])</f>
        <v>-0.36977894304236547</v>
      </c>
      <c r="K546">
        <v>-29.556328356766699</v>
      </c>
      <c r="L546">
        <f>(Table2[[#This Row],[6M Return vs Nifty]]-AVERAGE(Table2[6M Return vs Nifty]))/_xlfn.STDEV.P(Table2[6M Return vs Nifty])</f>
        <v>-1.4004944062082756</v>
      </c>
      <c r="M546">
        <v>1.5011434514225901</v>
      </c>
      <c r="N546">
        <f>(Table2[[#This Row],[1W Return vs Nifty]]-AVERAGE(Table2[1W Return vs Nifty]))/_xlfn.STDEV.P(Table2[1W Return vs Nifty])</f>
        <v>0.2694275233599035</v>
      </c>
      <c r="O546">
        <v>292.98</v>
      </c>
      <c r="P546">
        <v>297.963522134051</v>
      </c>
      <c r="Q546">
        <v>311.71405394596701</v>
      </c>
      <c r="R546">
        <v>55.551883167550301</v>
      </c>
      <c r="S546" s="1">
        <f>(Table2[[#This Row],[Close Price]]-Table2[[#This Row],[20D EMA]])/Table2[[#This Row],[20D EMA]]</f>
        <v>8.2599494846063177E-3</v>
      </c>
      <c r="T546" s="1">
        <f>(Table2[[#This Row],[Close Price]]-Table2[[#This Row],[50D EMA]])/Table2[[#This Row],[50D EMA]]</f>
        <v>-8.6034764111082105E-3</v>
      </c>
      <c r="U546" s="1">
        <f>(Table2[[#This Row],[Close Price]]-Table2[[#This Row],[200D EMA]])/Table2[[#This Row],[200D EMA]]</f>
        <v>-5.2336600610234069E-2</v>
      </c>
      <c r="V546">
        <v>0.65602891347719705</v>
      </c>
      <c r="W546">
        <v>287.55</v>
      </c>
      <c r="X546">
        <v>301.10000000000002</v>
      </c>
      <c r="Y546">
        <v>283.25</v>
      </c>
      <c r="Z546">
        <v>301.10000000000002</v>
      </c>
      <c r="AA546">
        <v>283.25</v>
      </c>
      <c r="AB546">
        <v>307.2</v>
      </c>
      <c r="AC546" s="1">
        <f>(Table2[[#This Row],[Close Price]]/Table2[[#This Row],[Day Low]])-1</f>
        <v>2.7299600069552898E-2</v>
      </c>
      <c r="AD546" s="1">
        <f>(Table2[[#This Row],[Day High]]/Table2[[#This Row],[Close Price]])-1</f>
        <v>1.9295870006770688E-2</v>
      </c>
      <c r="AE546" s="1">
        <f>(Table2[[#This Row],[Close Price]]/Table2[[#This Row],[Current Week Low]])-1</f>
        <v>4.2894969108561165E-2</v>
      </c>
      <c r="AF546" s="1">
        <f>(Table2[[#This Row],[Current Week High]]/Table2[[#This Row],[Close Price]])-1</f>
        <v>1.9295870006770688E-2</v>
      </c>
      <c r="AG546" s="1">
        <f>(Table2[[#This Row],[Close Price]]/Table2[[#This Row],[Current Month Low]])-1</f>
        <v>4.2894969108561165E-2</v>
      </c>
      <c r="AH546" s="1">
        <f>(Table2[[#This Row],[Current Month High]]/Table2[[#This Row],[Close Price]])-1</f>
        <v>3.9945836154366976E-2</v>
      </c>
      <c r="AI546">
        <v>37.197020988490202</v>
      </c>
      <c r="AJ546">
        <v>16.047927715576499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-0.05</v>
      </c>
      <c r="AM546" t="s">
        <v>3221</v>
      </c>
      <c r="AN546">
        <v>0.6</v>
      </c>
      <c r="AO546" t="s">
        <v>3220</v>
      </c>
      <c r="AP546">
        <v>0.105869910033193</v>
      </c>
      <c r="AQ546">
        <f>(Table2[[#This Row],[Sharpe Ratio]]-AVERAGE(Table2[Sharpe Ratio]))/_xlfn.STDEV.P(Table2[Sharpe Ratio])</f>
        <v>0.48171443656996626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573</v>
      </c>
      <c r="AT546">
        <f>_xlfn.RANK.AVG(Table2[[#This Row],[6M Return vs Nifty Z-Score]],Table2[6M Return vs Nifty Z-Score])</f>
        <v>717</v>
      </c>
      <c r="AU546">
        <f>_xlfn.RANK.AVG(Table2[[#This Row],[Sharpe Ratio Z-Score]],Table2[Sharpe Ratio Z-Score])</f>
        <v>215</v>
      </c>
      <c r="AV546">
        <f>(Table2[[#This Row],[Rank 1Y]]+Table2[[#This Row],[Rank 6M]]+Table2[[#This Row],[Rank Sharpe]])/3</f>
        <v>501.66666666666669</v>
      </c>
    </row>
    <row r="547" spans="1:48" x14ac:dyDescent="0.3">
      <c r="A547" t="s">
        <v>902</v>
      </c>
      <c r="B547" t="s">
        <v>903</v>
      </c>
      <c r="C547" t="s">
        <v>3177</v>
      </c>
      <c r="D547" t="s">
        <v>163</v>
      </c>
      <c r="E547">
        <v>17509.804712724999</v>
      </c>
      <c r="F547">
        <v>1132.75</v>
      </c>
      <c r="G547">
        <v>-15.043466946781599</v>
      </c>
      <c r="H547">
        <f>(Table2[[#This Row],[1Y Return vs Nifty]]-AVERAGE(Table2[1Y Return vs Nifty]))/_xlfn.STDEV.P(Table2[1Y Return vs Nifty])</f>
        <v>-0.67051116877298422</v>
      </c>
      <c r="I547">
        <v>-4.4596985019454403</v>
      </c>
      <c r="J547">
        <f>(Table2[[#This Row],[1M Return vs Nifty]]-AVERAGE(Table2[1M Return vs Nifty]))/_xlfn.STDEV.P(Table2[1M Return vs Nifty])</f>
        <v>-0.50480312545102968</v>
      </c>
      <c r="K547">
        <v>12.3437231267658</v>
      </c>
      <c r="L547">
        <f>(Table2[[#This Row],[6M Return vs Nifty]]-AVERAGE(Table2[6M Return vs Nifty]))/_xlfn.STDEV.P(Table2[6M Return vs Nifty])</f>
        <v>-7.134409117448097E-2</v>
      </c>
      <c r="M547">
        <v>-1.3629293505650499</v>
      </c>
      <c r="N547">
        <f>(Table2[[#This Row],[1W Return vs Nifty]]-AVERAGE(Table2[1W Return vs Nifty]))/_xlfn.STDEV.P(Table2[1W Return vs Nifty])</f>
        <v>-0.28126987977755585</v>
      </c>
      <c r="O547">
        <v>1126.5</v>
      </c>
      <c r="P547">
        <v>1088.0601521148301</v>
      </c>
      <c r="Q547">
        <v>1010.9711480344901</v>
      </c>
      <c r="R547">
        <v>50.3665312278332</v>
      </c>
      <c r="S547" s="1">
        <f>(Table2[[#This Row],[Close Price]]-Table2[[#This Row],[20D EMA]])/Table2[[#This Row],[20D EMA]]</f>
        <v>5.5481580115401691E-3</v>
      </c>
      <c r="T547" s="1">
        <f>(Table2[[#This Row],[Close Price]]-Table2[[#This Row],[50D EMA]])/Table2[[#This Row],[50D EMA]]</f>
        <v>4.1072957040387506E-2</v>
      </c>
      <c r="U547" s="1">
        <f>(Table2[[#This Row],[Close Price]]-Table2[[#This Row],[200D EMA]])/Table2[[#This Row],[200D EMA]]</f>
        <v>0.12045729712689621</v>
      </c>
      <c r="V547">
        <v>1.2456919149826999</v>
      </c>
      <c r="W547">
        <v>1122</v>
      </c>
      <c r="X547">
        <v>1149.4000000000001</v>
      </c>
      <c r="Y547">
        <v>1105</v>
      </c>
      <c r="Z547">
        <v>1149.4000000000001</v>
      </c>
      <c r="AA547">
        <v>1105</v>
      </c>
      <c r="AB547">
        <v>1210</v>
      </c>
      <c r="AC547" s="1">
        <f>(Table2[[#This Row],[Close Price]]/Table2[[#This Row],[Day Low]])-1</f>
        <v>9.5811051693404092E-3</v>
      </c>
      <c r="AD547" s="1">
        <f>(Table2[[#This Row],[Day High]]/Table2[[#This Row],[Close Price]])-1</f>
        <v>1.4698741999558784E-2</v>
      </c>
      <c r="AE547" s="1">
        <f>(Table2[[#This Row],[Close Price]]/Table2[[#This Row],[Current Week Low]])-1</f>
        <v>2.5113122171945612E-2</v>
      </c>
      <c r="AF547" s="1">
        <f>(Table2[[#This Row],[Current Week High]]/Table2[[#This Row],[Close Price]])-1</f>
        <v>1.4698741999558784E-2</v>
      </c>
      <c r="AG547" s="1">
        <f>(Table2[[#This Row],[Close Price]]/Table2[[#This Row],[Current Month Low]])-1</f>
        <v>2.5113122171945612E-2</v>
      </c>
      <c r="AH547" s="1">
        <f>(Table2[[#This Row],[Current Month High]]/Table2[[#This Row],[Close Price]])-1</f>
        <v>6.8196866033988002E-2</v>
      </c>
      <c r="AI547">
        <v>6.8196866033988002</v>
      </c>
      <c r="AJ547">
        <v>36.082412301778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</v>
      </c>
      <c r="AM547">
        <v>0</v>
      </c>
      <c r="AN547">
        <v>-3.76</v>
      </c>
      <c r="AO547" t="s">
        <v>3221</v>
      </c>
      <c r="AP547">
        <v>-1.1602284337010001E-2</v>
      </c>
      <c r="AQ547">
        <f>(Table2[[#This Row],[Sharpe Ratio]]-AVERAGE(Table2[Sharpe Ratio]))/_xlfn.STDEV.P(Table2[Sharpe Ratio])</f>
        <v>-0.89169311975241017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-2.4196213849284609</v>
      </c>
      <c r="AS547">
        <f>_xlfn.RANK.AVG(Table2[[#This Row],[1Y Return vs Nifty Z-Score]],Table2[1Y Return vs Nifty Z-Score])</f>
        <v>561</v>
      </c>
      <c r="AT547">
        <f>_xlfn.RANK.AVG(Table2[[#This Row],[6M Return vs Nifty Z-Score]],Table2[6M Return vs Nifty Z-Score])</f>
        <v>342</v>
      </c>
      <c r="AU547">
        <f>_xlfn.RANK.AVG(Table2[[#This Row],[Sharpe Ratio Z-Score]],Table2[Sharpe Ratio Z-Score])</f>
        <v>604</v>
      </c>
      <c r="AV547">
        <f>(Table2[[#This Row],[Rank 1Y]]+Table2[[#This Row],[Rank 6M]]+Table2[[#This Row],[Rank Sharpe]])/3</f>
        <v>502.33333333333331</v>
      </c>
    </row>
    <row r="548" spans="1:48" x14ac:dyDescent="0.3">
      <c r="A548" t="s">
        <v>1067</v>
      </c>
      <c r="B548" t="s">
        <v>1068</v>
      </c>
      <c r="C548" t="s">
        <v>3171</v>
      </c>
      <c r="D548" t="s">
        <v>345</v>
      </c>
      <c r="E548">
        <v>12645.757044600001</v>
      </c>
      <c r="F548">
        <v>912.3</v>
      </c>
      <c r="G548">
        <v>-14.094363063925901</v>
      </c>
      <c r="H548">
        <f>(Table2[[#This Row],[1Y Return vs Nifty]]-AVERAGE(Table2[1Y Return vs Nifty]))/_xlfn.STDEV.P(Table2[1Y Return vs Nifty])</f>
        <v>-0.65379175956706115</v>
      </c>
      <c r="I548">
        <v>-13.115695831166899</v>
      </c>
      <c r="J548">
        <f>(Table2[[#This Row],[1M Return vs Nifty]]-AVERAGE(Table2[1M Return vs Nifty]))/_xlfn.STDEV.P(Table2[1M Return vs Nifty])</f>
        <v>-1.3702161249887079</v>
      </c>
      <c r="K548">
        <v>17.6486497070781</v>
      </c>
      <c r="L548">
        <f>(Table2[[#This Row],[6M Return vs Nifty]]-AVERAGE(Table2[6M Return vs Nifty]))/_xlfn.STDEV.P(Table2[6M Return vs Nifty])</f>
        <v>9.6938395023046381E-2</v>
      </c>
      <c r="M548">
        <v>-3.3747208640099702</v>
      </c>
      <c r="N548">
        <f>(Table2[[#This Row],[1W Return vs Nifty]]-AVERAGE(Table2[1W Return vs Nifty]))/_xlfn.STDEV.P(Table2[1W Return vs Nifty])</f>
        <v>-0.66809257553418344</v>
      </c>
      <c r="O548">
        <v>934.84</v>
      </c>
      <c r="P548">
        <v>908.94763455729799</v>
      </c>
      <c r="Q548">
        <v>816.18744475779795</v>
      </c>
      <c r="R548">
        <v>35.854189041114402</v>
      </c>
      <c r="S548" s="1">
        <f>(Table2[[#This Row],[Close Price]]-Table2[[#This Row],[20D EMA]])/Table2[[#This Row],[20D EMA]]</f>
        <v>-2.4111077831500658E-2</v>
      </c>
      <c r="T548" s="1">
        <f>(Table2[[#This Row],[Close Price]]-Table2[[#This Row],[50D EMA]])/Table2[[#This Row],[50D EMA]]</f>
        <v>3.6881832519809928E-3</v>
      </c>
      <c r="U548" s="1">
        <f>(Table2[[#This Row],[Close Price]]-Table2[[#This Row],[200D EMA]])/Table2[[#This Row],[200D EMA]]</f>
        <v>0.11775794379037921</v>
      </c>
      <c r="V548">
        <v>0.47538632576888301</v>
      </c>
      <c r="W548">
        <v>895.05</v>
      </c>
      <c r="X548">
        <v>915</v>
      </c>
      <c r="Y548">
        <v>890.1</v>
      </c>
      <c r="Z548">
        <v>915</v>
      </c>
      <c r="AA548">
        <v>890.1</v>
      </c>
      <c r="AB548">
        <v>964</v>
      </c>
      <c r="AC548" s="1">
        <f>(Table2[[#This Row],[Close Price]]/Table2[[#This Row],[Day Low]])-1</f>
        <v>1.927266633148994E-2</v>
      </c>
      <c r="AD548" s="1">
        <f>(Table2[[#This Row],[Day High]]/Table2[[#This Row],[Close Price]])-1</f>
        <v>2.959552778691199E-3</v>
      </c>
      <c r="AE548" s="1">
        <f>(Table2[[#This Row],[Close Price]]/Table2[[#This Row],[Current Week Low]])-1</f>
        <v>2.4941017863161274E-2</v>
      </c>
      <c r="AF548" s="1">
        <f>(Table2[[#This Row],[Current Week High]]/Table2[[#This Row],[Close Price]])-1</f>
        <v>2.959552778691199E-3</v>
      </c>
      <c r="AG548" s="1">
        <f>(Table2[[#This Row],[Close Price]]/Table2[[#This Row],[Current Month Low]])-1</f>
        <v>2.4941017863161274E-2</v>
      </c>
      <c r="AH548" s="1">
        <f>(Table2[[#This Row],[Current Month High]]/Table2[[#This Row],[Close Price]])-1</f>
        <v>5.666995505864314E-2</v>
      </c>
      <c r="AI548">
        <v>12.3533925243889</v>
      </c>
      <c r="AJ548">
        <v>40.9719539519431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0.04</v>
      </c>
      <c r="AM548" t="s">
        <v>3220</v>
      </c>
      <c r="AN548">
        <v>-2.54</v>
      </c>
      <c r="AO548" t="s">
        <v>3221</v>
      </c>
      <c r="AP548">
        <v>-4.5438023913629999E-2</v>
      </c>
      <c r="AQ548">
        <f>(Table2[[#This Row],[Sharpe Ratio]]-AVERAGE(Table2[Sharpe Ratio]))/_xlfn.STDEV.P(Table2[Sharpe Ratio])</f>
        <v>-1.2872783104217795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-3.8824403754886858</v>
      </c>
      <c r="AS548">
        <f>_xlfn.RANK.AVG(Table2[[#This Row],[1Y Return vs Nifty Z-Score]],Table2[1Y Return vs Nifty Z-Score])</f>
        <v>553</v>
      </c>
      <c r="AT548">
        <f>_xlfn.RANK.AVG(Table2[[#This Row],[6M Return vs Nifty Z-Score]],Table2[6M Return vs Nifty Z-Score])</f>
        <v>293</v>
      </c>
      <c r="AU548">
        <f>_xlfn.RANK.AVG(Table2[[#This Row],[Sharpe Ratio Z-Score]],Table2[Sharpe Ratio Z-Score])</f>
        <v>664</v>
      </c>
      <c r="AV548">
        <f>(Table2[[#This Row],[Rank 1Y]]+Table2[[#This Row],[Rank 6M]]+Table2[[#This Row],[Rank Sharpe]])/3</f>
        <v>503.33333333333331</v>
      </c>
    </row>
    <row r="549" spans="1:48" x14ac:dyDescent="0.3">
      <c r="A549" t="s">
        <v>397</v>
      </c>
      <c r="B549" t="s">
        <v>398</v>
      </c>
      <c r="C549" t="s">
        <v>3160</v>
      </c>
      <c r="D549" t="s">
        <v>286</v>
      </c>
      <c r="E549">
        <v>60303.580365075002</v>
      </c>
      <c r="F549">
        <v>5697.75</v>
      </c>
      <c r="G549">
        <v>-3.9435722148772498</v>
      </c>
      <c r="H549">
        <f>(Table2[[#This Row],[1Y Return vs Nifty]]-AVERAGE(Table2[1Y Return vs Nifty]))/_xlfn.STDEV.P(Table2[1Y Return vs Nifty])</f>
        <v>-0.47497547924763139</v>
      </c>
      <c r="I549">
        <v>11.8157443905764</v>
      </c>
      <c r="J549">
        <f>(Table2[[#This Row],[1M Return vs Nifty]]-AVERAGE(Table2[1M Return vs Nifty]))/_xlfn.STDEV.P(Table2[1M Return vs Nifty])</f>
        <v>1.1223900582705677</v>
      </c>
      <c r="K549">
        <v>-3.2254027613015799</v>
      </c>
      <c r="L549">
        <f>(Table2[[#This Row],[6M Return vs Nifty]]-AVERAGE(Table2[6M Return vs Nifty]))/_xlfn.STDEV.P(Table2[6M Return vs Nifty])</f>
        <v>-0.56522674396927719</v>
      </c>
      <c r="M549">
        <v>-1.8370761876442701</v>
      </c>
      <c r="N549">
        <f>(Table2[[#This Row],[1W Return vs Nifty]]-AVERAGE(Table2[1W Return vs Nifty]))/_xlfn.STDEV.P(Table2[1W Return vs Nifty])</f>
        <v>-0.37243775501597776</v>
      </c>
      <c r="O549">
        <v>5514.77</v>
      </c>
      <c r="P549">
        <v>5284.6582122714699</v>
      </c>
      <c r="Q549">
        <v>4994.34639404057</v>
      </c>
      <c r="R549">
        <v>63.310395981060097</v>
      </c>
      <c r="S549" s="1">
        <f>(Table2[[#This Row],[Close Price]]-Table2[[#This Row],[20D EMA]])/Table2[[#This Row],[20D EMA]]</f>
        <v>3.317998756067788E-2</v>
      </c>
      <c r="T549" s="1">
        <f>(Table2[[#This Row],[Close Price]]-Table2[[#This Row],[50D EMA]])/Table2[[#This Row],[50D EMA]]</f>
        <v>7.8168118189610142E-2</v>
      </c>
      <c r="U549" s="1">
        <f>(Table2[[#This Row],[Close Price]]-Table2[[#This Row],[200D EMA]])/Table2[[#This Row],[200D EMA]]</f>
        <v>0.14083997193281506</v>
      </c>
      <c r="V549">
        <v>1.0410973241322199</v>
      </c>
      <c r="W549">
        <v>5597</v>
      </c>
      <c r="X549">
        <v>5725.45</v>
      </c>
      <c r="Y549">
        <v>5514.8</v>
      </c>
      <c r="Z549">
        <v>5725.45</v>
      </c>
      <c r="AA549">
        <v>5514.8</v>
      </c>
      <c r="AB549">
        <v>5837</v>
      </c>
      <c r="AC549" s="1">
        <f>(Table2[[#This Row],[Close Price]]/Table2[[#This Row],[Day Low]])-1</f>
        <v>1.8000714668572559E-2</v>
      </c>
      <c r="AD549" s="1">
        <f>(Table2[[#This Row],[Day High]]/Table2[[#This Row],[Close Price]])-1</f>
        <v>4.8615681628711993E-3</v>
      </c>
      <c r="AE549" s="1">
        <f>(Table2[[#This Row],[Close Price]]/Table2[[#This Row],[Current Week Low]])-1</f>
        <v>3.3174367157467133E-2</v>
      </c>
      <c r="AF549" s="1">
        <f>(Table2[[#This Row],[Current Week High]]/Table2[[#This Row],[Close Price]])-1</f>
        <v>4.8615681628711993E-3</v>
      </c>
      <c r="AG549" s="1">
        <f>(Table2[[#This Row],[Close Price]]/Table2[[#This Row],[Current Month Low]])-1</f>
        <v>3.3174367157467133E-2</v>
      </c>
      <c r="AH549" s="1">
        <f>(Table2[[#This Row],[Current Month High]]/Table2[[#This Row],[Close Price]])-1</f>
        <v>2.443947172129346E-2</v>
      </c>
      <c r="AI549">
        <v>5.3047255495590298</v>
      </c>
      <c r="AJ549">
        <v>38.597664801751399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-0.04</v>
      </c>
      <c r="AM549" t="s">
        <v>3221</v>
      </c>
      <c r="AN549">
        <v>4.3099999999999996</v>
      </c>
      <c r="AO549" t="s">
        <v>3220</v>
      </c>
      <c r="AP549">
        <v>3.1555121932220001E-3</v>
      </c>
      <c r="AQ549">
        <f>(Table2[[#This Row],[Sharpe Ratio]]-AVERAGE(Table2[Sharpe Ratio]))/_xlfn.STDEV.P(Table2[Sharpe Ratio])</f>
        <v>-0.71915467882217154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-1.0094045987844902</v>
      </c>
      <c r="AS549">
        <f>_xlfn.RANK.AVG(Table2[[#This Row],[1Y Return vs Nifty Z-Score]],Table2[1Y Return vs Nifty Z-Score])</f>
        <v>472</v>
      </c>
      <c r="AT549">
        <f>_xlfn.RANK.AVG(Table2[[#This Row],[6M Return vs Nifty Z-Score]],Table2[6M Return vs Nifty Z-Score])</f>
        <v>515</v>
      </c>
      <c r="AU549">
        <f>_xlfn.RANK.AVG(Table2[[#This Row],[Sharpe Ratio Z-Score]],Table2[Sharpe Ratio Z-Score])</f>
        <v>525</v>
      </c>
      <c r="AV549">
        <f>(Table2[[#This Row],[Rank 1Y]]+Table2[[#This Row],[Rank 6M]]+Table2[[#This Row],[Rank Sharpe]])/3</f>
        <v>504</v>
      </c>
    </row>
    <row r="550" spans="1:48" x14ac:dyDescent="0.3">
      <c r="A550" t="s">
        <v>128</v>
      </c>
      <c r="B550" t="s">
        <v>129</v>
      </c>
      <c r="C550" t="s">
        <v>3161</v>
      </c>
      <c r="D550" t="s">
        <v>51</v>
      </c>
      <c r="E550">
        <v>223317.9392082</v>
      </c>
      <c r="F550">
        <v>351.5</v>
      </c>
      <c r="G550">
        <v>14.172788610618399</v>
      </c>
      <c r="H550">
        <f>(Table2[[#This Row],[1Y Return vs Nifty]]-AVERAGE(Table2[1Y Return vs Nifty]))/_xlfn.STDEV.P(Table2[1Y Return vs Nifty])</f>
        <v>-0.15583775846173056</v>
      </c>
      <c r="I550">
        <v>2.4874718962048501</v>
      </c>
      <c r="J550">
        <f>(Table2[[#This Row],[1M Return vs Nifty]]-AVERAGE(Table2[1M Return vs Nifty]))/_xlfn.STDEV.P(Table2[1M Return vs Nifty])</f>
        <v>0.18976404502005423</v>
      </c>
      <c r="K550">
        <v>-12.4925686907232</v>
      </c>
      <c r="L550">
        <f>(Table2[[#This Row],[6M Return vs Nifty]]-AVERAGE(Table2[6M Return vs Nifty]))/_xlfn.STDEV.P(Table2[6M Return vs Nifty])</f>
        <v>-0.85919909193649102</v>
      </c>
      <c r="M550">
        <v>-1.8436231369436</v>
      </c>
      <c r="N550">
        <f>(Table2[[#This Row],[1W Return vs Nifty]]-AVERAGE(Table2[1W Return vs Nifty]))/_xlfn.STDEV.P(Table2[1W Return vs Nifty])</f>
        <v>-0.37369658753417057</v>
      </c>
      <c r="O550">
        <v>336.35</v>
      </c>
      <c r="P550">
        <v>337.06461563106399</v>
      </c>
      <c r="Q550">
        <v>307.11900057639798</v>
      </c>
      <c r="R550">
        <v>67.251404414656804</v>
      </c>
      <c r="S550" s="1">
        <f>(Table2[[#This Row],[Close Price]]-Table2[[#This Row],[20D EMA]])/Table2[[#This Row],[20D EMA]]</f>
        <v>4.5042366582428946E-2</v>
      </c>
      <c r="T550" s="1">
        <f>(Table2[[#This Row],[Close Price]]-Table2[[#This Row],[50D EMA]])/Table2[[#This Row],[50D EMA]]</f>
        <v>4.2826756946615682E-2</v>
      </c>
      <c r="U550" s="1">
        <f>(Table2[[#This Row],[Close Price]]-Table2[[#This Row],[200D EMA]])/Table2[[#This Row],[200D EMA]]</f>
        <v>0.14450750145809341</v>
      </c>
      <c r="V550">
        <v>1.7856608615591401</v>
      </c>
      <c r="W550">
        <v>340.85</v>
      </c>
      <c r="X550">
        <v>359.75</v>
      </c>
      <c r="Y550">
        <v>329.3</v>
      </c>
      <c r="Z550">
        <v>359.75</v>
      </c>
      <c r="AA550">
        <v>323.14999999999998</v>
      </c>
      <c r="AB550">
        <v>359.75</v>
      </c>
      <c r="AC550" s="1">
        <f>(Table2[[#This Row],[Close Price]]/Table2[[#This Row],[Day Low]])-1</f>
        <v>3.1245415872084514E-2</v>
      </c>
      <c r="AD550" s="1">
        <f>(Table2[[#This Row],[Day High]]/Table2[[#This Row],[Close Price]])-1</f>
        <v>2.3470839260312903E-2</v>
      </c>
      <c r="AE550" s="1">
        <f>(Table2[[#This Row],[Close Price]]/Table2[[#This Row],[Current Week Low]])-1</f>
        <v>6.7415730337078594E-2</v>
      </c>
      <c r="AF550" s="1">
        <f>(Table2[[#This Row],[Current Week High]]/Table2[[#This Row],[Close Price]])-1</f>
        <v>2.3470839260312903E-2</v>
      </c>
      <c r="AG550" s="1">
        <f>(Table2[[#This Row],[Close Price]]/Table2[[#This Row],[Current Month Low]])-1</f>
        <v>8.773015627417613E-2</v>
      </c>
      <c r="AH550" s="1">
        <f>(Table2[[#This Row],[Current Month High]]/Table2[[#This Row],[Close Price]])-1</f>
        <v>2.3470839260312903E-2</v>
      </c>
      <c r="AI550">
        <v>12.2901849217638</v>
      </c>
      <c r="AJ550">
        <v>72.093023255813904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3221</v>
      </c>
      <c r="AN550">
        <v>7.44</v>
      </c>
      <c r="AO550" t="s">
        <v>3220</v>
      </c>
      <c r="AQ550">
        <f>(Table2[[#This Row],[Sharpe Ratio]]-AVERAGE(Table2[Sharpe Ratio]))/_xlfn.STDEV.P(Table2[Sharpe Ratio])</f>
        <v>-0.75604684988846571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355</v>
      </c>
      <c r="AT550">
        <f>_xlfn.RANK.AVG(Table2[[#This Row],[6M Return vs Nifty Z-Score]],Table2[6M Return vs Nifty Z-Score])</f>
        <v>603</v>
      </c>
      <c r="AU550">
        <f>_xlfn.RANK.AVG(Table2[[#This Row],[Sharpe Ratio Z-Score]],Table2[Sharpe Ratio Z-Score])</f>
        <v>559.5</v>
      </c>
      <c r="AV550">
        <f>(Table2[[#This Row],[Rank 1Y]]+Table2[[#This Row],[Rank 6M]]+Table2[[#This Row],[Rank Sharpe]])/3</f>
        <v>505.83333333333331</v>
      </c>
    </row>
    <row r="551" spans="1:48" x14ac:dyDescent="0.3">
      <c r="A551" t="s">
        <v>549</v>
      </c>
      <c r="B551" t="s">
        <v>550</v>
      </c>
      <c r="C551" t="s">
        <v>3159</v>
      </c>
      <c r="D551" t="s">
        <v>185</v>
      </c>
      <c r="E551">
        <v>37775.543171999998</v>
      </c>
      <c r="F551">
        <v>539.65</v>
      </c>
      <c r="G551">
        <v>-13.5987256457708</v>
      </c>
      <c r="H551">
        <f>(Table2[[#This Row],[1Y Return vs Nifty]]-AVERAGE(Table2[1Y Return vs Nifty]))/_xlfn.STDEV.P(Table2[1Y Return vs Nifty])</f>
        <v>-0.64506061331258713</v>
      </c>
      <c r="I551">
        <v>-3.6953497550020802</v>
      </c>
      <c r="J551">
        <f>(Table2[[#This Row],[1M Return vs Nifty]]-AVERAGE(Table2[1M Return vs Nifty]))/_xlfn.STDEV.P(Table2[1M Return vs Nifty])</f>
        <v>-0.42838473983623038</v>
      </c>
      <c r="K551">
        <v>15.995295055375299</v>
      </c>
      <c r="L551">
        <f>(Table2[[#This Row],[6M Return vs Nifty]]-AVERAGE(Table2[6M Return vs Nifty]))/_xlfn.STDEV.P(Table2[6M Return vs Nifty])</f>
        <v>4.4490801801423549E-2</v>
      </c>
      <c r="M551">
        <v>-1.8242122787169699</v>
      </c>
      <c r="N551">
        <f>(Table2[[#This Row],[1W Return vs Nifty]]-AVERAGE(Table2[1W Return vs Nifty]))/_xlfn.STDEV.P(Table2[1W Return vs Nifty])</f>
        <v>-0.36996431187041778</v>
      </c>
      <c r="O551">
        <v>542.12</v>
      </c>
      <c r="P551">
        <v>529.91780126705805</v>
      </c>
      <c r="Q551">
        <v>481.37832291646203</v>
      </c>
      <c r="R551">
        <v>46.758134789783</v>
      </c>
      <c r="S551" s="1">
        <f>(Table2[[#This Row],[Close Price]]-Table2[[#This Row],[20D EMA]])/Table2[[#This Row],[20D EMA]]</f>
        <v>-4.5561868221058567E-3</v>
      </c>
      <c r="T551" s="1">
        <f>(Table2[[#This Row],[Close Price]]-Table2[[#This Row],[50D EMA]])/Table2[[#This Row],[50D EMA]]</f>
        <v>1.8365487458001574E-2</v>
      </c>
      <c r="U551" s="1">
        <f>(Table2[[#This Row],[Close Price]]-Table2[[#This Row],[200D EMA]])/Table2[[#This Row],[200D EMA]]</f>
        <v>0.1210517264892511</v>
      </c>
      <c r="V551">
        <v>0.96980454828222495</v>
      </c>
      <c r="W551">
        <v>533.20000000000005</v>
      </c>
      <c r="X551">
        <v>541.20000000000005</v>
      </c>
      <c r="Y551">
        <v>526.20000000000005</v>
      </c>
      <c r="Z551">
        <v>545</v>
      </c>
      <c r="AA551">
        <v>526.20000000000005</v>
      </c>
      <c r="AB551">
        <v>570.35</v>
      </c>
      <c r="AC551" s="1">
        <f>(Table2[[#This Row],[Close Price]]/Table2[[#This Row],[Day Low]])-1</f>
        <v>1.2096774193548265E-2</v>
      </c>
      <c r="AD551" s="1">
        <f>(Table2[[#This Row],[Day High]]/Table2[[#This Row],[Close Price]])-1</f>
        <v>2.8722320022238623E-3</v>
      </c>
      <c r="AE551" s="1">
        <f>(Table2[[#This Row],[Close Price]]/Table2[[#This Row],[Current Week Low]])-1</f>
        <v>2.5560623337133936E-2</v>
      </c>
      <c r="AF551" s="1">
        <f>(Table2[[#This Row],[Current Week High]]/Table2[[#This Row],[Close Price]])-1</f>
        <v>9.9138330399333174E-3</v>
      </c>
      <c r="AG551" s="1">
        <f>(Table2[[#This Row],[Close Price]]/Table2[[#This Row],[Current Month Low]])-1</f>
        <v>2.5560623337133936E-2</v>
      </c>
      <c r="AH551" s="1">
        <f>(Table2[[#This Row],[Current Month High]]/Table2[[#This Row],[Close Price]])-1</f>
        <v>5.6888724173075333E-2</v>
      </c>
      <c r="AI551">
        <v>5.6888724173075298</v>
      </c>
      <c r="AJ551">
        <v>43.638541389406399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0.1</v>
      </c>
      <c r="AM551" t="s">
        <v>3220</v>
      </c>
      <c r="AN551">
        <v>2.98</v>
      </c>
      <c r="AO551" t="s">
        <v>3220</v>
      </c>
      <c r="AP551">
        <v>-4.1151056847618002E-2</v>
      </c>
      <c r="AQ551">
        <f>(Table2[[#This Row],[Sharpe Ratio]]-AVERAGE(Table2[Sharpe Ratio]))/_xlfn.STDEV.P(Table2[Sharpe Ratio])</f>
        <v>-1.2371579138995923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-2.6360767771174038</v>
      </c>
      <c r="AS551">
        <f>_xlfn.RANK.AVG(Table2[[#This Row],[1Y Return vs Nifty Z-Score]],Table2[1Y Return vs Nifty Z-Score])</f>
        <v>549</v>
      </c>
      <c r="AT551">
        <f>_xlfn.RANK.AVG(Table2[[#This Row],[6M Return vs Nifty Z-Score]],Table2[6M Return vs Nifty Z-Score])</f>
        <v>310</v>
      </c>
      <c r="AU551">
        <f>_xlfn.RANK.AVG(Table2[[#This Row],[Sharpe Ratio Z-Score]],Table2[Sharpe Ratio Z-Score])</f>
        <v>659</v>
      </c>
      <c r="AV551">
        <f>(Table2[[#This Row],[Rank 1Y]]+Table2[[#This Row],[Rank 6M]]+Table2[[#This Row],[Rank Sharpe]])/3</f>
        <v>506</v>
      </c>
    </row>
    <row r="552" spans="1:48" x14ac:dyDescent="0.3">
      <c r="A552" t="s">
        <v>1373</v>
      </c>
      <c r="B552" t="s">
        <v>1374</v>
      </c>
      <c r="C552" t="s">
        <v>3161</v>
      </c>
      <c r="D552" t="s">
        <v>24</v>
      </c>
      <c r="E552">
        <v>8342.0175803309994</v>
      </c>
      <c r="F552">
        <v>220.91</v>
      </c>
      <c r="G552">
        <v>-35.713158385286597</v>
      </c>
      <c r="H552">
        <f>(Table2[[#This Row],[1Y Return vs Nifty]]-AVERAGE(Table2[1Y Return vs Nifty]))/_xlfn.STDEV.P(Table2[1Y Return vs Nifty])</f>
        <v>-1.0346283487393342</v>
      </c>
      <c r="I552">
        <v>-2.1185978346332499</v>
      </c>
      <c r="J552">
        <f>(Table2[[#This Row],[1M Return vs Nifty]]-AVERAGE(Table2[1M Return vs Nifty]))/_xlfn.STDEV.P(Table2[1M Return vs Nifty])</f>
        <v>-0.27074356262298438</v>
      </c>
      <c r="K552">
        <v>-17.640364594649999</v>
      </c>
      <c r="L552">
        <f>(Table2[[#This Row],[6M Return vs Nifty]]-AVERAGE(Table2[6M Return vs Nifty]))/_xlfn.STDEV.P(Table2[6M Return vs Nifty])</f>
        <v>-1.0224970905111013</v>
      </c>
      <c r="M552">
        <v>-0.78506971670967196</v>
      </c>
      <c r="N552">
        <f>(Table2[[#This Row],[1W Return vs Nifty]]-AVERAGE(Table2[1W Return vs Nifty]))/_xlfn.STDEV.P(Table2[1W Return vs Nifty])</f>
        <v>-0.17016034390218499</v>
      </c>
      <c r="O552">
        <v>223.59</v>
      </c>
      <c r="P552">
        <v>223.80468540256399</v>
      </c>
      <c r="Q552">
        <v>222.252059758537</v>
      </c>
      <c r="R552">
        <v>45.002929395521498</v>
      </c>
      <c r="S552" s="1">
        <f>(Table2[[#This Row],[Close Price]]-Table2[[#This Row],[20D EMA]])/Table2[[#This Row],[20D EMA]]</f>
        <v>-1.1986224786439495E-2</v>
      </c>
      <c r="T552" s="1">
        <f>(Table2[[#This Row],[Close Price]]-Table2[[#This Row],[50D EMA]])/Table2[[#This Row],[50D EMA]]</f>
        <v>-1.2933980347003186E-2</v>
      </c>
      <c r="U552" s="1">
        <f>(Table2[[#This Row],[Close Price]]-Table2[[#This Row],[200D EMA]])/Table2[[#This Row],[200D EMA]]</f>
        <v>-6.0384581362038616E-3</v>
      </c>
      <c r="V552">
        <v>1.2742245625606601</v>
      </c>
      <c r="W552">
        <v>220</v>
      </c>
      <c r="X552">
        <v>225.92</v>
      </c>
      <c r="Y552">
        <v>216</v>
      </c>
      <c r="Z552">
        <v>226.33</v>
      </c>
      <c r="AA552">
        <v>216</v>
      </c>
      <c r="AB552">
        <v>236.99</v>
      </c>
      <c r="AC552" s="1">
        <f>(Table2[[#This Row],[Close Price]]/Table2[[#This Row],[Day Low]])-1</f>
        <v>4.1363636363636047E-3</v>
      </c>
      <c r="AD552" s="1">
        <f>(Table2[[#This Row],[Day High]]/Table2[[#This Row],[Close Price]])-1</f>
        <v>2.2678919016794197E-2</v>
      </c>
      <c r="AE552" s="1">
        <f>(Table2[[#This Row],[Close Price]]/Table2[[#This Row],[Current Week Low]])-1</f>
        <v>2.2731481481481408E-2</v>
      </c>
      <c r="AF552" s="1">
        <f>(Table2[[#This Row],[Current Week High]]/Table2[[#This Row],[Close Price]])-1</f>
        <v>2.4534878457290299E-2</v>
      </c>
      <c r="AG552" s="1">
        <f>(Table2[[#This Row],[Close Price]]/Table2[[#This Row],[Current Month Low]])-1</f>
        <v>2.2731481481481408E-2</v>
      </c>
      <c r="AH552" s="1">
        <f>(Table2[[#This Row],[Current Month High]]/Table2[[#This Row],[Close Price]])-1</f>
        <v>7.2789823910189622E-2</v>
      </c>
      <c r="AI552">
        <v>29.713457969308699</v>
      </c>
      <c r="AJ552">
        <v>15.0572916666666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-0.03</v>
      </c>
      <c r="AM552" t="s">
        <v>3221</v>
      </c>
      <c r="AN552">
        <v>-1.04</v>
      </c>
      <c r="AO552" t="s">
        <v>3221</v>
      </c>
      <c r="AP552">
        <v>0.115938785439593</v>
      </c>
      <c r="AQ552">
        <f>(Table2[[#This Row],[Sharpe Ratio]]-AVERAGE(Table2[Sharpe Ratio]))/_xlfn.STDEV.P(Table2[Sharpe Ratio])</f>
        <v>0.59943309876877138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676</v>
      </c>
      <c r="AT552">
        <f>_xlfn.RANK.AVG(Table2[[#This Row],[6M Return vs Nifty Z-Score]],Table2[6M Return vs Nifty Z-Score])</f>
        <v>659</v>
      </c>
      <c r="AU552">
        <f>_xlfn.RANK.AVG(Table2[[#This Row],[Sharpe Ratio Z-Score]],Table2[Sharpe Ratio Z-Score])</f>
        <v>191</v>
      </c>
      <c r="AV552">
        <f>(Table2[[#This Row],[Rank 1Y]]+Table2[[#This Row],[Rank 6M]]+Table2[[#This Row],[Rank Sharpe]])/3</f>
        <v>508.66666666666669</v>
      </c>
    </row>
    <row r="553" spans="1:48" x14ac:dyDescent="0.3">
      <c r="A553" t="s">
        <v>73</v>
      </c>
      <c r="B553" t="s">
        <v>74</v>
      </c>
      <c r="C553" t="s">
        <v>3169</v>
      </c>
      <c r="D553" t="s">
        <v>75</v>
      </c>
      <c r="E553">
        <v>340449.93477543897</v>
      </c>
      <c r="F553">
        <v>2986.4</v>
      </c>
      <c r="G553">
        <v>-12.1380414614448</v>
      </c>
      <c r="H553">
        <f>(Table2[[#This Row],[1Y Return vs Nifty]]-AVERAGE(Table2[1Y Return vs Nifty]))/_xlfn.STDEV.P(Table2[1Y Return vs Nifty])</f>
        <v>-0.61932920810024594</v>
      </c>
      <c r="I553">
        <v>-6.9859352633651497</v>
      </c>
      <c r="J553">
        <f>(Table2[[#This Row],[1M Return vs Nifty]]-AVERAGE(Table2[1M Return vs Nifty]))/_xlfn.STDEV.P(Table2[1M Return vs Nifty])</f>
        <v>-0.75737230380118248</v>
      </c>
      <c r="K553">
        <v>-18.214555781604101</v>
      </c>
      <c r="L553">
        <f>(Table2[[#This Row],[6M Return vs Nifty]]-AVERAGE(Table2[6M Return vs Nifty]))/_xlfn.STDEV.P(Table2[6M Return vs Nifty])</f>
        <v>-1.0407115406133789</v>
      </c>
      <c r="M553">
        <v>-1.6467648295814601</v>
      </c>
      <c r="N553">
        <f>(Table2[[#This Row],[1W Return vs Nifty]]-AVERAGE(Table2[1W Return vs Nifty]))/_xlfn.STDEV.P(Table2[1W Return vs Nifty])</f>
        <v>-0.3358451200103244</v>
      </c>
      <c r="O553">
        <v>3038.7</v>
      </c>
      <c r="P553">
        <v>3078.1760809758198</v>
      </c>
      <c r="Q553">
        <v>3001.9629366970098</v>
      </c>
      <c r="R553">
        <v>36.1707429902741</v>
      </c>
      <c r="S553" s="1">
        <f>(Table2[[#This Row],[Close Price]]-Table2[[#This Row],[20D EMA]])/Table2[[#This Row],[20D EMA]]</f>
        <v>-1.721130746700883E-2</v>
      </c>
      <c r="T553" s="1">
        <f>(Table2[[#This Row],[Close Price]]-Table2[[#This Row],[50D EMA]])/Table2[[#This Row],[50D EMA]]</f>
        <v>-2.9815084829950839E-2</v>
      </c>
      <c r="U553" s="1">
        <f>(Table2[[#This Row],[Close Price]]-Table2[[#This Row],[200D EMA]])/Table2[[#This Row],[200D EMA]]</f>
        <v>-5.1842534452251621E-3</v>
      </c>
      <c r="V553">
        <v>0.80006138481678302</v>
      </c>
      <c r="W553">
        <v>2947.6</v>
      </c>
      <c r="X553">
        <v>3007.4</v>
      </c>
      <c r="Y553">
        <v>2927.3</v>
      </c>
      <c r="Z553">
        <v>3007.4</v>
      </c>
      <c r="AA553">
        <v>2927.3</v>
      </c>
      <c r="AB553">
        <v>3059.15</v>
      </c>
      <c r="AC553" s="1">
        <f>(Table2[[#This Row],[Close Price]]/Table2[[#This Row],[Day Low]])-1</f>
        <v>1.3163251458814029E-2</v>
      </c>
      <c r="AD553" s="1">
        <f>(Table2[[#This Row],[Day High]]/Table2[[#This Row],[Close Price]])-1</f>
        <v>7.0318778462363785E-3</v>
      </c>
      <c r="AE553" s="1">
        <f>(Table2[[#This Row],[Close Price]]/Table2[[#This Row],[Current Week Low]])-1</f>
        <v>2.0189252895159271E-2</v>
      </c>
      <c r="AF553" s="1">
        <f>(Table2[[#This Row],[Current Week High]]/Table2[[#This Row],[Close Price]])-1</f>
        <v>7.0318778462363785E-3</v>
      </c>
      <c r="AG553" s="1">
        <f>(Table2[[#This Row],[Close Price]]/Table2[[#This Row],[Current Month Low]])-1</f>
        <v>2.0189252895159271E-2</v>
      </c>
      <c r="AH553" s="1">
        <f>(Table2[[#This Row],[Current Month High]]/Table2[[#This Row],[Close Price]])-1</f>
        <v>2.4360433967318462E-2</v>
      </c>
      <c r="AI553">
        <v>25.364987945352201</v>
      </c>
      <c r="AJ553">
        <v>39.421101774042903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-0.13</v>
      </c>
      <c r="AM553" t="s">
        <v>3221</v>
      </c>
      <c r="AN553">
        <v>-2.92</v>
      </c>
      <c r="AO553" t="s">
        <v>3221</v>
      </c>
      <c r="AP553">
        <v>7.3311181694691002E-2</v>
      </c>
      <c r="AQ553">
        <f>(Table2[[#This Row],[Sharpe Ratio]]-AVERAGE(Table2[Sharpe Ratio]))/_xlfn.STDEV.P(Table2[Sharpe Ratio])</f>
        <v>0.10105922054985489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538</v>
      </c>
      <c r="AT553">
        <f>_xlfn.RANK.AVG(Table2[[#This Row],[6M Return vs Nifty Z-Score]],Table2[6M Return vs Nifty Z-Score])</f>
        <v>665</v>
      </c>
      <c r="AU553">
        <f>_xlfn.RANK.AVG(Table2[[#This Row],[Sharpe Ratio Z-Score]],Table2[Sharpe Ratio Z-Score])</f>
        <v>325</v>
      </c>
      <c r="AV553">
        <f>(Table2[[#This Row],[Rank 1Y]]+Table2[[#This Row],[Rank 6M]]+Table2[[#This Row],[Rank Sharpe]])/3</f>
        <v>509.33333333333331</v>
      </c>
    </row>
    <row r="554" spans="1:48" x14ac:dyDescent="0.3">
      <c r="A554" t="s">
        <v>688</v>
      </c>
      <c r="B554" t="s">
        <v>689</v>
      </c>
      <c r="C554" t="s">
        <v>3161</v>
      </c>
      <c r="D554" t="s">
        <v>545</v>
      </c>
      <c r="E554">
        <v>27201.478847760001</v>
      </c>
      <c r="F554">
        <v>839.6</v>
      </c>
      <c r="G554">
        <v>6.4316690694862801</v>
      </c>
      <c r="H554">
        <f>(Table2[[#This Row],[1Y Return vs Nifty]]-AVERAGE(Table2[1Y Return vs Nifty]))/_xlfn.STDEV.P(Table2[1Y Return vs Nifty])</f>
        <v>-0.2922052811935214</v>
      </c>
      <c r="I554">
        <v>8.5734105994237009</v>
      </c>
      <c r="J554">
        <f>(Table2[[#This Row],[1M Return vs Nifty]]-AVERAGE(Table2[1M Return vs Nifty]))/_xlfn.STDEV.P(Table2[1M Return vs Nifty])</f>
        <v>0.79822662510599174</v>
      </c>
      <c r="K554">
        <v>-2.62553578265483</v>
      </c>
      <c r="L554">
        <f>(Table2[[#This Row],[6M Return vs Nifty]]-AVERAGE(Table2[6M Return vs Nifty]))/_xlfn.STDEV.P(Table2[6M Return vs Nifty])</f>
        <v>-0.5461978083136716</v>
      </c>
      <c r="M554">
        <v>1.8083589576893999</v>
      </c>
      <c r="N554">
        <f>(Table2[[#This Row],[1W Return vs Nifty]]-AVERAGE(Table2[1W Return vs Nifty]))/_xlfn.STDEV.P(Table2[1W Return vs Nifty])</f>
        <v>0.32849822204719969</v>
      </c>
      <c r="O554">
        <v>816.97</v>
      </c>
      <c r="P554">
        <v>792.26083787422101</v>
      </c>
      <c r="Q554">
        <v>741.10491320504502</v>
      </c>
      <c r="R554">
        <v>64.439337547072796</v>
      </c>
      <c r="S554" s="1">
        <f>(Table2[[#This Row],[Close Price]]-Table2[[#This Row],[20D EMA]])/Table2[[#This Row],[20D EMA]]</f>
        <v>2.7699915541574346E-2</v>
      </c>
      <c r="T554" s="1">
        <f>(Table2[[#This Row],[Close Price]]-Table2[[#This Row],[50D EMA]])/Table2[[#This Row],[50D EMA]]</f>
        <v>5.975199058532104E-2</v>
      </c>
      <c r="U554" s="1">
        <f>(Table2[[#This Row],[Close Price]]-Table2[[#This Row],[200D EMA]])/Table2[[#This Row],[200D EMA]]</f>
        <v>0.13290302768199824</v>
      </c>
      <c r="V554">
        <v>0.53104010381302202</v>
      </c>
      <c r="W554">
        <v>834.65</v>
      </c>
      <c r="X554">
        <v>845</v>
      </c>
      <c r="Y554">
        <v>810</v>
      </c>
      <c r="Z554">
        <v>846</v>
      </c>
      <c r="AA554">
        <v>810</v>
      </c>
      <c r="AB554">
        <v>852</v>
      </c>
      <c r="AC554" s="1">
        <f>(Table2[[#This Row],[Close Price]]/Table2[[#This Row],[Day Low]])-1</f>
        <v>5.9306296052237251E-3</v>
      </c>
      <c r="AD554" s="1">
        <f>(Table2[[#This Row],[Day High]]/Table2[[#This Row],[Close Price]])-1</f>
        <v>6.4316341114816211E-3</v>
      </c>
      <c r="AE554" s="1">
        <f>(Table2[[#This Row],[Close Price]]/Table2[[#This Row],[Current Week Low]])-1</f>
        <v>3.6543209876543248E-2</v>
      </c>
      <c r="AF554" s="1">
        <f>(Table2[[#This Row],[Current Week High]]/Table2[[#This Row],[Close Price]])-1</f>
        <v>7.6226774654597484E-3</v>
      </c>
      <c r="AG554" s="1">
        <f>(Table2[[#This Row],[Close Price]]/Table2[[#This Row],[Current Month Low]])-1</f>
        <v>3.6543209876543248E-2</v>
      </c>
      <c r="AH554" s="1">
        <f>(Table2[[#This Row],[Current Month High]]/Table2[[#This Row],[Close Price]])-1</f>
        <v>1.476893758932829E-2</v>
      </c>
      <c r="AI554">
        <v>5.1572177227251004</v>
      </c>
      <c r="AJ554">
        <v>38.126182446327199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0.1</v>
      </c>
      <c r="AM554" t="s">
        <v>3220</v>
      </c>
      <c r="AN554">
        <v>3.72</v>
      </c>
      <c r="AO554" t="s">
        <v>3220</v>
      </c>
      <c r="AP554">
        <v>-1.8802992677145001E-2</v>
      </c>
      <c r="AQ554">
        <f>(Table2[[#This Row],[Sharpe Ratio]]-AVERAGE(Table2[Sharpe Ratio]))/_xlfn.STDEV.P(Table2[Sharpe Ratio])</f>
        <v>-0.97587906092968202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-0.6875573032836837</v>
      </c>
      <c r="AS554">
        <f>_xlfn.RANK.AVG(Table2[[#This Row],[1Y Return vs Nifty Z-Score]],Table2[1Y Return vs Nifty Z-Score])</f>
        <v>394</v>
      </c>
      <c r="AT554">
        <f>_xlfn.RANK.AVG(Table2[[#This Row],[6M Return vs Nifty Z-Score]],Table2[6M Return vs Nifty Z-Score])</f>
        <v>509</v>
      </c>
      <c r="AU554">
        <f>_xlfn.RANK.AVG(Table2[[#This Row],[Sharpe Ratio Z-Score]],Table2[Sharpe Ratio Z-Score])</f>
        <v>625</v>
      </c>
      <c r="AV554">
        <f>(Table2[[#This Row],[Rank 1Y]]+Table2[[#This Row],[Rank 6M]]+Table2[[#This Row],[Rank Sharpe]])/3</f>
        <v>509.33333333333331</v>
      </c>
    </row>
    <row r="555" spans="1:48" x14ac:dyDescent="0.3">
      <c r="A555" t="s">
        <v>1312</v>
      </c>
      <c r="B555" t="s">
        <v>1313</v>
      </c>
      <c r="C555" t="s">
        <v>3165</v>
      </c>
      <c r="D555" t="s">
        <v>269</v>
      </c>
      <c r="E555">
        <v>8818.9577891099998</v>
      </c>
      <c r="F555">
        <v>1345.05</v>
      </c>
      <c r="G555">
        <v>0.33946204663214902</v>
      </c>
      <c r="H555">
        <f>(Table2[[#This Row],[1Y Return vs Nifty]]-AVERAGE(Table2[1Y Return vs Nifty]))/_xlfn.STDEV.P(Table2[1Y Return vs Nifty])</f>
        <v>-0.3995255693329211</v>
      </c>
      <c r="I555">
        <v>-1.6991417035480501</v>
      </c>
      <c r="J555">
        <f>(Table2[[#This Row],[1M Return vs Nifty]]-AVERAGE(Table2[1M Return vs Nifty]))/_xlfn.STDEV.P(Table2[1M Return vs Nifty])</f>
        <v>-0.22880699832305504</v>
      </c>
      <c r="K555">
        <v>-4.7364209943827502</v>
      </c>
      <c r="L555">
        <f>(Table2[[#This Row],[6M Return vs Nifty]]-AVERAGE(Table2[6M Return vs Nifty]))/_xlfn.STDEV.P(Table2[6M Return vs Nifty])</f>
        <v>-0.61315915191180614</v>
      </c>
      <c r="M555">
        <v>-0.10586778582792999</v>
      </c>
      <c r="N555">
        <f>(Table2[[#This Row],[1W Return vs Nifty]]-AVERAGE(Table2[1W Return vs Nifty]))/_xlfn.STDEV.P(Table2[1W Return vs Nifty])</f>
        <v>-3.956494168931287E-2</v>
      </c>
      <c r="O555">
        <v>1337.08</v>
      </c>
      <c r="P555">
        <v>1315.7414680038801</v>
      </c>
      <c r="Q555">
        <v>1221.12192318041</v>
      </c>
      <c r="R555">
        <v>53.923856194951099</v>
      </c>
      <c r="S555" s="1">
        <f>(Table2[[#This Row],[Close Price]]-Table2[[#This Row],[20D EMA]])/Table2[[#This Row],[20D EMA]]</f>
        <v>5.9607502916803985E-3</v>
      </c>
      <c r="T555" s="1">
        <f>(Table2[[#This Row],[Close Price]]-Table2[[#This Row],[50D EMA]])/Table2[[#This Row],[50D EMA]]</f>
        <v>2.2275297016049852E-2</v>
      </c>
      <c r="U555" s="1">
        <f>(Table2[[#This Row],[Close Price]]-Table2[[#This Row],[200D EMA]])/Table2[[#This Row],[200D EMA]]</f>
        <v>0.10148706240308868</v>
      </c>
      <c r="V555">
        <v>0.94655021717577503</v>
      </c>
      <c r="W555">
        <v>1331.1</v>
      </c>
      <c r="X555">
        <v>1350</v>
      </c>
      <c r="Y555">
        <v>1313</v>
      </c>
      <c r="Z555">
        <v>1354.95</v>
      </c>
      <c r="AA555">
        <v>1313</v>
      </c>
      <c r="AB555">
        <v>1394.5</v>
      </c>
      <c r="AC555" s="1">
        <f>(Table2[[#This Row],[Close Price]]/Table2[[#This Row],[Day Low]])-1</f>
        <v>1.048005409060182E-2</v>
      </c>
      <c r="AD555" s="1">
        <f>(Table2[[#This Row],[Day High]]/Table2[[#This Row],[Close Price]])-1</f>
        <v>3.6801605888256983E-3</v>
      </c>
      <c r="AE555" s="1">
        <f>(Table2[[#This Row],[Close Price]]/Table2[[#This Row],[Current Week Low]])-1</f>
        <v>2.440974866717438E-2</v>
      </c>
      <c r="AF555" s="1">
        <f>(Table2[[#This Row],[Current Week High]]/Table2[[#This Row],[Close Price]])-1</f>
        <v>7.3603211776513966E-3</v>
      </c>
      <c r="AG555" s="1">
        <f>(Table2[[#This Row],[Close Price]]/Table2[[#This Row],[Current Month Low]])-1</f>
        <v>2.440974866717438E-2</v>
      </c>
      <c r="AH555" s="1">
        <f>(Table2[[#This Row],[Current Month High]]/Table2[[#This Row],[Close Price]])-1</f>
        <v>3.6764432548975989E-2</v>
      </c>
      <c r="AI555">
        <v>22.965689007843501</v>
      </c>
      <c r="AJ555">
        <v>37.685535878800202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-0.14000000000000001</v>
      </c>
      <c r="AM555" t="s">
        <v>3221</v>
      </c>
      <c r="AN555">
        <v>2.04</v>
      </c>
      <c r="AO555" t="s">
        <v>3220</v>
      </c>
      <c r="AQ555">
        <f>(Table2[[#This Row],[Sharpe Ratio]]-AVERAGE(Table2[Sharpe Ratio]))/_xlfn.STDEV.P(Table2[Sharpe Ratio])</f>
        <v>-0.75604684988846571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-2.0371035111455607</v>
      </c>
      <c r="AS555">
        <f>_xlfn.RANK.AVG(Table2[[#This Row],[1Y Return vs Nifty Z-Score]],Table2[1Y Return vs Nifty Z-Score])</f>
        <v>438</v>
      </c>
      <c r="AT555">
        <f>_xlfn.RANK.AVG(Table2[[#This Row],[6M Return vs Nifty Z-Score]],Table2[6M Return vs Nifty Z-Score])</f>
        <v>532</v>
      </c>
      <c r="AU555">
        <f>_xlfn.RANK.AVG(Table2[[#This Row],[Sharpe Ratio Z-Score]],Table2[Sharpe Ratio Z-Score])</f>
        <v>559.5</v>
      </c>
      <c r="AV555">
        <f>(Table2[[#This Row],[Rank 1Y]]+Table2[[#This Row],[Rank 6M]]+Table2[[#This Row],[Rank Sharpe]])/3</f>
        <v>509.83333333333331</v>
      </c>
    </row>
    <row r="556" spans="1:48" x14ac:dyDescent="0.3">
      <c r="A556" t="s">
        <v>1129</v>
      </c>
      <c r="B556" t="s">
        <v>1130</v>
      </c>
      <c r="C556" t="s">
        <v>3161</v>
      </c>
      <c r="D556" t="s">
        <v>553</v>
      </c>
      <c r="E556">
        <v>11300.79058875</v>
      </c>
      <c r="F556">
        <v>848.7</v>
      </c>
      <c r="G556">
        <v>-18.714977303164101</v>
      </c>
      <c r="H556">
        <f>(Table2[[#This Row],[1Y Return vs Nifty]]-AVERAGE(Table2[1Y Return vs Nifty]))/_xlfn.STDEV.P(Table2[1Y Return vs Nifty])</f>
        <v>-0.73518847666413378</v>
      </c>
      <c r="I556">
        <v>4.8627284347098696</v>
      </c>
      <c r="J556">
        <f>(Table2[[#This Row],[1M Return vs Nifty]]-AVERAGE(Table2[1M Return vs Nifty]))/_xlfn.STDEV.P(Table2[1M Return vs Nifty])</f>
        <v>0.42723845813242461</v>
      </c>
      <c r="K556">
        <v>-1.24787013089882</v>
      </c>
      <c r="L556">
        <f>(Table2[[#This Row],[6M Return vs Nifty]]-AVERAGE(Table2[6M Return vs Nifty]))/_xlfn.STDEV.P(Table2[6M Return vs Nifty])</f>
        <v>-0.50249560103207902</v>
      </c>
      <c r="M556">
        <v>-0.923939505170982</v>
      </c>
      <c r="N556">
        <f>(Table2[[#This Row],[1W Return vs Nifty]]-AVERAGE(Table2[1W Return vs Nifty]))/_xlfn.STDEV.P(Table2[1W Return vs Nifty])</f>
        <v>-0.19686191092478952</v>
      </c>
      <c r="O556">
        <v>859.58</v>
      </c>
      <c r="P556">
        <v>846.26507664323697</v>
      </c>
      <c r="Q556">
        <v>799.06897850695998</v>
      </c>
      <c r="R556">
        <v>37.894588569613802</v>
      </c>
      <c r="S556" s="1">
        <f>(Table2[[#This Row],[Close Price]]-Table2[[#This Row],[20D EMA]])/Table2[[#This Row],[20D EMA]]</f>
        <v>-1.2657344284417966E-2</v>
      </c>
      <c r="T556" s="1">
        <f>(Table2[[#This Row],[Close Price]]-Table2[[#This Row],[50D EMA]])/Table2[[#This Row],[50D EMA]]</f>
        <v>2.8772584666040503E-3</v>
      </c>
      <c r="U556" s="1">
        <f>(Table2[[#This Row],[Close Price]]-Table2[[#This Row],[200D EMA]])/Table2[[#This Row],[200D EMA]]</f>
        <v>6.2111060281396936E-2</v>
      </c>
      <c r="V556">
        <v>0.78838581019827203</v>
      </c>
      <c r="W556">
        <v>845.45</v>
      </c>
      <c r="X556">
        <v>873.75</v>
      </c>
      <c r="Y556">
        <v>845.45</v>
      </c>
      <c r="Z556">
        <v>873.95</v>
      </c>
      <c r="AA556">
        <v>845.45</v>
      </c>
      <c r="AB556">
        <v>898.85</v>
      </c>
      <c r="AC556" s="1">
        <f>(Table2[[#This Row],[Close Price]]/Table2[[#This Row],[Day Low]])-1</f>
        <v>3.8441066887455744E-3</v>
      </c>
      <c r="AD556" s="1">
        <f>(Table2[[#This Row],[Day High]]/Table2[[#This Row],[Close Price]])-1</f>
        <v>2.9515729939908031E-2</v>
      </c>
      <c r="AE556" s="1">
        <f>(Table2[[#This Row],[Close Price]]/Table2[[#This Row],[Current Week Low]])-1</f>
        <v>3.8441066887455744E-3</v>
      </c>
      <c r="AF556" s="1">
        <f>(Table2[[#This Row],[Current Week High]]/Table2[[#This Row],[Close Price]])-1</f>
        <v>2.9751384470366515E-2</v>
      </c>
      <c r="AG556" s="1">
        <f>(Table2[[#This Row],[Close Price]]/Table2[[#This Row],[Current Month Low]])-1</f>
        <v>3.8441066887455744E-3</v>
      </c>
      <c r="AH556" s="1">
        <f>(Table2[[#This Row],[Current Month High]]/Table2[[#This Row],[Close Price]])-1</f>
        <v>5.9090373512430849E-2</v>
      </c>
      <c r="AI556">
        <v>10.521974784965201</v>
      </c>
      <c r="AJ556">
        <v>24.808823529411701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-0.04</v>
      </c>
      <c r="AM556" t="s">
        <v>3221</v>
      </c>
      <c r="AN556">
        <v>-0.16</v>
      </c>
      <c r="AO556" t="s">
        <v>3221</v>
      </c>
      <c r="AP556">
        <v>2.4810047630085999E-2</v>
      </c>
      <c r="AQ556">
        <f>(Table2[[#This Row],[Sharpe Ratio]]-AVERAGE(Table2[Sharpe Ratio]))/_xlfn.STDEV.P(Table2[Sharpe Ratio])</f>
        <v>-0.46598410720660111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-1.473291637695179</v>
      </c>
      <c r="AS556">
        <f>_xlfn.RANK.AVG(Table2[[#This Row],[1Y Return vs Nifty Z-Score]],Table2[1Y Return vs Nifty Z-Score])</f>
        <v>577</v>
      </c>
      <c r="AT556">
        <f>_xlfn.RANK.AVG(Table2[[#This Row],[6M Return vs Nifty Z-Score]],Table2[6M Return vs Nifty Z-Score])</f>
        <v>492</v>
      </c>
      <c r="AU556">
        <f>_xlfn.RANK.AVG(Table2[[#This Row],[Sharpe Ratio Z-Score]],Table2[Sharpe Ratio Z-Score])</f>
        <v>461</v>
      </c>
      <c r="AV556">
        <f>(Table2[[#This Row],[Rank 1Y]]+Table2[[#This Row],[Rank 6M]]+Table2[[#This Row],[Rank Sharpe]])/3</f>
        <v>510</v>
      </c>
    </row>
    <row r="557" spans="1:48" x14ac:dyDescent="0.3">
      <c r="A557" t="s">
        <v>224</v>
      </c>
      <c r="B557" t="s">
        <v>225</v>
      </c>
      <c r="C557" t="s">
        <v>3163</v>
      </c>
      <c r="D557" t="s">
        <v>173</v>
      </c>
      <c r="E557">
        <v>117903.01462102499</v>
      </c>
      <c r="F557">
        <v>665.25</v>
      </c>
      <c r="G557">
        <v>-9.5709167196326206</v>
      </c>
      <c r="H557">
        <f>(Table2[[#This Row],[1Y Return vs Nifty]]-AVERAGE(Table2[1Y Return vs Nifty]))/_xlfn.STDEV.P(Table2[1Y Return vs Nifty])</f>
        <v>-0.57410675161648805</v>
      </c>
      <c r="I557">
        <v>2.8820455392062798</v>
      </c>
      <c r="J557">
        <f>(Table2[[#This Row],[1M Return vs Nifty]]-AVERAGE(Table2[1M Return vs Nifty]))/_xlfn.STDEV.P(Table2[1M Return vs Nifty])</f>
        <v>0.22921289729449096</v>
      </c>
      <c r="K557">
        <v>13.393094009284001</v>
      </c>
      <c r="L557">
        <f>(Table2[[#This Row],[6M Return vs Nifty]]-AVERAGE(Table2[6M Return vs Nifty]))/_xlfn.STDEV.P(Table2[6M Return vs Nifty])</f>
        <v>-3.8056026131541146E-2</v>
      </c>
      <c r="M557">
        <v>5.1038871065996201</v>
      </c>
      <c r="N557">
        <f>(Table2[[#This Row],[1W Return vs Nifty]]-AVERAGE(Table2[1W Return vs Nifty]))/_xlfn.STDEV.P(Table2[1W Return vs Nifty])</f>
        <v>0.96215487781089926</v>
      </c>
      <c r="O557">
        <v>642.79</v>
      </c>
      <c r="P557">
        <v>628.39666986190605</v>
      </c>
      <c r="Q557">
        <v>582.84996428883005</v>
      </c>
      <c r="R557">
        <v>73.204583701289195</v>
      </c>
      <c r="S557" s="1">
        <f>(Table2[[#This Row],[Close Price]]-Table2[[#This Row],[20D EMA]])/Table2[[#This Row],[20D EMA]]</f>
        <v>3.4941427215731478E-2</v>
      </c>
      <c r="T557" s="1">
        <f>(Table2[[#This Row],[Close Price]]-Table2[[#This Row],[50D EMA]])/Table2[[#This Row],[50D EMA]]</f>
        <v>5.8646603181701604E-2</v>
      </c>
      <c r="U557" s="1">
        <f>(Table2[[#This Row],[Close Price]]-Table2[[#This Row],[200D EMA]])/Table2[[#This Row],[200D EMA]]</f>
        <v>0.14137435147947747</v>
      </c>
      <c r="V557">
        <v>0.85095068284223196</v>
      </c>
      <c r="W557">
        <v>662.35</v>
      </c>
      <c r="X557">
        <v>669.9</v>
      </c>
      <c r="Y557">
        <v>644.04999999999995</v>
      </c>
      <c r="Z557">
        <v>669.9</v>
      </c>
      <c r="AA557">
        <v>634.20000000000005</v>
      </c>
      <c r="AB557">
        <v>669.9</v>
      </c>
      <c r="AC557" s="1">
        <f>(Table2[[#This Row],[Close Price]]/Table2[[#This Row],[Day Low]])-1</f>
        <v>4.3783498150524736E-3</v>
      </c>
      <c r="AD557" s="1">
        <f>(Table2[[#This Row],[Day High]]/Table2[[#This Row],[Close Price]])-1</f>
        <v>6.9898534385568478E-3</v>
      </c>
      <c r="AE557" s="1">
        <f>(Table2[[#This Row],[Close Price]]/Table2[[#This Row],[Current Week Low]])-1</f>
        <v>3.2916699014051698E-2</v>
      </c>
      <c r="AF557" s="1">
        <f>(Table2[[#This Row],[Current Week High]]/Table2[[#This Row],[Close Price]])-1</f>
        <v>6.9898534385568478E-3</v>
      </c>
      <c r="AG557" s="1">
        <f>(Table2[[#This Row],[Close Price]]/Table2[[#This Row],[Current Month Low]])-1</f>
        <v>4.8959318826868437E-2</v>
      </c>
      <c r="AH557" s="1">
        <f>(Table2[[#This Row],[Current Month High]]/Table2[[#This Row],[Close Price]])-1</f>
        <v>6.9898534385568478E-3</v>
      </c>
      <c r="AI557">
        <v>0.698985343855684</v>
      </c>
      <c r="AJ557">
        <v>35.987326246933698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-0.02</v>
      </c>
      <c r="AM557" t="s">
        <v>3221</v>
      </c>
      <c r="AN557">
        <v>3.42</v>
      </c>
      <c r="AO557" t="s">
        <v>3220</v>
      </c>
      <c r="AP557">
        <v>-6.9846779465089007E-2</v>
      </c>
      <c r="AQ557">
        <f>(Table2[[#This Row],[Sharpe Ratio]]-AVERAGE(Table2[Sharpe Ratio]))/_xlfn.STDEV.P(Table2[Sharpe Ratio])</f>
        <v>-1.5726494103192949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-0.99344441296193398</v>
      </c>
      <c r="AS557">
        <f>_xlfn.RANK.AVG(Table2[[#This Row],[1Y Return vs Nifty Z-Score]],Table2[1Y Return vs Nifty Z-Score])</f>
        <v>509</v>
      </c>
      <c r="AT557">
        <f>_xlfn.RANK.AVG(Table2[[#This Row],[6M Return vs Nifty Z-Score]],Table2[6M Return vs Nifty Z-Score])</f>
        <v>333</v>
      </c>
      <c r="AU557">
        <f>_xlfn.RANK.AVG(Table2[[#This Row],[Sharpe Ratio Z-Score]],Table2[Sharpe Ratio Z-Score])</f>
        <v>692</v>
      </c>
      <c r="AV557">
        <f>(Table2[[#This Row],[Rank 1Y]]+Table2[[#This Row],[Rank 6M]]+Table2[[#This Row],[Rank Sharpe]])/3</f>
        <v>511.33333333333331</v>
      </c>
    </row>
    <row r="558" spans="1:48" x14ac:dyDescent="0.3">
      <c r="A558" t="s">
        <v>1112</v>
      </c>
      <c r="B558" t="s">
        <v>1113</v>
      </c>
      <c r="C558" t="s">
        <v>3164</v>
      </c>
      <c r="D558" t="s">
        <v>46</v>
      </c>
      <c r="E558">
        <v>11596.852953825</v>
      </c>
      <c r="F558">
        <v>452.05</v>
      </c>
      <c r="G558">
        <v>-2.28966377524972</v>
      </c>
      <c r="H558">
        <f>(Table2[[#This Row],[1Y Return vs Nifty]]-AVERAGE(Table2[1Y Return vs Nifty]))/_xlfn.STDEV.P(Table2[1Y Return vs Nifty])</f>
        <v>-0.445840236529984</v>
      </c>
      <c r="I558">
        <v>-15.5992892012578</v>
      </c>
      <c r="J558">
        <f>(Table2[[#This Row],[1M Return vs Nifty]]-AVERAGE(Table2[1M Return vs Nifty]))/_xlfn.STDEV.P(Table2[1M Return vs Nifty])</f>
        <v>-1.6185218841398115</v>
      </c>
      <c r="K558">
        <v>-6.8779092571745597</v>
      </c>
      <c r="L558">
        <f>(Table2[[#This Row],[6M Return vs Nifty]]-AVERAGE(Table2[6M Return vs Nifty]))/_xlfn.STDEV.P(Table2[6M Return vs Nifty])</f>
        <v>-0.68109128321836487</v>
      </c>
      <c r="M558">
        <v>-0.52616016313388903</v>
      </c>
      <c r="N558">
        <f>(Table2[[#This Row],[1W Return vs Nifty]]-AVERAGE(Table2[1W Return vs Nifty]))/_xlfn.STDEV.P(Table2[1W Return vs Nifty])</f>
        <v>-0.1203778039113325</v>
      </c>
      <c r="O558">
        <v>459.37</v>
      </c>
      <c r="P558">
        <v>471.43511249131001</v>
      </c>
      <c r="Q558">
        <v>440.89972587013398</v>
      </c>
      <c r="R558">
        <v>44.736837375763002</v>
      </c>
      <c r="S558" s="1">
        <f>(Table2[[#This Row],[Close Price]]-Table2[[#This Row],[20D EMA]])/Table2[[#This Row],[20D EMA]]</f>
        <v>-1.5934867318283721E-2</v>
      </c>
      <c r="T558" s="1">
        <f>(Table2[[#This Row],[Close Price]]-Table2[[#This Row],[50D EMA]])/Table2[[#This Row],[50D EMA]]</f>
        <v>-4.1119365057195066E-2</v>
      </c>
      <c r="U558" s="1">
        <f>(Table2[[#This Row],[Close Price]]-Table2[[#This Row],[200D EMA]])/Table2[[#This Row],[200D EMA]]</f>
        <v>2.5289818694852903E-2</v>
      </c>
      <c r="V558">
        <v>0.62944812403643302</v>
      </c>
      <c r="W558">
        <v>448.35</v>
      </c>
      <c r="X558">
        <v>453.8</v>
      </c>
      <c r="Y558">
        <v>445</v>
      </c>
      <c r="Z558">
        <v>456.8</v>
      </c>
      <c r="AA558">
        <v>440.55</v>
      </c>
      <c r="AB558">
        <v>463.95</v>
      </c>
      <c r="AC558" s="1">
        <f>(Table2[[#This Row],[Close Price]]/Table2[[#This Row],[Day Low]])-1</f>
        <v>8.2524813203970204E-3</v>
      </c>
      <c r="AD558" s="1">
        <f>(Table2[[#This Row],[Day High]]/Table2[[#This Row],[Close Price]])-1</f>
        <v>3.8712531799580674E-3</v>
      </c>
      <c r="AE558" s="1">
        <f>(Table2[[#This Row],[Close Price]]/Table2[[#This Row],[Current Week Low]])-1</f>
        <v>1.584269662921356E-2</v>
      </c>
      <c r="AF558" s="1">
        <f>(Table2[[#This Row],[Current Week High]]/Table2[[#This Row],[Close Price]])-1</f>
        <v>1.0507687202742977E-2</v>
      </c>
      <c r="AG558" s="1">
        <f>(Table2[[#This Row],[Close Price]]/Table2[[#This Row],[Current Month Low]])-1</f>
        <v>2.6103733968902532E-2</v>
      </c>
      <c r="AH558" s="1">
        <f>(Table2[[#This Row],[Current Month High]]/Table2[[#This Row],[Close Price]])-1</f>
        <v>2.6324521623714237E-2</v>
      </c>
      <c r="AI558">
        <v>27.154075876562299</v>
      </c>
      <c r="AJ558">
        <v>45.775556272170199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3221</v>
      </c>
      <c r="AN558">
        <v>-2.89</v>
      </c>
      <c r="AO558" t="s">
        <v>3221</v>
      </c>
      <c r="AP558">
        <v>1.368707991106E-3</v>
      </c>
      <c r="AQ558">
        <f>(Table2[[#This Row],[Sharpe Ratio]]-AVERAGE(Table2[Sharpe Ratio]))/_xlfn.STDEV.P(Table2[Sharpe Ratio])</f>
        <v>-0.74004481717372983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459</v>
      </c>
      <c r="AT558">
        <f>_xlfn.RANK.AVG(Table2[[#This Row],[6M Return vs Nifty Z-Score]],Table2[6M Return vs Nifty Z-Score])</f>
        <v>546</v>
      </c>
      <c r="AU558">
        <f>_xlfn.RANK.AVG(Table2[[#This Row],[Sharpe Ratio Z-Score]],Table2[Sharpe Ratio Z-Score])</f>
        <v>530</v>
      </c>
      <c r="AV558">
        <f>(Table2[[#This Row],[Rank 1Y]]+Table2[[#This Row],[Rank 6M]]+Table2[[#This Row],[Rank Sharpe]])/3</f>
        <v>511.66666666666669</v>
      </c>
    </row>
    <row r="559" spans="1:48" x14ac:dyDescent="0.3">
      <c r="A559" t="s">
        <v>1110</v>
      </c>
      <c r="B559" t="s">
        <v>1111</v>
      </c>
      <c r="C559" t="s">
        <v>3161</v>
      </c>
      <c r="D559" t="s">
        <v>24</v>
      </c>
      <c r="E559">
        <v>11684.647114893</v>
      </c>
      <c r="F559">
        <v>106.11</v>
      </c>
      <c r="G559">
        <v>-23.323484499302001</v>
      </c>
      <c r="H559">
        <f>(Table2[[#This Row],[1Y Return vs Nifty]]-AVERAGE(Table2[1Y Return vs Nifty]))/_xlfn.STDEV.P(Table2[1Y Return vs Nifty])</f>
        <v>-0.81637191615111104</v>
      </c>
      <c r="I559">
        <v>-8.3750178820570191</v>
      </c>
      <c r="J559">
        <f>(Table2[[#This Row],[1M Return vs Nifty]]-AVERAGE(Table2[1M Return vs Nifty]))/_xlfn.STDEV.P(Table2[1M Return vs Nifty])</f>
        <v>-0.8962505993835479</v>
      </c>
      <c r="K559">
        <v>-34.6843043603401</v>
      </c>
      <c r="L559">
        <f>(Table2[[#This Row],[6M Return vs Nifty]]-AVERAGE(Table2[6M Return vs Nifty]))/_xlfn.STDEV.P(Table2[6M Return vs Nifty])</f>
        <v>-1.5631636793788366</v>
      </c>
      <c r="M559">
        <v>-4.0492163803547401</v>
      </c>
      <c r="N559">
        <f>(Table2[[#This Row],[1W Return vs Nifty]]-AVERAGE(Table2[1W Return vs Nifty]))/_xlfn.STDEV.P(Table2[1W Return vs Nifty])</f>
        <v>-0.79778303906609738</v>
      </c>
      <c r="O559">
        <v>108.94</v>
      </c>
      <c r="P559">
        <v>111.906235129888</v>
      </c>
      <c r="Q559">
        <v>115.136497155003</v>
      </c>
      <c r="R559">
        <v>36.260399166229597</v>
      </c>
      <c r="S559" s="1">
        <f>(Table2[[#This Row],[Close Price]]-Table2[[#This Row],[20D EMA]])/Table2[[#This Row],[20D EMA]]</f>
        <v>-2.5977602349917372E-2</v>
      </c>
      <c r="T559" s="1">
        <f>(Table2[[#This Row],[Close Price]]-Table2[[#This Row],[50D EMA]])/Table2[[#This Row],[50D EMA]]</f>
        <v>-5.1795461827130497E-2</v>
      </c>
      <c r="U559" s="1">
        <f>(Table2[[#This Row],[Close Price]]-Table2[[#This Row],[200D EMA]])/Table2[[#This Row],[200D EMA]]</f>
        <v>-7.8398226262268861E-2</v>
      </c>
      <c r="V559">
        <v>0.60169600200616302</v>
      </c>
      <c r="W559">
        <v>105.19</v>
      </c>
      <c r="X559">
        <v>106.69</v>
      </c>
      <c r="Y559">
        <v>103.22</v>
      </c>
      <c r="Z559">
        <v>106.69</v>
      </c>
      <c r="AA559">
        <v>103.22</v>
      </c>
      <c r="AB559">
        <v>110.6</v>
      </c>
      <c r="AC559" s="1">
        <f>(Table2[[#This Row],[Close Price]]/Table2[[#This Row],[Day Low]])-1</f>
        <v>8.7460785245745409E-3</v>
      </c>
      <c r="AD559" s="1">
        <f>(Table2[[#This Row],[Day High]]/Table2[[#This Row],[Close Price]])-1</f>
        <v>5.4660258222598568E-3</v>
      </c>
      <c r="AE559" s="1">
        <f>(Table2[[#This Row],[Close Price]]/Table2[[#This Row],[Current Week Low]])-1</f>
        <v>2.7998449912807644E-2</v>
      </c>
      <c r="AF559" s="1">
        <f>(Table2[[#This Row],[Current Week High]]/Table2[[#This Row],[Close Price]])-1</f>
        <v>5.4660258222598568E-3</v>
      </c>
      <c r="AG559" s="1">
        <f>(Table2[[#This Row],[Close Price]]/Table2[[#This Row],[Current Month Low]])-1</f>
        <v>2.7998449912807644E-2</v>
      </c>
      <c r="AH559" s="1">
        <f>(Table2[[#This Row],[Current Month High]]/Table2[[#This Row],[Close Price]])-1</f>
        <v>4.23145792102535E-2</v>
      </c>
      <c r="AI559">
        <v>43.718782395627102</v>
      </c>
      <c r="AJ559">
        <v>13.0031948881789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-0.11</v>
      </c>
      <c r="AM559" t="s">
        <v>3221</v>
      </c>
      <c r="AN559">
        <v>-3.88</v>
      </c>
      <c r="AO559" t="s">
        <v>3221</v>
      </c>
      <c r="AP559">
        <v>0.10921430870499101</v>
      </c>
      <c r="AQ559">
        <f>(Table2[[#This Row],[Sharpe Ratio]]-AVERAGE(Table2[Sharpe Ratio]))/_xlfn.STDEV.P(Table2[Sharpe Ratio])</f>
        <v>0.52081494398644279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606</v>
      </c>
      <c r="AT559">
        <f>_xlfn.RANK.AVG(Table2[[#This Row],[6M Return vs Nifty Z-Score]],Table2[6M Return vs Nifty Z-Score])</f>
        <v>726</v>
      </c>
      <c r="AU559">
        <f>_xlfn.RANK.AVG(Table2[[#This Row],[Sharpe Ratio Z-Score]],Table2[Sharpe Ratio Z-Score])</f>
        <v>205</v>
      </c>
      <c r="AV559">
        <f>(Table2[[#This Row],[Rank 1Y]]+Table2[[#This Row],[Rank 6M]]+Table2[[#This Row],[Rank Sharpe]])/3</f>
        <v>512.33333333333337</v>
      </c>
    </row>
    <row r="560" spans="1:48" x14ac:dyDescent="0.3">
      <c r="A560" t="s">
        <v>1251</v>
      </c>
      <c r="B560" t="s">
        <v>1252</v>
      </c>
      <c r="C560" t="s">
        <v>3172</v>
      </c>
      <c r="D560" t="s">
        <v>414</v>
      </c>
      <c r="E560">
        <v>9499.8871501199992</v>
      </c>
      <c r="F560">
        <v>215.64</v>
      </c>
      <c r="G560">
        <v>-38.452133684832503</v>
      </c>
      <c r="H560">
        <f>(Table2[[#This Row],[1Y Return vs Nifty]]-AVERAGE(Table2[1Y Return vs Nifty]))/_xlfn.STDEV.P(Table2[1Y Return vs Nifty])</f>
        <v>-1.0828781237800147</v>
      </c>
      <c r="I560">
        <v>5.1290068746698001</v>
      </c>
      <c r="J560">
        <f>(Table2[[#This Row],[1M Return vs Nifty]]-AVERAGE(Table2[1M Return vs Nifty]))/_xlfn.STDEV.P(Table2[1M Return vs Nifty])</f>
        <v>0.45386055777887441</v>
      </c>
      <c r="K560">
        <v>17.146158723379699</v>
      </c>
      <c r="L560">
        <f>(Table2[[#This Row],[6M Return vs Nifty]]-AVERAGE(Table2[6M Return vs Nifty]))/_xlfn.STDEV.P(Table2[6M Return vs Nifty])</f>
        <v>8.0998413432645175E-2</v>
      </c>
      <c r="M560">
        <v>4.5198470665736403</v>
      </c>
      <c r="N560">
        <f>(Table2[[#This Row],[1W Return vs Nifty]]-AVERAGE(Table2[1W Return vs Nifty]))/_xlfn.STDEV.P(Table2[1W Return vs Nifty])</f>
        <v>0.84985698749631056</v>
      </c>
      <c r="O560">
        <v>197.68</v>
      </c>
      <c r="P560">
        <v>191.540769605511</v>
      </c>
      <c r="Q560">
        <v>191.783681801444</v>
      </c>
      <c r="R560">
        <v>77.609010726760502</v>
      </c>
      <c r="S560" s="1">
        <f>(Table2[[#This Row],[Close Price]]-Table2[[#This Row],[20D EMA]])/Table2[[#This Row],[20D EMA]]</f>
        <v>9.0853905301497256E-2</v>
      </c>
      <c r="T560" s="1">
        <f>(Table2[[#This Row],[Close Price]]-Table2[[#This Row],[50D EMA]])/Table2[[#This Row],[50D EMA]]</f>
        <v>0.12581775902917539</v>
      </c>
      <c r="U560" s="1">
        <f>(Table2[[#This Row],[Close Price]]-Table2[[#This Row],[200D EMA]])/Table2[[#This Row],[200D EMA]]</f>
        <v>0.12439180421645425</v>
      </c>
      <c r="V560">
        <v>1.68803833812713</v>
      </c>
      <c r="W560">
        <v>205.56</v>
      </c>
      <c r="X560">
        <v>217.2</v>
      </c>
      <c r="Y560">
        <v>200.62</v>
      </c>
      <c r="Z560">
        <v>217.2</v>
      </c>
      <c r="AA560">
        <v>192.71</v>
      </c>
      <c r="AB560">
        <v>217.2</v>
      </c>
      <c r="AC560" s="1">
        <f>(Table2[[#This Row],[Close Price]]/Table2[[#This Row],[Day Low]])-1</f>
        <v>4.9036777583187252E-2</v>
      </c>
      <c r="AD560" s="1">
        <f>(Table2[[#This Row],[Day High]]/Table2[[#This Row],[Close Price]])-1</f>
        <v>7.2342793544797335E-3</v>
      </c>
      <c r="AE560" s="1">
        <f>(Table2[[#This Row],[Close Price]]/Table2[[#This Row],[Current Week Low]])-1</f>
        <v>7.4867909480609951E-2</v>
      </c>
      <c r="AF560" s="1">
        <f>(Table2[[#This Row],[Current Week High]]/Table2[[#This Row],[Close Price]])-1</f>
        <v>7.2342793544797335E-3</v>
      </c>
      <c r="AG560" s="1">
        <f>(Table2[[#This Row],[Close Price]]/Table2[[#This Row],[Current Month Low]])-1</f>
        <v>0.11898707903066774</v>
      </c>
      <c r="AH560" s="1">
        <f>(Table2[[#This Row],[Current Month High]]/Table2[[#This Row],[Close Price]])-1</f>
        <v>7.2342793544797335E-3</v>
      </c>
      <c r="AI560">
        <v>19.6438508625486</v>
      </c>
      <c r="AJ560">
        <v>48.717241379310302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0.13</v>
      </c>
      <c r="AM560" t="s">
        <v>3220</v>
      </c>
      <c r="AN560">
        <v>10.35</v>
      </c>
      <c r="AO560" t="s">
        <v>3220</v>
      </c>
      <c r="AQ560">
        <f>(Table2[[#This Row],[Sharpe Ratio]]-AVERAGE(Table2[Sharpe Ratio]))/_xlfn.STDEV.P(Table2[Sharpe Ratio])</f>
        <v>-0.75604684988846571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681</v>
      </c>
      <c r="AT560">
        <f>_xlfn.RANK.AVG(Table2[[#This Row],[6M Return vs Nifty Z-Score]],Table2[6M Return vs Nifty Z-Score])</f>
        <v>297</v>
      </c>
      <c r="AU560">
        <f>_xlfn.RANK.AVG(Table2[[#This Row],[Sharpe Ratio Z-Score]],Table2[Sharpe Ratio Z-Score])</f>
        <v>559.5</v>
      </c>
      <c r="AV560">
        <f>(Table2[[#This Row],[Rank 1Y]]+Table2[[#This Row],[Rank 6M]]+Table2[[#This Row],[Rank Sharpe]])/3</f>
        <v>512.5</v>
      </c>
    </row>
    <row r="561" spans="1:48" x14ac:dyDescent="0.3">
      <c r="A561" t="s">
        <v>1004</v>
      </c>
      <c r="B561" t="s">
        <v>1005</v>
      </c>
      <c r="C561" t="s">
        <v>3161</v>
      </c>
      <c r="D561" t="s">
        <v>553</v>
      </c>
      <c r="E561">
        <v>14506.255906099999</v>
      </c>
      <c r="F561">
        <v>1832.95</v>
      </c>
      <c r="G561">
        <v>-19.6892303818729</v>
      </c>
      <c r="H561">
        <f>(Table2[[#This Row],[1Y Return vs Nifty]]-AVERAGE(Table2[1Y Return vs Nifty]))/_xlfn.STDEV.P(Table2[1Y Return vs Nifty])</f>
        <v>-0.75235091397716225</v>
      </c>
      <c r="I561">
        <v>4.0424286080347702</v>
      </c>
      <c r="J561">
        <f>(Table2[[#This Row],[1M Return vs Nifty]]-AVERAGE(Table2[1M Return vs Nifty]))/_xlfn.STDEV.P(Table2[1M Return vs Nifty])</f>
        <v>0.34522617156128432</v>
      </c>
      <c r="K561">
        <v>20.531729186900701</v>
      </c>
      <c r="L561">
        <f>(Table2[[#This Row],[6M Return vs Nifty]]-AVERAGE(Table2[6M Return vs Nifty]))/_xlfn.STDEV.P(Table2[6M Return vs Nifty])</f>
        <v>0.18839522772836526</v>
      </c>
      <c r="M561">
        <v>8.8192932285787897</v>
      </c>
      <c r="N561">
        <f>(Table2[[#This Row],[1W Return vs Nifty]]-AVERAGE(Table2[1W Return vs Nifty]))/_xlfn.STDEV.P(Table2[1W Return vs Nifty])</f>
        <v>1.6765447150926183</v>
      </c>
      <c r="O561">
        <v>1750.67</v>
      </c>
      <c r="P561">
        <v>1728.90715719324</v>
      </c>
      <c r="Q561">
        <v>1649.27723898206</v>
      </c>
      <c r="R561">
        <v>70.095504772812106</v>
      </c>
      <c r="S561" s="1">
        <f>(Table2[[#This Row],[Close Price]]-Table2[[#This Row],[20D EMA]])/Table2[[#This Row],[20D EMA]]</f>
        <v>4.6999148897279311E-2</v>
      </c>
      <c r="T561" s="1">
        <f>(Table2[[#This Row],[Close Price]]-Table2[[#This Row],[50D EMA]])/Table2[[#This Row],[50D EMA]]</f>
        <v>6.0178386314084301E-2</v>
      </c>
      <c r="U561" s="1">
        <f>(Table2[[#This Row],[Close Price]]-Table2[[#This Row],[200D EMA]])/Table2[[#This Row],[200D EMA]]</f>
        <v>0.11136560711363697</v>
      </c>
      <c r="V561">
        <v>1.29773777354437</v>
      </c>
      <c r="W561">
        <v>1810</v>
      </c>
      <c r="X561">
        <v>1865.8</v>
      </c>
      <c r="Y561">
        <v>1810</v>
      </c>
      <c r="Z561">
        <v>1925</v>
      </c>
      <c r="AA561">
        <v>1704.45</v>
      </c>
      <c r="AB561">
        <v>1925</v>
      </c>
      <c r="AC561" s="1">
        <f>(Table2[[#This Row],[Close Price]]/Table2[[#This Row],[Day Low]])-1</f>
        <v>1.2679558011049696E-2</v>
      </c>
      <c r="AD561" s="1">
        <f>(Table2[[#This Row],[Day High]]/Table2[[#This Row],[Close Price]])-1</f>
        <v>1.7921929130636283E-2</v>
      </c>
      <c r="AE561" s="1">
        <f>(Table2[[#This Row],[Close Price]]/Table2[[#This Row],[Current Week Low]])-1</f>
        <v>1.2679558011049696E-2</v>
      </c>
      <c r="AF561" s="1">
        <f>(Table2[[#This Row],[Current Week High]]/Table2[[#This Row],[Close Price]])-1</f>
        <v>5.0219591369104366E-2</v>
      </c>
      <c r="AG561" s="1">
        <f>(Table2[[#This Row],[Close Price]]/Table2[[#This Row],[Current Month Low]])-1</f>
        <v>7.5390888556425839E-2</v>
      </c>
      <c r="AH561" s="1">
        <f>(Table2[[#This Row],[Current Month High]]/Table2[[#This Row],[Close Price]])-1</f>
        <v>5.0219591369104366E-2</v>
      </c>
      <c r="AI561">
        <v>7.9653018358384102</v>
      </c>
      <c r="AJ561">
        <v>40.241009946442198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-7.0000000000000007E-2</v>
      </c>
      <c r="AM561" t="s">
        <v>3221</v>
      </c>
      <c r="AN561">
        <v>8.9499999999999993</v>
      </c>
      <c r="AO561" t="s">
        <v>3220</v>
      </c>
      <c r="AP561">
        <v>-7.0683902944173996E-2</v>
      </c>
      <c r="AQ561">
        <f>(Table2[[#This Row],[Sharpe Ratio]]-AVERAGE(Table2[Sharpe Ratio]))/_xlfn.STDEV.P(Table2[Sharpe Ratio])</f>
        <v>-1.582436506899163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-0.12462130649405756</v>
      </c>
      <c r="AS561">
        <f>_xlfn.RANK.AVG(Table2[[#This Row],[1Y Return vs Nifty Z-Score]],Table2[1Y Return vs Nifty Z-Score])</f>
        <v>585</v>
      </c>
      <c r="AT561">
        <f>_xlfn.RANK.AVG(Table2[[#This Row],[6M Return vs Nifty Z-Score]],Table2[6M Return vs Nifty Z-Score])</f>
        <v>263</v>
      </c>
      <c r="AU561">
        <f>_xlfn.RANK.AVG(Table2[[#This Row],[Sharpe Ratio Z-Score]],Table2[Sharpe Ratio Z-Score])</f>
        <v>695</v>
      </c>
      <c r="AV561">
        <f>(Table2[[#This Row],[Rank 1Y]]+Table2[[#This Row],[Rank 6M]]+Table2[[#This Row],[Rank Sharpe]])/3</f>
        <v>514.33333333333337</v>
      </c>
    </row>
    <row r="562" spans="1:48" x14ac:dyDescent="0.3">
      <c r="A562" t="s">
        <v>2203</v>
      </c>
      <c r="B562" t="s">
        <v>2204</v>
      </c>
      <c r="C562" t="s">
        <v>3160</v>
      </c>
      <c r="D562" t="s">
        <v>286</v>
      </c>
      <c r="E562">
        <v>2668.2930476649999</v>
      </c>
      <c r="F562">
        <v>1787.65</v>
      </c>
      <c r="G562">
        <v>-10.5099466196229</v>
      </c>
      <c r="H562">
        <f>(Table2[[#This Row],[1Y Return vs Nifty]]-AVERAGE(Table2[1Y Return vs Nifty]))/_xlfn.STDEV.P(Table2[1Y Return vs Nifty])</f>
        <v>-0.59064869759114325</v>
      </c>
      <c r="I562">
        <v>-3.8514160818293601</v>
      </c>
      <c r="J562">
        <f>(Table2[[#This Row],[1M Return vs Nifty]]-AVERAGE(Table2[1M Return vs Nifty]))/_xlfn.STDEV.P(Table2[1M Return vs Nifty])</f>
        <v>-0.44398800574418923</v>
      </c>
      <c r="K562">
        <v>-8.84045351143053</v>
      </c>
      <c r="L562">
        <f>(Table2[[#This Row],[6M Return vs Nifty]]-AVERAGE(Table2[6M Return vs Nifty]))/_xlfn.STDEV.P(Table2[6M Return vs Nifty])</f>
        <v>-0.74334696600284278</v>
      </c>
      <c r="M562">
        <v>1.15163195510424</v>
      </c>
      <c r="N562">
        <f>(Table2[[#This Row],[1W Return vs Nifty]]-AVERAGE(Table2[1W Return vs Nifty]))/_xlfn.STDEV.P(Table2[1W Return vs Nifty])</f>
        <v>0.20222424792094565</v>
      </c>
      <c r="O562">
        <v>1770.9</v>
      </c>
      <c r="P562">
        <v>1769.4308373404699</v>
      </c>
      <c r="Q562">
        <v>1695.03310656445</v>
      </c>
      <c r="R562">
        <v>57.7773915525406</v>
      </c>
      <c r="S562" s="1">
        <f>(Table2[[#This Row],[Close Price]]-Table2[[#This Row],[20D EMA]])/Table2[[#This Row],[20D EMA]]</f>
        <v>9.4584674459314462E-3</v>
      </c>
      <c r="T562" s="1">
        <f>(Table2[[#This Row],[Close Price]]-Table2[[#This Row],[50D EMA]])/Table2[[#This Row],[50D EMA]]</f>
        <v>1.0296623227678322E-2</v>
      </c>
      <c r="U562" s="1">
        <f>(Table2[[#This Row],[Close Price]]-Table2[[#This Row],[200D EMA]])/Table2[[#This Row],[200D EMA]]</f>
        <v>5.4640167839122102E-2</v>
      </c>
      <c r="V562">
        <v>0.52029100975459497</v>
      </c>
      <c r="W562">
        <v>1764</v>
      </c>
      <c r="X562">
        <v>1795.45</v>
      </c>
      <c r="Y562">
        <v>1750</v>
      </c>
      <c r="Z562">
        <v>1799</v>
      </c>
      <c r="AA562">
        <v>1733</v>
      </c>
      <c r="AB562">
        <v>1842</v>
      </c>
      <c r="AC562" s="1">
        <f>(Table2[[#This Row],[Close Price]]/Table2[[#This Row],[Day Low]])-1</f>
        <v>1.3407029478458066E-2</v>
      </c>
      <c r="AD562" s="1">
        <f>(Table2[[#This Row],[Day High]]/Table2[[#This Row],[Close Price]])-1</f>
        <v>4.3632702150868674E-3</v>
      </c>
      <c r="AE562" s="1">
        <f>(Table2[[#This Row],[Close Price]]/Table2[[#This Row],[Current Week Low]])-1</f>
        <v>2.1514285714285819E-2</v>
      </c>
      <c r="AF562" s="1">
        <f>(Table2[[#This Row],[Current Week High]]/Table2[[#This Row],[Close Price]])-1</f>
        <v>6.3491175565686397E-3</v>
      </c>
      <c r="AG562" s="1">
        <f>(Table2[[#This Row],[Close Price]]/Table2[[#This Row],[Current Month Low]])-1</f>
        <v>3.1534910559723128E-2</v>
      </c>
      <c r="AH562" s="1">
        <f>(Table2[[#This Row],[Current Month High]]/Table2[[#This Row],[Close Price]])-1</f>
        <v>3.040304310127806E-2</v>
      </c>
      <c r="AI562">
        <v>19.0053981484071</v>
      </c>
      <c r="AJ562">
        <v>36.461832061068698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-0.16</v>
      </c>
      <c r="AM562" t="s">
        <v>3221</v>
      </c>
      <c r="AN562">
        <v>0.42</v>
      </c>
      <c r="AO562" t="s">
        <v>3220</v>
      </c>
      <c r="AP562">
        <v>2.6051731996849001E-2</v>
      </c>
      <c r="AQ562">
        <f>(Table2[[#This Row],[Sharpe Ratio]]-AVERAGE(Table2[Sharpe Ratio]))/_xlfn.STDEV.P(Table2[Sharpe Ratio])</f>
        <v>-0.45146715107904761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-2.0272265724962772</v>
      </c>
      <c r="AS562">
        <f>_xlfn.RANK.AVG(Table2[[#This Row],[1Y Return vs Nifty Z-Score]],Table2[1Y Return vs Nifty Z-Score])</f>
        <v>521</v>
      </c>
      <c r="AT562">
        <f>_xlfn.RANK.AVG(Table2[[#This Row],[6M Return vs Nifty Z-Score]],Table2[6M Return vs Nifty Z-Score])</f>
        <v>566</v>
      </c>
      <c r="AU562">
        <f>_xlfn.RANK.AVG(Table2[[#This Row],[Sharpe Ratio Z-Score]],Table2[Sharpe Ratio Z-Score])</f>
        <v>457</v>
      </c>
      <c r="AV562">
        <f>(Table2[[#This Row],[Rank 1Y]]+Table2[[#This Row],[Rank 6M]]+Table2[[#This Row],[Rank Sharpe]])/3</f>
        <v>514.66666666666663</v>
      </c>
    </row>
    <row r="563" spans="1:48" x14ac:dyDescent="0.3">
      <c r="A563" t="s">
        <v>815</v>
      </c>
      <c r="B563" t="s">
        <v>816</v>
      </c>
      <c r="C563" t="s">
        <v>3171</v>
      </c>
      <c r="D563" t="s">
        <v>37</v>
      </c>
      <c r="E563">
        <v>20087.284991960001</v>
      </c>
      <c r="F563">
        <v>909.4</v>
      </c>
      <c r="G563">
        <v>-11.476159522080801</v>
      </c>
      <c r="H563">
        <f>(Table2[[#This Row],[1Y Return vs Nifty]]-AVERAGE(Table2[1Y Return vs Nifty]))/_xlfn.STDEV.P(Table2[1Y Return vs Nifty])</f>
        <v>-0.60766949919995139</v>
      </c>
      <c r="I563">
        <v>-4.8631978940045801</v>
      </c>
      <c r="J563">
        <f>(Table2[[#This Row],[1M Return vs Nifty]]-AVERAGE(Table2[1M Return vs Nifty]))/_xlfn.STDEV.P(Table2[1M Return vs Nifty])</f>
        <v>-0.54514436007857514</v>
      </c>
      <c r="K563">
        <v>1.43314332735982</v>
      </c>
      <c r="L563">
        <f>(Table2[[#This Row],[6M Return vs Nifty]]-AVERAGE(Table2[6M Return vs Nifty]))/_xlfn.STDEV.P(Table2[6M Return vs Nifty])</f>
        <v>-0.41744869162542053</v>
      </c>
      <c r="M563">
        <v>-0.206459992909199</v>
      </c>
      <c r="N563">
        <f>(Table2[[#This Row],[1W Return vs Nifty]]-AVERAGE(Table2[1W Return vs Nifty]))/_xlfn.STDEV.P(Table2[1W Return vs Nifty])</f>
        <v>-5.8906582438485233E-2</v>
      </c>
      <c r="O563">
        <v>904.59</v>
      </c>
      <c r="P563">
        <v>910.345838253343</v>
      </c>
      <c r="Q563">
        <v>862.56879104629104</v>
      </c>
      <c r="R563">
        <v>55.428491706676297</v>
      </c>
      <c r="S563" s="1">
        <f>(Table2[[#This Row],[Close Price]]-Table2[[#This Row],[20D EMA]])/Table2[[#This Row],[20D EMA]]</f>
        <v>5.3173260814290951E-3</v>
      </c>
      <c r="T563" s="1">
        <f>(Table2[[#This Row],[Close Price]]-Table2[[#This Row],[50D EMA]])/Table2[[#This Row],[50D EMA]]</f>
        <v>-1.0389878369277572E-3</v>
      </c>
      <c r="U563" s="1">
        <f>(Table2[[#This Row],[Close Price]]-Table2[[#This Row],[200D EMA]])/Table2[[#This Row],[200D EMA]]</f>
        <v>5.4292723594721003E-2</v>
      </c>
      <c r="V563">
        <v>0.34191058320420198</v>
      </c>
      <c r="W563">
        <v>897.4</v>
      </c>
      <c r="X563">
        <v>910</v>
      </c>
      <c r="Y563">
        <v>880.1</v>
      </c>
      <c r="Z563">
        <v>910</v>
      </c>
      <c r="AA563">
        <v>880.1</v>
      </c>
      <c r="AB563">
        <v>915.35</v>
      </c>
      <c r="AC563" s="1">
        <f>(Table2[[#This Row],[Close Price]]/Table2[[#This Row],[Day Low]])-1</f>
        <v>1.3371963449966495E-2</v>
      </c>
      <c r="AD563" s="1">
        <f>(Table2[[#This Row],[Day High]]/Table2[[#This Row],[Close Price]])-1</f>
        <v>6.5977567627006906E-4</v>
      </c>
      <c r="AE563" s="1">
        <f>(Table2[[#This Row],[Close Price]]/Table2[[#This Row],[Current Week Low]])-1</f>
        <v>3.3291671400977219E-2</v>
      </c>
      <c r="AF563" s="1">
        <f>(Table2[[#This Row],[Current Week High]]/Table2[[#This Row],[Close Price]])-1</f>
        <v>6.5977567627006906E-4</v>
      </c>
      <c r="AG563" s="1">
        <f>(Table2[[#This Row],[Close Price]]/Table2[[#This Row],[Current Month Low]])-1</f>
        <v>3.3291671400977219E-2</v>
      </c>
      <c r="AH563" s="1">
        <f>(Table2[[#This Row],[Current Month High]]/Table2[[#This Row],[Close Price]])-1</f>
        <v>6.5427754563449625E-3</v>
      </c>
      <c r="AI563">
        <v>12.711678029469899</v>
      </c>
      <c r="AJ563">
        <v>27.8683914510686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-0.13</v>
      </c>
      <c r="AM563" t="s">
        <v>3221</v>
      </c>
      <c r="AN563">
        <v>-0.27</v>
      </c>
      <c r="AO563" t="s">
        <v>3221</v>
      </c>
      <c r="AQ563">
        <f>(Table2[[#This Row],[Sharpe Ratio]]-AVERAGE(Table2[Sharpe Ratio]))/_xlfn.STDEV.P(Table2[Sharpe Ratio])</f>
        <v>-0.75604684988846571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530</v>
      </c>
      <c r="AT563">
        <f>_xlfn.RANK.AVG(Table2[[#This Row],[6M Return vs Nifty Z-Score]],Table2[6M Return vs Nifty Z-Score])</f>
        <v>457</v>
      </c>
      <c r="AU563">
        <f>_xlfn.RANK.AVG(Table2[[#This Row],[Sharpe Ratio Z-Score]],Table2[Sharpe Ratio Z-Score])</f>
        <v>559.5</v>
      </c>
      <c r="AV563">
        <f>(Table2[[#This Row],[Rank 1Y]]+Table2[[#This Row],[Rank 6M]]+Table2[[#This Row],[Rank Sharpe]])/3</f>
        <v>515.5</v>
      </c>
    </row>
    <row r="564" spans="1:48" x14ac:dyDescent="0.3">
      <c r="A564" t="s">
        <v>346</v>
      </c>
      <c r="B564" t="s">
        <v>347</v>
      </c>
      <c r="C564" t="s">
        <v>3168</v>
      </c>
      <c r="D564" t="s">
        <v>124</v>
      </c>
      <c r="E564">
        <v>74408</v>
      </c>
      <c r="F564">
        <v>930.1</v>
      </c>
      <c r="G564">
        <v>3.3058295554967101</v>
      </c>
      <c r="H564">
        <f>(Table2[[#This Row],[1Y Return vs Nifty]]-AVERAGE(Table2[1Y Return vs Nifty]))/_xlfn.STDEV.P(Table2[1Y Return vs Nifty])</f>
        <v>-0.34727005428157048</v>
      </c>
      <c r="I564">
        <v>-2.54812152873094</v>
      </c>
      <c r="J564">
        <f>(Table2[[#This Row],[1M Return vs Nifty]]-AVERAGE(Table2[1M Return vs Nifty]))/_xlfn.STDEV.P(Table2[1M Return vs Nifty])</f>
        <v>-0.31368666603947065</v>
      </c>
      <c r="K564">
        <v>-12.231295233771601</v>
      </c>
      <c r="L564">
        <f>(Table2[[#This Row],[6M Return vs Nifty]]-AVERAGE(Table2[6M Return vs Nifty]))/_xlfn.STDEV.P(Table2[6M Return vs Nifty])</f>
        <v>-0.85091099477857535</v>
      </c>
      <c r="M564">
        <v>-0.43855065124401699</v>
      </c>
      <c r="N564">
        <f>(Table2[[#This Row],[1W Return vs Nifty]]-AVERAGE(Table2[1W Return vs Nifty]))/_xlfn.STDEV.P(Table2[1W Return vs Nifty])</f>
        <v>-0.10353244626036415</v>
      </c>
      <c r="O564">
        <v>937.14</v>
      </c>
      <c r="P564">
        <v>956.64314747881394</v>
      </c>
      <c r="Q564">
        <v>926.06952243431601</v>
      </c>
      <c r="R564">
        <v>44.812569752795397</v>
      </c>
      <c r="S564" s="1">
        <f>(Table2[[#This Row],[Close Price]]-Table2[[#This Row],[20D EMA]])/Table2[[#This Row],[20D EMA]]</f>
        <v>-7.5122180250549158E-3</v>
      </c>
      <c r="T564" s="1">
        <f>(Table2[[#This Row],[Close Price]]-Table2[[#This Row],[50D EMA]])/Table2[[#This Row],[50D EMA]]</f>
        <v>-2.7746132451549027E-2</v>
      </c>
      <c r="U564" s="1">
        <f>(Table2[[#This Row],[Close Price]]-Table2[[#This Row],[200D EMA]])/Table2[[#This Row],[200D EMA]]</f>
        <v>4.3522408070284825E-3</v>
      </c>
      <c r="V564">
        <v>0.70261488649582304</v>
      </c>
      <c r="W564">
        <v>922</v>
      </c>
      <c r="X564">
        <v>933.7</v>
      </c>
      <c r="Y564">
        <v>918.95</v>
      </c>
      <c r="Z564">
        <v>933.7</v>
      </c>
      <c r="AA564">
        <v>918.95</v>
      </c>
      <c r="AB564">
        <v>952.55</v>
      </c>
      <c r="AC564" s="1">
        <f>(Table2[[#This Row],[Close Price]]/Table2[[#This Row],[Day Low]])-1</f>
        <v>8.7852494577007612E-3</v>
      </c>
      <c r="AD564" s="1">
        <f>(Table2[[#This Row],[Day High]]/Table2[[#This Row],[Close Price]])-1</f>
        <v>3.8705515535963908E-3</v>
      </c>
      <c r="AE564" s="1">
        <f>(Table2[[#This Row],[Close Price]]/Table2[[#This Row],[Current Week Low]])-1</f>
        <v>1.2133413134555626E-2</v>
      </c>
      <c r="AF564" s="1">
        <f>(Table2[[#This Row],[Current Week High]]/Table2[[#This Row],[Close Price]])-1</f>
        <v>3.8705515535963908E-3</v>
      </c>
      <c r="AG564" s="1">
        <f>(Table2[[#This Row],[Close Price]]/Table2[[#This Row],[Current Month Low]])-1</f>
        <v>1.2133413134555626E-2</v>
      </c>
      <c r="AH564" s="1">
        <f>(Table2[[#This Row],[Current Month High]]/Table2[[#This Row],[Close Price]])-1</f>
        <v>2.4137189549510829E-2</v>
      </c>
      <c r="AI564">
        <v>22.449199010859001</v>
      </c>
      <c r="AJ564">
        <v>46.345684839902397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-0.14000000000000001</v>
      </c>
      <c r="AM564" t="s">
        <v>3221</v>
      </c>
      <c r="AN564">
        <v>0.74</v>
      </c>
      <c r="AO564" t="s">
        <v>3220</v>
      </c>
      <c r="AP564">
        <v>1.2363065310600001E-4</v>
      </c>
      <c r="AQ564">
        <f>(Table2[[#This Row],[Sharpe Ratio]]-AVERAGE(Table2[Sharpe Ratio]))/_xlfn.STDEV.P(Table2[Sharpe Ratio])</f>
        <v>-0.75460144168715337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413</v>
      </c>
      <c r="AT564">
        <f>_xlfn.RANK.AVG(Table2[[#This Row],[6M Return vs Nifty Z-Score]],Table2[6M Return vs Nifty Z-Score])</f>
        <v>600</v>
      </c>
      <c r="AU564">
        <f>_xlfn.RANK.AVG(Table2[[#This Row],[Sharpe Ratio Z-Score]],Table2[Sharpe Ratio Z-Score])</f>
        <v>536</v>
      </c>
      <c r="AV564">
        <f>(Table2[[#This Row],[Rank 1Y]]+Table2[[#This Row],[Rank 6M]]+Table2[[#This Row],[Rank Sharpe]])/3</f>
        <v>516.33333333333337</v>
      </c>
    </row>
    <row r="565" spans="1:48" x14ac:dyDescent="0.3">
      <c r="A565" t="s">
        <v>412</v>
      </c>
      <c r="B565" t="s">
        <v>413</v>
      </c>
      <c r="C565" t="s">
        <v>3172</v>
      </c>
      <c r="D565" t="s">
        <v>414</v>
      </c>
      <c r="E565">
        <v>57231.018107639997</v>
      </c>
      <c r="F565">
        <v>939.3</v>
      </c>
      <c r="G565">
        <v>1.6969017327124201</v>
      </c>
      <c r="H565">
        <f>(Table2[[#This Row],[1Y Return vs Nifty]]-AVERAGE(Table2[1Y Return vs Nifty]))/_xlfn.STDEV.P(Table2[1Y Return vs Nifty])</f>
        <v>-0.37561291868013008</v>
      </c>
      <c r="I565">
        <v>-5.4416244869820902</v>
      </c>
      <c r="J565">
        <f>(Table2[[#This Row],[1M Return vs Nifty]]-AVERAGE(Table2[1M Return vs Nifty]))/_xlfn.STDEV.P(Table2[1M Return vs Nifty])</f>
        <v>-0.60297454114288118</v>
      </c>
      <c r="K565">
        <v>-13.046852534149201</v>
      </c>
      <c r="L565">
        <f>(Table2[[#This Row],[6M Return vs Nifty]]-AVERAGE(Table2[6M Return vs Nifty]))/_xlfn.STDEV.P(Table2[6M Return vs Nifty])</f>
        <v>-0.87678204276883931</v>
      </c>
      <c r="M565">
        <v>-0.78346732011871301</v>
      </c>
      <c r="N565">
        <f>(Table2[[#This Row],[1W Return vs Nifty]]-AVERAGE(Table2[1W Return vs Nifty]))/_xlfn.STDEV.P(Table2[1W Return vs Nifty])</f>
        <v>-0.16985223873082725</v>
      </c>
      <c r="O565">
        <v>970.25</v>
      </c>
      <c r="P565">
        <v>994.801314554903</v>
      </c>
      <c r="Q565">
        <v>947.36567182783494</v>
      </c>
      <c r="R565">
        <v>28.5244109752838</v>
      </c>
      <c r="S565" s="1">
        <f>(Table2[[#This Row],[Close Price]]-Table2[[#This Row],[20D EMA]])/Table2[[#This Row],[20D EMA]]</f>
        <v>-3.1898995104354594E-2</v>
      </c>
      <c r="T565" s="1">
        <f>(Table2[[#This Row],[Close Price]]-Table2[[#This Row],[50D EMA]])/Table2[[#This Row],[50D EMA]]</f>
        <v>-5.57913562666889E-2</v>
      </c>
      <c r="U565" s="1">
        <f>(Table2[[#This Row],[Close Price]]-Table2[[#This Row],[200D EMA]])/Table2[[#This Row],[200D EMA]]</f>
        <v>-8.5137894138312912E-3</v>
      </c>
      <c r="V565">
        <v>0.80038577485690399</v>
      </c>
      <c r="W565">
        <v>936</v>
      </c>
      <c r="X565">
        <v>953.55</v>
      </c>
      <c r="Y565">
        <v>931.55</v>
      </c>
      <c r="Z565">
        <v>953.55</v>
      </c>
      <c r="AA565">
        <v>931.55</v>
      </c>
      <c r="AB565">
        <v>979.5</v>
      </c>
      <c r="AC565" s="1">
        <f>(Table2[[#This Row],[Close Price]]/Table2[[#This Row],[Day Low]])-1</f>
        <v>3.5256410256410131E-3</v>
      </c>
      <c r="AD565" s="1">
        <f>(Table2[[#This Row],[Day High]]/Table2[[#This Row],[Close Price]])-1</f>
        <v>1.5170871925902274E-2</v>
      </c>
      <c r="AE565" s="1">
        <f>(Table2[[#This Row],[Close Price]]/Table2[[#This Row],[Current Week Low]])-1</f>
        <v>8.3194675540765317E-3</v>
      </c>
      <c r="AF565" s="1">
        <f>(Table2[[#This Row],[Current Week High]]/Table2[[#This Row],[Close Price]])-1</f>
        <v>1.5170871925902274E-2</v>
      </c>
      <c r="AG565" s="1">
        <f>(Table2[[#This Row],[Close Price]]/Table2[[#This Row],[Current Month Low]])-1</f>
        <v>8.3194675540765317E-3</v>
      </c>
      <c r="AH565" s="1">
        <f>(Table2[[#This Row],[Current Month High]]/Table2[[#This Row],[Close Price]])-1</f>
        <v>4.2797828169913732E-2</v>
      </c>
      <c r="AI565">
        <v>25.625465772383599</v>
      </c>
      <c r="AJ565">
        <v>39.735197857780399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-0.17</v>
      </c>
      <c r="AM565" t="s">
        <v>3221</v>
      </c>
      <c r="AN565">
        <v>-5.15</v>
      </c>
      <c r="AO565" t="s">
        <v>3221</v>
      </c>
      <c r="AP565">
        <v>8.7012408228169993E-3</v>
      </c>
      <c r="AQ565">
        <f>(Table2[[#This Row],[Sharpe Ratio]]-AVERAGE(Table2[Sharpe Ratio]))/_xlfn.STDEV.P(Table2[Sharpe Ratio])</f>
        <v>-0.65431767083033765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429</v>
      </c>
      <c r="AT565">
        <f>_xlfn.RANK.AVG(Table2[[#This Row],[6M Return vs Nifty Z-Score]],Table2[6M Return vs Nifty Z-Score])</f>
        <v>612</v>
      </c>
      <c r="AU565">
        <f>_xlfn.RANK.AVG(Table2[[#This Row],[Sharpe Ratio Z-Score]],Table2[Sharpe Ratio Z-Score])</f>
        <v>508</v>
      </c>
      <c r="AV565">
        <f>(Table2[[#This Row],[Rank 1Y]]+Table2[[#This Row],[Rank 6M]]+Table2[[#This Row],[Rank Sharpe]])/3</f>
        <v>516.33333333333337</v>
      </c>
    </row>
    <row r="566" spans="1:48" x14ac:dyDescent="0.3">
      <c r="A566" t="s">
        <v>19</v>
      </c>
      <c r="B566" t="s">
        <v>20</v>
      </c>
      <c r="C566" t="s">
        <v>3160</v>
      </c>
      <c r="D566" t="s">
        <v>21</v>
      </c>
      <c r="E566">
        <v>1630979.5818016301</v>
      </c>
      <c r="F566">
        <v>4507.8500000000004</v>
      </c>
      <c r="G566">
        <v>3.16882715602291</v>
      </c>
      <c r="H566">
        <f>(Table2[[#This Row],[1Y Return vs Nifty]]-AVERAGE(Table2[1Y Return vs Nifty]))/_xlfn.STDEV.P(Table2[1Y Return vs Nifty])</f>
        <v>-0.34968348785862396</v>
      </c>
      <c r="I566">
        <v>2.2769748140707802</v>
      </c>
      <c r="J566">
        <f>(Table2[[#This Row],[1M Return vs Nifty]]-AVERAGE(Table2[1M Return vs Nifty]))/_xlfn.STDEV.P(Table2[1M Return vs Nifty])</f>
        <v>0.1687188778007202</v>
      </c>
      <c r="K566">
        <v>-1.9742289911292299</v>
      </c>
      <c r="L566">
        <f>(Table2[[#This Row],[6M Return vs Nifty]]-AVERAGE(Table2[6M Return vs Nifty]))/_xlfn.STDEV.P(Table2[6M Return vs Nifty])</f>
        <v>-0.52553710274198207</v>
      </c>
      <c r="M566">
        <v>-0.85318834805604504</v>
      </c>
      <c r="N566">
        <f>(Table2[[#This Row],[1W Return vs Nifty]]-AVERAGE(Table2[1W Return vs Nifty]))/_xlfn.STDEV.P(Table2[1W Return vs Nifty])</f>
        <v>-0.18325803938034882</v>
      </c>
      <c r="O566">
        <v>4448.1099999999997</v>
      </c>
      <c r="P566">
        <v>4310.8008847566898</v>
      </c>
      <c r="Q566">
        <v>3988.1195427842899</v>
      </c>
      <c r="R566">
        <v>59.750287654506501</v>
      </c>
      <c r="S566" s="1">
        <f>(Table2[[#This Row],[Close Price]]-Table2[[#This Row],[20D EMA]])/Table2[[#This Row],[20D EMA]]</f>
        <v>1.3430423258417777E-2</v>
      </c>
      <c r="T566" s="1">
        <f>(Table2[[#This Row],[Close Price]]-Table2[[#This Row],[50D EMA]])/Table2[[#This Row],[50D EMA]]</f>
        <v>4.5710558318778016E-2</v>
      </c>
      <c r="U566" s="1">
        <f>(Table2[[#This Row],[Close Price]]-Table2[[#This Row],[200D EMA]])/Table2[[#This Row],[200D EMA]]</f>
        <v>0.13031967864555602</v>
      </c>
      <c r="V566">
        <v>0.69605929213153295</v>
      </c>
      <c r="W566">
        <v>4440.45</v>
      </c>
      <c r="X566">
        <v>4539.95</v>
      </c>
      <c r="Y566">
        <v>4430.5</v>
      </c>
      <c r="Z566">
        <v>4539.95</v>
      </c>
      <c r="AA566">
        <v>4430.5</v>
      </c>
      <c r="AB566">
        <v>4588</v>
      </c>
      <c r="AC566" s="1">
        <f>(Table2[[#This Row],[Close Price]]/Table2[[#This Row],[Day Low]])-1</f>
        <v>1.5178641804321824E-2</v>
      </c>
      <c r="AD566" s="1">
        <f>(Table2[[#This Row],[Day High]]/Table2[[#This Row],[Close Price]])-1</f>
        <v>7.1209112991779122E-3</v>
      </c>
      <c r="AE566" s="1">
        <f>(Table2[[#This Row],[Close Price]]/Table2[[#This Row],[Current Week Low]])-1</f>
        <v>1.7458526125719631E-2</v>
      </c>
      <c r="AF566" s="1">
        <f>(Table2[[#This Row],[Current Week High]]/Table2[[#This Row],[Close Price]])-1</f>
        <v>7.1209112991779122E-3</v>
      </c>
      <c r="AG566" s="1">
        <f>(Table2[[#This Row],[Close Price]]/Table2[[#This Row],[Current Month Low]])-1</f>
        <v>1.7458526125719631E-2</v>
      </c>
      <c r="AH566" s="1">
        <f>(Table2[[#This Row],[Current Month High]]/Table2[[#This Row],[Close Price]])-1</f>
        <v>1.778009472364861E-2</v>
      </c>
      <c r="AI566">
        <v>1.8722894506250001</v>
      </c>
      <c r="AJ566">
        <v>36.147689519782503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-0.02</v>
      </c>
      <c r="AM566" t="s">
        <v>3221</v>
      </c>
      <c r="AN566">
        <v>0.98</v>
      </c>
      <c r="AO566" t="s">
        <v>3220</v>
      </c>
      <c r="AP566">
        <v>-2.4169917632196999E-2</v>
      </c>
      <c r="AQ566">
        <f>(Table2[[#This Row],[Sharpe Ratio]]-AVERAGE(Table2[Sharpe Ratio]))/_xlfn.STDEV.P(Table2[Sharpe Ratio])</f>
        <v>-1.0386256140778645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-1.9283853662580992</v>
      </c>
      <c r="AS566">
        <f>_xlfn.RANK.AVG(Table2[[#This Row],[1Y Return vs Nifty Z-Score]],Table2[1Y Return vs Nifty Z-Score])</f>
        <v>416</v>
      </c>
      <c r="AT566">
        <f>_xlfn.RANK.AVG(Table2[[#This Row],[6M Return vs Nifty Z-Score]],Table2[6M Return vs Nifty Z-Score])</f>
        <v>503</v>
      </c>
      <c r="AU566">
        <f>_xlfn.RANK.AVG(Table2[[#This Row],[Sharpe Ratio Z-Score]],Table2[Sharpe Ratio Z-Score])</f>
        <v>632</v>
      </c>
      <c r="AV566">
        <f>(Table2[[#This Row],[Rank 1Y]]+Table2[[#This Row],[Rank 6M]]+Table2[[#This Row],[Rank Sharpe]])/3</f>
        <v>517</v>
      </c>
    </row>
    <row r="567" spans="1:48" x14ac:dyDescent="0.3">
      <c r="A567" t="s">
        <v>1416</v>
      </c>
      <c r="B567" t="s">
        <v>1417</v>
      </c>
      <c r="C567" t="s">
        <v>3173</v>
      </c>
      <c r="D567" t="s">
        <v>218</v>
      </c>
      <c r="E567">
        <v>7836.8174933</v>
      </c>
      <c r="F567">
        <v>2030.5</v>
      </c>
      <c r="G567">
        <v>-13.147450977148599</v>
      </c>
      <c r="H567">
        <f>(Table2[[#This Row],[1Y Return vs Nifty]]-AVERAGE(Table2[1Y Return vs Nifty]))/_xlfn.STDEV.P(Table2[1Y Return vs Nifty])</f>
        <v>-0.63711096102978304</v>
      </c>
      <c r="I567">
        <v>-6.5178940602458804</v>
      </c>
      <c r="J567">
        <f>(Table2[[#This Row],[1M Return vs Nifty]]-AVERAGE(Table2[1M Return vs Nifty]))/_xlfn.STDEV.P(Table2[1M Return vs Nifty])</f>
        <v>-0.71057828040987647</v>
      </c>
      <c r="K567">
        <v>9.8367040598626101</v>
      </c>
      <c r="L567">
        <f>(Table2[[#This Row],[6M Return vs Nifty]]-AVERAGE(Table2[6M Return vs Nifty]))/_xlfn.STDEV.P(Table2[6M Return vs Nifty])</f>
        <v>-0.15087156344691299</v>
      </c>
      <c r="M567">
        <v>2.80930661467035</v>
      </c>
      <c r="N567">
        <f>(Table2[[#This Row],[1W Return vs Nifty]]-AVERAGE(Table2[1W Return vs Nifty]))/_xlfn.STDEV.P(Table2[1W Return vs Nifty])</f>
        <v>0.5209581605632152</v>
      </c>
      <c r="O567">
        <v>2018.61</v>
      </c>
      <c r="P567">
        <v>2072.6860091160502</v>
      </c>
      <c r="Q567">
        <v>1996.74938610817</v>
      </c>
      <c r="R567">
        <v>60.130214638294298</v>
      </c>
      <c r="S567" s="1">
        <f>(Table2[[#This Row],[Close Price]]-Table2[[#This Row],[20D EMA]])/Table2[[#This Row],[20D EMA]]</f>
        <v>5.8901917656209472E-3</v>
      </c>
      <c r="T567" s="1">
        <f>(Table2[[#This Row],[Close Price]]-Table2[[#This Row],[50D EMA]])/Table2[[#This Row],[50D EMA]]</f>
        <v>-2.0353304326129685E-2</v>
      </c>
      <c r="U567" s="1">
        <f>(Table2[[#This Row],[Close Price]]-Table2[[#This Row],[200D EMA]])/Table2[[#This Row],[200D EMA]]</f>
        <v>1.6902779150273193E-2</v>
      </c>
      <c r="V567">
        <v>0.44138371225251399</v>
      </c>
      <c r="W567">
        <v>2020.05</v>
      </c>
      <c r="X567">
        <v>2064.6</v>
      </c>
      <c r="Y567">
        <v>1966.5</v>
      </c>
      <c r="Z567">
        <v>2064.6</v>
      </c>
      <c r="AA567">
        <v>1955</v>
      </c>
      <c r="AB567">
        <v>2064.6</v>
      </c>
      <c r="AC567" s="1">
        <f>(Table2[[#This Row],[Close Price]]/Table2[[#This Row],[Day Low]])-1</f>
        <v>5.1731392787306429E-3</v>
      </c>
      <c r="AD567" s="1">
        <f>(Table2[[#This Row],[Day High]]/Table2[[#This Row],[Close Price]])-1</f>
        <v>1.6793893129770865E-2</v>
      </c>
      <c r="AE567" s="1">
        <f>(Table2[[#This Row],[Close Price]]/Table2[[#This Row],[Current Week Low]])-1</f>
        <v>3.2545130943300249E-2</v>
      </c>
      <c r="AF567" s="1">
        <f>(Table2[[#This Row],[Current Week High]]/Table2[[#This Row],[Close Price]])-1</f>
        <v>1.6793893129770865E-2</v>
      </c>
      <c r="AG567" s="1">
        <f>(Table2[[#This Row],[Close Price]]/Table2[[#This Row],[Current Month Low]])-1</f>
        <v>3.8618925831201967E-2</v>
      </c>
      <c r="AH567" s="1">
        <f>(Table2[[#This Row],[Current Month High]]/Table2[[#This Row],[Close Price]])-1</f>
        <v>1.6793893129770865E-2</v>
      </c>
      <c r="AI567">
        <v>35.089879340064002</v>
      </c>
      <c r="AJ567">
        <v>38.894589233189599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-0.15</v>
      </c>
      <c r="AM567" t="s">
        <v>3221</v>
      </c>
      <c r="AN567">
        <v>0.45</v>
      </c>
      <c r="AO567" t="s">
        <v>3220</v>
      </c>
      <c r="AP567">
        <v>-2.1349471574540001E-2</v>
      </c>
      <c r="AQ567">
        <f>(Table2[[#This Row],[Sharpe Ratio]]-AVERAGE(Table2[Sharpe Ratio]))/_xlfn.STDEV.P(Table2[Sharpe Ratio])</f>
        <v>-1.0056508156708608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547</v>
      </c>
      <c r="AT567">
        <f>_xlfn.RANK.AVG(Table2[[#This Row],[6M Return vs Nifty Z-Score]],Table2[6M Return vs Nifty Z-Score])</f>
        <v>376</v>
      </c>
      <c r="AU567">
        <f>_xlfn.RANK.AVG(Table2[[#This Row],[Sharpe Ratio Z-Score]],Table2[Sharpe Ratio Z-Score])</f>
        <v>628</v>
      </c>
      <c r="AV567">
        <f>(Table2[[#This Row],[Rank 1Y]]+Table2[[#This Row],[Rank 6M]]+Table2[[#This Row],[Rank Sharpe]])/3</f>
        <v>517</v>
      </c>
    </row>
    <row r="568" spans="1:48" x14ac:dyDescent="0.3">
      <c r="A568" t="s">
        <v>896</v>
      </c>
      <c r="B568" t="s">
        <v>897</v>
      </c>
      <c r="C568" t="s">
        <v>3161</v>
      </c>
      <c r="D568" t="s">
        <v>419</v>
      </c>
      <c r="E568">
        <v>17663.828173440001</v>
      </c>
      <c r="F568">
        <v>110.4</v>
      </c>
      <c r="G568">
        <v>-41.124839450908198</v>
      </c>
      <c r="H568">
        <f>(Table2[[#This Row],[1Y Return vs Nifty]]-AVERAGE(Table2[1Y Return vs Nifty]))/_xlfn.STDEV.P(Table2[1Y Return vs Nifty])</f>
        <v>-1.1299604950538491</v>
      </c>
      <c r="I568">
        <v>-0.48258254864230798</v>
      </c>
      <c r="J568">
        <f>(Table2[[#This Row],[1M Return vs Nifty]]-AVERAGE(Table2[1M Return vs Nifty]))/_xlfn.STDEV.P(Table2[1M Return vs Nifty])</f>
        <v>-0.10717732731936788</v>
      </c>
      <c r="K568">
        <v>-14.653186764288201</v>
      </c>
      <c r="L568">
        <f>(Table2[[#This Row],[6M Return vs Nifty]]-AVERAGE(Table2[6M Return vs Nifty]))/_xlfn.STDEV.P(Table2[6M Return vs Nifty])</f>
        <v>-0.92773805767679085</v>
      </c>
      <c r="M568">
        <v>-2.1876804142789501</v>
      </c>
      <c r="N568">
        <f>(Table2[[#This Row],[1W Return vs Nifty]]-AVERAGE(Table2[1W Return vs Nifty]))/_xlfn.STDEV.P(Table2[1W Return vs Nifty])</f>
        <v>-0.43985113815440285</v>
      </c>
      <c r="O568">
        <v>111.51</v>
      </c>
      <c r="P568">
        <v>112.505736292709</v>
      </c>
      <c r="Q568">
        <v>114.19227894991199</v>
      </c>
      <c r="R568">
        <v>41.047161081634997</v>
      </c>
      <c r="S568" s="1">
        <f>(Table2[[#This Row],[Close Price]]-Table2[[#This Row],[20D EMA]])/Table2[[#This Row],[20D EMA]]</f>
        <v>-9.9542641915523217E-3</v>
      </c>
      <c r="T568" s="1">
        <f>(Table2[[#This Row],[Close Price]]-Table2[[#This Row],[50D EMA]])/Table2[[#This Row],[50D EMA]]</f>
        <v>-1.8716701584268112E-2</v>
      </c>
      <c r="U568" s="1">
        <f>(Table2[[#This Row],[Close Price]]-Table2[[#This Row],[200D EMA]])/Table2[[#This Row],[200D EMA]]</f>
        <v>-3.3209591618496299E-2</v>
      </c>
      <c r="V568">
        <v>1.2138843873955401</v>
      </c>
      <c r="W568">
        <v>109.56</v>
      </c>
      <c r="X568">
        <v>111.2</v>
      </c>
      <c r="Y568">
        <v>109.56</v>
      </c>
      <c r="Z568">
        <v>111.6</v>
      </c>
      <c r="AA568">
        <v>109.56</v>
      </c>
      <c r="AB568">
        <v>114.7</v>
      </c>
      <c r="AC568" s="1">
        <f>(Table2[[#This Row],[Close Price]]/Table2[[#This Row],[Day Low]])-1</f>
        <v>7.6670317634173202E-3</v>
      </c>
      <c r="AD568" s="1">
        <f>(Table2[[#This Row],[Day High]]/Table2[[#This Row],[Close Price]])-1</f>
        <v>7.2463768115942351E-3</v>
      </c>
      <c r="AE568" s="1">
        <f>(Table2[[#This Row],[Close Price]]/Table2[[#This Row],[Current Week Low]])-1</f>
        <v>7.6670317634173202E-3</v>
      </c>
      <c r="AF568" s="1">
        <f>(Table2[[#This Row],[Current Week High]]/Table2[[#This Row],[Close Price]])-1</f>
        <v>1.0869565217391131E-2</v>
      </c>
      <c r="AG568" s="1">
        <f>(Table2[[#This Row],[Close Price]]/Table2[[#This Row],[Current Month Low]])-1</f>
        <v>7.6670317634173202E-3</v>
      </c>
      <c r="AH568" s="1">
        <f>(Table2[[#This Row],[Current Month High]]/Table2[[#This Row],[Close Price]])-1</f>
        <v>3.8949275362318847E-2</v>
      </c>
      <c r="AI568">
        <v>24.094202898550702</v>
      </c>
      <c r="AJ568">
        <v>5.6459330143540702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-0.13</v>
      </c>
      <c r="AM568" t="s">
        <v>3221</v>
      </c>
      <c r="AN568">
        <v>-1.53</v>
      </c>
      <c r="AO568" t="s">
        <v>3221</v>
      </c>
      <c r="AP568">
        <v>0.100119234337398</v>
      </c>
      <c r="AQ568">
        <f>(Table2[[#This Row],[Sharpe Ratio]]-AVERAGE(Table2[Sharpe Ratio]))/_xlfn.STDEV.P(Table2[Sharpe Ratio])</f>
        <v>0.414481322411271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689</v>
      </c>
      <c r="AT568">
        <f>_xlfn.RANK.AVG(Table2[[#This Row],[6M Return vs Nifty Z-Score]],Table2[6M Return vs Nifty Z-Score])</f>
        <v>632</v>
      </c>
      <c r="AU568">
        <f>_xlfn.RANK.AVG(Table2[[#This Row],[Sharpe Ratio Z-Score]],Table2[Sharpe Ratio Z-Score])</f>
        <v>231</v>
      </c>
      <c r="AV568">
        <f>(Table2[[#This Row],[Rank 1Y]]+Table2[[#This Row],[Rank 6M]]+Table2[[#This Row],[Rank Sharpe]])/3</f>
        <v>517.33333333333337</v>
      </c>
    </row>
    <row r="569" spans="1:48" x14ac:dyDescent="0.3">
      <c r="A569" t="s">
        <v>1854</v>
      </c>
      <c r="B569" t="s">
        <v>1855</v>
      </c>
      <c r="C569" t="s">
        <v>3179</v>
      </c>
      <c r="D569" t="s">
        <v>681</v>
      </c>
      <c r="E569">
        <v>4033.2765670199901</v>
      </c>
      <c r="F569">
        <v>610.65</v>
      </c>
      <c r="G569">
        <v>-42.1617605358242</v>
      </c>
      <c r="H569">
        <f>(Table2[[#This Row],[1Y Return vs Nifty]]-AVERAGE(Table2[1Y Return vs Nifty]))/_xlfn.STDEV.P(Table2[1Y Return vs Nifty])</f>
        <v>-1.1482268916476519</v>
      </c>
      <c r="I569">
        <v>-1.2466311682186499</v>
      </c>
      <c r="J569">
        <f>(Table2[[#This Row],[1M Return vs Nifty]]-AVERAGE(Table2[1M Return vs Nifty]))/_xlfn.STDEV.P(Table2[1M Return vs Nifty])</f>
        <v>-0.18356570667202832</v>
      </c>
      <c r="K569">
        <v>-16.201460283470801</v>
      </c>
      <c r="L569">
        <f>(Table2[[#This Row],[6M Return vs Nifty]]-AVERAGE(Table2[6M Return vs Nifty]))/_xlfn.STDEV.P(Table2[6M Return vs Nifty])</f>
        <v>-0.97685227503255767</v>
      </c>
      <c r="M569">
        <v>-0.36704733767582698</v>
      </c>
      <c r="N569">
        <f>(Table2[[#This Row],[1W Return vs Nifty]]-AVERAGE(Table2[1W Return vs Nifty]))/_xlfn.STDEV.P(Table2[1W Return vs Nifty])</f>
        <v>-8.9783951784106891E-2</v>
      </c>
      <c r="O569">
        <v>610.11</v>
      </c>
      <c r="P569">
        <v>621.92258789818698</v>
      </c>
      <c r="Q569">
        <v>634.87348730215899</v>
      </c>
      <c r="R569">
        <v>53.146147558433398</v>
      </c>
      <c r="S569" s="1">
        <f>(Table2[[#This Row],[Close Price]]-Table2[[#This Row],[20D EMA]])/Table2[[#This Row],[20D EMA]]</f>
        <v>8.8508629591379194E-4</v>
      </c>
      <c r="T569" s="1">
        <f>(Table2[[#This Row],[Close Price]]-Table2[[#This Row],[50D EMA]])/Table2[[#This Row],[50D EMA]]</f>
        <v>-1.8125387496027719E-2</v>
      </c>
      <c r="U569" s="1">
        <f>(Table2[[#This Row],[Close Price]]-Table2[[#This Row],[200D EMA]])/Table2[[#This Row],[200D EMA]]</f>
        <v>-3.8154825782841663E-2</v>
      </c>
      <c r="V569">
        <v>0.346145078247244</v>
      </c>
      <c r="W569">
        <v>603.04999999999995</v>
      </c>
      <c r="X569">
        <v>614.70000000000005</v>
      </c>
      <c r="Y569">
        <v>589.75</v>
      </c>
      <c r="Z569">
        <v>614.70000000000005</v>
      </c>
      <c r="AA569">
        <v>589.75</v>
      </c>
      <c r="AB569">
        <v>614.70000000000005</v>
      </c>
      <c r="AC569" s="1">
        <f>(Table2[[#This Row],[Close Price]]/Table2[[#This Row],[Day Low]])-1</f>
        <v>1.2602603432551263E-2</v>
      </c>
      <c r="AD569" s="1">
        <f>(Table2[[#This Row],[Day High]]/Table2[[#This Row],[Close Price]])-1</f>
        <v>6.6322770817981436E-3</v>
      </c>
      <c r="AE569" s="1">
        <f>(Table2[[#This Row],[Close Price]]/Table2[[#This Row],[Current Week Low]])-1</f>
        <v>3.5438745231030078E-2</v>
      </c>
      <c r="AF569" s="1">
        <f>(Table2[[#This Row],[Current Week High]]/Table2[[#This Row],[Close Price]])-1</f>
        <v>6.6322770817981436E-3</v>
      </c>
      <c r="AG569" s="1">
        <f>(Table2[[#This Row],[Close Price]]/Table2[[#This Row],[Current Month Low]])-1</f>
        <v>3.5438745231030078E-2</v>
      </c>
      <c r="AH569" s="1">
        <f>(Table2[[#This Row],[Current Month High]]/Table2[[#This Row],[Close Price]])-1</f>
        <v>6.6322770817981436E-3</v>
      </c>
      <c r="AI569">
        <v>33.464341275689797</v>
      </c>
      <c r="AJ569">
        <v>10.705221174764301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-0.19</v>
      </c>
      <c r="AM569" t="s">
        <v>3221</v>
      </c>
      <c r="AN569">
        <v>-4.2699999999999996</v>
      </c>
      <c r="AO569" t="s">
        <v>3221</v>
      </c>
      <c r="AP569">
        <v>0.10541727228904001</v>
      </c>
      <c r="AQ569">
        <f>(Table2[[#This Row],[Sharpe Ratio]]-AVERAGE(Table2[Sharpe Ratio]))/_xlfn.STDEV.P(Table2[Sharpe Ratio])</f>
        <v>0.47642249406877024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693</v>
      </c>
      <c r="AT569">
        <f>_xlfn.RANK.AVG(Table2[[#This Row],[6M Return vs Nifty Z-Score]],Table2[6M Return vs Nifty Z-Score])</f>
        <v>645</v>
      </c>
      <c r="AU569">
        <f>_xlfn.RANK.AVG(Table2[[#This Row],[Sharpe Ratio Z-Score]],Table2[Sharpe Ratio Z-Score])</f>
        <v>217</v>
      </c>
      <c r="AV569">
        <f>(Table2[[#This Row],[Rank 1Y]]+Table2[[#This Row],[Rank 6M]]+Table2[[#This Row],[Rank Sharpe]])/3</f>
        <v>518.33333333333337</v>
      </c>
    </row>
    <row r="570" spans="1:48" x14ac:dyDescent="0.3">
      <c r="A570" t="s">
        <v>736</v>
      </c>
      <c r="B570" t="s">
        <v>737</v>
      </c>
      <c r="C570" t="s">
        <v>3175</v>
      </c>
      <c r="D570" t="s">
        <v>163</v>
      </c>
      <c r="E570">
        <v>23551.343077149999</v>
      </c>
      <c r="F570">
        <v>7999.3</v>
      </c>
      <c r="G570">
        <v>-20.574027189892</v>
      </c>
      <c r="H570">
        <f>(Table2[[#This Row],[1Y Return vs Nifty]]-AVERAGE(Table2[1Y Return vs Nifty]))/_xlfn.STDEV.P(Table2[1Y Return vs Nifty])</f>
        <v>-0.76793749007761525</v>
      </c>
      <c r="I570">
        <v>-3.5096793598539802</v>
      </c>
      <c r="J570">
        <f>(Table2[[#This Row],[1M Return vs Nifty]]-AVERAGE(Table2[1M Return vs Nifty]))/_xlfn.STDEV.P(Table2[1M Return vs Nifty])</f>
        <v>-0.40982170573639021</v>
      </c>
      <c r="K570">
        <v>21.688933432367499</v>
      </c>
      <c r="L570">
        <f>(Table2[[#This Row],[6M Return vs Nifty]]-AVERAGE(Table2[6M Return vs Nifty]))/_xlfn.STDEV.P(Table2[6M Return vs Nifty])</f>
        <v>0.22510397468599463</v>
      </c>
      <c r="M570">
        <v>2.0785478635632102</v>
      </c>
      <c r="N570">
        <f>(Table2[[#This Row],[1W Return vs Nifty]]-AVERAGE(Table2[1W Return vs Nifty]))/_xlfn.STDEV.P(Table2[1W Return vs Nifty])</f>
        <v>0.38044953023950479</v>
      </c>
      <c r="O570">
        <v>7870.26</v>
      </c>
      <c r="P570">
        <v>7517.6030113358902</v>
      </c>
      <c r="Q570">
        <v>6858.3483192887597</v>
      </c>
      <c r="R570">
        <v>59.089258764572001</v>
      </c>
      <c r="S570" s="1">
        <f>(Table2[[#This Row],[Close Price]]-Table2[[#This Row],[20D EMA]])/Table2[[#This Row],[20D EMA]]</f>
        <v>1.6395900516628415E-2</v>
      </c>
      <c r="T570" s="1">
        <f>(Table2[[#This Row],[Close Price]]-Table2[[#This Row],[50D EMA]])/Table2[[#This Row],[50D EMA]]</f>
        <v>6.4075874708700756E-2</v>
      </c>
      <c r="U570" s="1">
        <f>(Table2[[#This Row],[Close Price]]-Table2[[#This Row],[200D EMA]])/Table2[[#This Row],[200D EMA]]</f>
        <v>0.1663595413348096</v>
      </c>
      <c r="V570">
        <v>0.83186745323281897</v>
      </c>
      <c r="W570">
        <v>7960.05</v>
      </c>
      <c r="X570">
        <v>8109.95</v>
      </c>
      <c r="Y570">
        <v>7827.55</v>
      </c>
      <c r="Z570">
        <v>8109.95</v>
      </c>
      <c r="AA570">
        <v>7770</v>
      </c>
      <c r="AB570">
        <v>8109.95</v>
      </c>
      <c r="AC570" s="1">
        <f>(Table2[[#This Row],[Close Price]]/Table2[[#This Row],[Day Low]])-1</f>
        <v>4.9308735497892719E-3</v>
      </c>
      <c r="AD570" s="1">
        <f>(Table2[[#This Row],[Day High]]/Table2[[#This Row],[Close Price]])-1</f>
        <v>1.383246034027974E-2</v>
      </c>
      <c r="AE570" s="1">
        <f>(Table2[[#This Row],[Close Price]]/Table2[[#This Row],[Current Week Low]])-1</f>
        <v>2.1941731448537505E-2</v>
      </c>
      <c r="AF570" s="1">
        <f>(Table2[[#This Row],[Current Week High]]/Table2[[#This Row],[Close Price]])-1</f>
        <v>1.383246034027974E-2</v>
      </c>
      <c r="AG570" s="1">
        <f>(Table2[[#This Row],[Close Price]]/Table2[[#This Row],[Current Month Low]])-1</f>
        <v>2.9510939510939638E-2</v>
      </c>
      <c r="AH570" s="1">
        <f>(Table2[[#This Row],[Current Month High]]/Table2[[#This Row],[Close Price]])-1</f>
        <v>1.383246034027974E-2</v>
      </c>
      <c r="AI570">
        <v>1.70139887240132</v>
      </c>
      <c r="AJ570">
        <v>54.580325999787398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0.21</v>
      </c>
      <c r="AM570" t="s">
        <v>3220</v>
      </c>
      <c r="AN570">
        <v>2.7</v>
      </c>
      <c r="AO570" t="s">
        <v>3220</v>
      </c>
      <c r="AP570">
        <v>-8.5478198489894006E-2</v>
      </c>
      <c r="AQ570">
        <f>(Table2[[#This Row],[Sharpe Ratio]]-AVERAGE(Table2[Sharpe Ratio]))/_xlfn.STDEV.P(Table2[Sharpe Ratio])</f>
        <v>-1.7554016702886042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-2.3276073611771104</v>
      </c>
      <c r="AS570">
        <f>_xlfn.RANK.AVG(Table2[[#This Row],[1Y Return vs Nifty Z-Score]],Table2[1Y Return vs Nifty Z-Score])</f>
        <v>590</v>
      </c>
      <c r="AT570">
        <f>_xlfn.RANK.AVG(Table2[[#This Row],[6M Return vs Nifty Z-Score]],Table2[6M Return vs Nifty Z-Score])</f>
        <v>253</v>
      </c>
      <c r="AU570">
        <f>_xlfn.RANK.AVG(Table2[[#This Row],[Sharpe Ratio Z-Score]],Table2[Sharpe Ratio Z-Score])</f>
        <v>713</v>
      </c>
      <c r="AV570">
        <f>(Table2[[#This Row],[Rank 1Y]]+Table2[[#This Row],[Rank 6M]]+Table2[[#This Row],[Rank Sharpe]])/3</f>
        <v>518.66666666666663</v>
      </c>
    </row>
    <row r="571" spans="1:48" x14ac:dyDescent="0.3">
      <c r="A571" t="s">
        <v>620</v>
      </c>
      <c r="B571" t="s">
        <v>621</v>
      </c>
      <c r="C571" t="s">
        <v>3166</v>
      </c>
      <c r="D571" t="s">
        <v>536</v>
      </c>
      <c r="E571">
        <v>30907.965552612</v>
      </c>
      <c r="F571">
        <v>69.91</v>
      </c>
      <c r="G571">
        <v>-21.921692116927101</v>
      </c>
      <c r="H571">
        <f>(Table2[[#This Row],[1Y Return vs Nifty]]-AVERAGE(Table2[1Y Return vs Nifty]))/_xlfn.STDEV.P(Table2[1Y Return vs Nifty])</f>
        <v>-0.79167794862444452</v>
      </c>
      <c r="I571">
        <v>-6.01398906991228</v>
      </c>
      <c r="J571">
        <f>(Table2[[#This Row],[1M Return vs Nifty]]-AVERAGE(Table2[1M Return vs Nifty]))/_xlfn.STDEV.P(Table2[1M Return vs Nifty])</f>
        <v>-0.66019865197648508</v>
      </c>
      <c r="K571">
        <v>-5.6416397442348796</v>
      </c>
      <c r="L571">
        <f>(Table2[[#This Row],[6M Return vs Nifty]]-AVERAGE(Table2[6M Return vs Nifty]))/_xlfn.STDEV.P(Table2[6M Return vs Nifty])</f>
        <v>-0.64187443372985642</v>
      </c>
      <c r="M571">
        <v>-0.58857405700938303</v>
      </c>
      <c r="N571">
        <f>(Table2[[#This Row],[1W Return vs Nifty]]-AVERAGE(Table2[1W Return vs Nifty]))/_xlfn.STDEV.P(Table2[1W Return vs Nifty])</f>
        <v>-0.13237860544580407</v>
      </c>
      <c r="O571">
        <v>70.650000000000006</v>
      </c>
      <c r="P571">
        <v>71.2716875746314</v>
      </c>
      <c r="Q571">
        <v>68.299366247703404</v>
      </c>
      <c r="R571">
        <v>42.933968731929497</v>
      </c>
      <c r="S571" s="1">
        <f>(Table2[[#This Row],[Close Price]]-Table2[[#This Row],[20D EMA]])/Table2[[#This Row],[20D EMA]]</f>
        <v>-1.0474168435952003E-2</v>
      </c>
      <c r="T571" s="1">
        <f>(Table2[[#This Row],[Close Price]]-Table2[[#This Row],[50D EMA]])/Table2[[#This Row],[50D EMA]]</f>
        <v>-1.9105589063055744E-2</v>
      </c>
      <c r="U571" s="1">
        <f>(Table2[[#This Row],[Close Price]]-Table2[[#This Row],[200D EMA]])/Table2[[#This Row],[200D EMA]]</f>
        <v>2.3581972143859407E-2</v>
      </c>
      <c r="V571">
        <v>0.43430533671864102</v>
      </c>
      <c r="W571">
        <v>69.62</v>
      </c>
      <c r="X571">
        <v>70.5</v>
      </c>
      <c r="Y571">
        <v>68.56</v>
      </c>
      <c r="Z571">
        <v>70.5</v>
      </c>
      <c r="AA571">
        <v>68.56</v>
      </c>
      <c r="AB571">
        <v>70.95</v>
      </c>
      <c r="AC571" s="1">
        <f>(Table2[[#This Row],[Close Price]]/Table2[[#This Row],[Day Low]])-1</f>
        <v>4.1654696926169965E-3</v>
      </c>
      <c r="AD571" s="1">
        <f>(Table2[[#This Row],[Day High]]/Table2[[#This Row],[Close Price]])-1</f>
        <v>8.4394221141468329E-3</v>
      </c>
      <c r="AE571" s="1">
        <f>(Table2[[#This Row],[Close Price]]/Table2[[#This Row],[Current Week Low]])-1</f>
        <v>1.9690781796966039E-2</v>
      </c>
      <c r="AF571" s="1">
        <f>(Table2[[#This Row],[Current Week High]]/Table2[[#This Row],[Close Price]])-1</f>
        <v>8.4394221141468329E-3</v>
      </c>
      <c r="AG571" s="1">
        <f>(Table2[[#This Row],[Close Price]]/Table2[[#This Row],[Current Month Low]])-1</f>
        <v>1.9690781796966039E-2</v>
      </c>
      <c r="AH571" s="1">
        <f>(Table2[[#This Row],[Current Month High]]/Table2[[#This Row],[Close Price]])-1</f>
        <v>1.4876269489343619E-2</v>
      </c>
      <c r="AI571">
        <v>14.4328422257187</v>
      </c>
      <c r="AJ571">
        <v>20.847018150388902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</v>
      </c>
      <c r="AM571" t="s">
        <v>3222</v>
      </c>
      <c r="AN571">
        <v>-1.26</v>
      </c>
      <c r="AO571" t="s">
        <v>3221</v>
      </c>
      <c r="AP571">
        <v>3.6673694234816999E-2</v>
      </c>
      <c r="AQ571">
        <f>(Table2[[#This Row],[Sharpe Ratio]]-AVERAGE(Table2[Sharpe Ratio]))/_xlfn.STDEV.P(Table2[Sharpe Ratio])</f>
        <v>-0.32728216178172903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595</v>
      </c>
      <c r="AT571">
        <f>_xlfn.RANK.AVG(Table2[[#This Row],[6M Return vs Nifty Z-Score]],Table2[6M Return vs Nifty Z-Score])</f>
        <v>535</v>
      </c>
      <c r="AU571">
        <f>_xlfn.RANK.AVG(Table2[[#This Row],[Sharpe Ratio Z-Score]],Table2[Sharpe Ratio Z-Score])</f>
        <v>427</v>
      </c>
      <c r="AV571">
        <f>(Table2[[#This Row],[Rank 1Y]]+Table2[[#This Row],[Rank 6M]]+Table2[[#This Row],[Rank Sharpe]])/3</f>
        <v>519</v>
      </c>
    </row>
    <row r="572" spans="1:48" x14ac:dyDescent="0.3">
      <c r="A572" t="s">
        <v>1667</v>
      </c>
      <c r="B572" t="s">
        <v>1668</v>
      </c>
      <c r="C572" t="s">
        <v>3172</v>
      </c>
      <c r="D572" t="s">
        <v>414</v>
      </c>
      <c r="E572">
        <v>5260.3552892999996</v>
      </c>
      <c r="F572">
        <v>601.4</v>
      </c>
      <c r="G572">
        <v>-46.662426146826299</v>
      </c>
      <c r="H572">
        <f>(Table2[[#This Row],[1Y Return vs Nifty]]-AVERAGE(Table2[1Y Return vs Nifty]))/_xlfn.STDEV.P(Table2[1Y Return vs Nifty])</f>
        <v>-1.2275105943156459</v>
      </c>
      <c r="I572">
        <v>8.7371694140581297</v>
      </c>
      <c r="J572">
        <f>(Table2[[#This Row],[1M Return vs Nifty]]-AVERAGE(Table2[1M Return vs Nifty]))/_xlfn.STDEV.P(Table2[1M Return vs Nifty])</f>
        <v>0.81459897384679969</v>
      </c>
      <c r="K572">
        <v>8.5942795923763499E-2</v>
      </c>
      <c r="L572">
        <f>(Table2[[#This Row],[6M Return vs Nifty]]-AVERAGE(Table2[6M Return vs Nifty]))/_xlfn.STDEV.P(Table2[6M Return vs Nifty])</f>
        <v>-0.46018448662738326</v>
      </c>
      <c r="M572">
        <v>12.487963692213</v>
      </c>
      <c r="N572">
        <f>(Table2[[#This Row],[1W Return vs Nifty]]-AVERAGE(Table2[1W Return vs Nifty]))/_xlfn.STDEV.P(Table2[1W Return vs Nifty])</f>
        <v>2.3819483263026302</v>
      </c>
      <c r="O572">
        <v>559.41999999999996</v>
      </c>
      <c r="P572">
        <v>557.954373285835</v>
      </c>
      <c r="Q572">
        <v>592.35301425716102</v>
      </c>
      <c r="R572">
        <v>69.715813960882997</v>
      </c>
      <c r="S572" s="1">
        <f>(Table2[[#This Row],[Close Price]]-Table2[[#This Row],[20D EMA]])/Table2[[#This Row],[20D EMA]]</f>
        <v>7.5042007793786461E-2</v>
      </c>
      <c r="T572" s="1">
        <f>(Table2[[#This Row],[Close Price]]-Table2[[#This Row],[50D EMA]])/Table2[[#This Row],[50D EMA]]</f>
        <v>7.7865913046456528E-2</v>
      </c>
      <c r="U572" s="1">
        <f>(Table2[[#This Row],[Close Price]]-Table2[[#This Row],[200D EMA]])/Table2[[#This Row],[200D EMA]]</f>
        <v>1.5272963123492009E-2</v>
      </c>
      <c r="V572">
        <v>2.361172488981</v>
      </c>
      <c r="W572">
        <v>587.4</v>
      </c>
      <c r="X572">
        <v>603</v>
      </c>
      <c r="Y572">
        <v>569.65</v>
      </c>
      <c r="Z572">
        <v>603</v>
      </c>
      <c r="AA572">
        <v>527.04999999999995</v>
      </c>
      <c r="AB572">
        <v>625</v>
      </c>
      <c r="AC572" s="1">
        <f>(Table2[[#This Row],[Close Price]]/Table2[[#This Row],[Day Low]])-1</f>
        <v>2.3833844058563258E-2</v>
      </c>
      <c r="AD572" s="1">
        <f>(Table2[[#This Row],[Day High]]/Table2[[#This Row],[Close Price]])-1</f>
        <v>2.6604589291652214E-3</v>
      </c>
      <c r="AE572" s="1">
        <f>(Table2[[#This Row],[Close Price]]/Table2[[#This Row],[Current Week Low]])-1</f>
        <v>5.5735978232247962E-2</v>
      </c>
      <c r="AF572" s="1">
        <f>(Table2[[#This Row],[Current Week High]]/Table2[[#This Row],[Close Price]])-1</f>
        <v>2.6604589291652214E-3</v>
      </c>
      <c r="AG572" s="1">
        <f>(Table2[[#This Row],[Close Price]]/Table2[[#This Row],[Current Month Low]])-1</f>
        <v>0.14106820984726309</v>
      </c>
      <c r="AH572" s="1">
        <f>(Table2[[#This Row],[Current Month High]]/Table2[[#This Row],[Close Price]])-1</f>
        <v>3.9241769205187849E-2</v>
      </c>
      <c r="AI572">
        <v>32.856667775191198</v>
      </c>
      <c r="AJ572">
        <v>17.6332518337408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0.03</v>
      </c>
      <c r="AM572" t="s">
        <v>3220</v>
      </c>
      <c r="AN572">
        <v>14.74</v>
      </c>
      <c r="AO572" t="s">
        <v>3220</v>
      </c>
      <c r="AP572">
        <v>5.5064692576821998E-2</v>
      </c>
      <c r="AQ572">
        <f>(Table2[[#This Row],[Sharpe Ratio]]-AVERAGE(Table2[Sharpe Ratio]))/_xlfn.STDEV.P(Table2[Sharpe Ratio])</f>
        <v>-0.11226671726195953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705</v>
      </c>
      <c r="AT572">
        <f>_xlfn.RANK.AVG(Table2[[#This Row],[6M Return vs Nifty Z-Score]],Table2[6M Return vs Nifty Z-Score])</f>
        <v>477</v>
      </c>
      <c r="AU572">
        <f>_xlfn.RANK.AVG(Table2[[#This Row],[Sharpe Ratio Z-Score]],Table2[Sharpe Ratio Z-Score])</f>
        <v>375</v>
      </c>
      <c r="AV572">
        <f>(Table2[[#This Row],[Rank 1Y]]+Table2[[#This Row],[Rank 6M]]+Table2[[#This Row],[Rank Sharpe]])/3</f>
        <v>519</v>
      </c>
    </row>
    <row r="573" spans="1:48" x14ac:dyDescent="0.3">
      <c r="A573" t="s">
        <v>2153</v>
      </c>
      <c r="B573" t="s">
        <v>2154</v>
      </c>
      <c r="C573" t="s">
        <v>3165</v>
      </c>
      <c r="D573" t="s">
        <v>281</v>
      </c>
      <c r="E573">
        <v>2839.5851317400002</v>
      </c>
      <c r="F573">
        <v>483.7</v>
      </c>
      <c r="G573">
        <v>-21.509785373383</v>
      </c>
      <c r="H573">
        <f>(Table2[[#This Row],[1Y Return vs Nifty]]-AVERAGE(Table2[1Y Return vs Nifty]))/_xlfn.STDEV.P(Table2[1Y Return vs Nifty])</f>
        <v>-0.78442180151094665</v>
      </c>
      <c r="I573">
        <v>18.7673078246731</v>
      </c>
      <c r="J573">
        <f>(Table2[[#This Row],[1M Return vs Nifty]]-AVERAGE(Table2[1M Return vs Nifty]))/_xlfn.STDEV.P(Table2[1M Return vs Nifty])</f>
        <v>1.8173964375665694</v>
      </c>
      <c r="K573">
        <v>14.637850524094601</v>
      </c>
      <c r="L573">
        <f>(Table2[[#This Row],[6M Return vs Nifty]]-AVERAGE(Table2[6M Return vs Nifty]))/_xlfn.STDEV.P(Table2[6M Return vs Nifty])</f>
        <v>1.4300473987291984E-3</v>
      </c>
      <c r="M573">
        <v>10.820829994797</v>
      </c>
      <c r="N573">
        <f>(Table2[[#This Row],[1W Return vs Nifty]]-AVERAGE(Table2[1W Return vs Nifty]))/_xlfn.STDEV.P(Table2[1W Return vs Nifty])</f>
        <v>2.0613956513801219</v>
      </c>
      <c r="O573">
        <v>448.17</v>
      </c>
      <c r="P573">
        <v>429.47886512997798</v>
      </c>
      <c r="Q573">
        <v>413.782165111599</v>
      </c>
      <c r="R573">
        <v>75.550263374667907</v>
      </c>
      <c r="S573" s="1">
        <f>(Table2[[#This Row],[Close Price]]-Table2[[#This Row],[20D EMA]])/Table2[[#This Row],[20D EMA]]</f>
        <v>7.9277952562643569E-2</v>
      </c>
      <c r="T573" s="1">
        <f>(Table2[[#This Row],[Close Price]]-Table2[[#This Row],[50D EMA]])/Table2[[#This Row],[50D EMA]]</f>
        <v>0.12624866849644037</v>
      </c>
      <c r="U573" s="1">
        <f>(Table2[[#This Row],[Close Price]]-Table2[[#This Row],[200D EMA]])/Table2[[#This Row],[200D EMA]]</f>
        <v>0.16897256765415161</v>
      </c>
      <c r="V573">
        <v>1.6144626335502199</v>
      </c>
      <c r="W573">
        <v>478.15</v>
      </c>
      <c r="X573">
        <v>496.65</v>
      </c>
      <c r="Y573">
        <v>460</v>
      </c>
      <c r="Z573">
        <v>496.65</v>
      </c>
      <c r="AA573">
        <v>428.55</v>
      </c>
      <c r="AB573">
        <v>496.65</v>
      </c>
      <c r="AC573" s="1">
        <f>(Table2[[#This Row],[Close Price]]/Table2[[#This Row],[Day Low]])-1</f>
        <v>1.1607236222942685E-2</v>
      </c>
      <c r="AD573" s="1">
        <f>(Table2[[#This Row],[Day High]]/Table2[[#This Row],[Close Price]])-1</f>
        <v>2.6772793053545518E-2</v>
      </c>
      <c r="AE573" s="1">
        <f>(Table2[[#This Row],[Close Price]]/Table2[[#This Row],[Current Week Low]])-1</f>
        <v>5.1521739130434785E-2</v>
      </c>
      <c r="AF573" s="1">
        <f>(Table2[[#This Row],[Current Week High]]/Table2[[#This Row],[Close Price]])-1</f>
        <v>2.6772793053545518E-2</v>
      </c>
      <c r="AG573" s="1">
        <f>(Table2[[#This Row],[Close Price]]/Table2[[#This Row],[Current Month Low]])-1</f>
        <v>0.12868976782172425</v>
      </c>
      <c r="AH573" s="1">
        <f>(Table2[[#This Row],[Current Month High]]/Table2[[#This Row],[Close Price]])-1</f>
        <v>2.6772793053545518E-2</v>
      </c>
      <c r="AI573">
        <v>10.7918131072979</v>
      </c>
      <c r="AJ573">
        <v>46.199183920205499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-0.02</v>
      </c>
      <c r="AM573" t="s">
        <v>3221</v>
      </c>
      <c r="AN573">
        <v>6.31</v>
      </c>
      <c r="AO573" t="s">
        <v>3220</v>
      </c>
      <c r="AP573">
        <v>-3.0040182851725002E-2</v>
      </c>
      <c r="AQ573">
        <f>(Table2[[#This Row],[Sharpe Ratio]]-AVERAGE(Table2[Sharpe Ratio]))/_xlfn.STDEV.P(Table2[Sharpe Ratio])</f>
        <v>-1.1072568902138042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1.9885434446206696</v>
      </c>
      <c r="AS573">
        <f>_xlfn.RANK.AVG(Table2[[#This Row],[1Y Return vs Nifty Z-Score]],Table2[1Y Return vs Nifty Z-Score])</f>
        <v>594</v>
      </c>
      <c r="AT573">
        <f>_xlfn.RANK.AVG(Table2[[#This Row],[6M Return vs Nifty Z-Score]],Table2[6M Return vs Nifty Z-Score])</f>
        <v>323</v>
      </c>
      <c r="AU573">
        <f>_xlfn.RANK.AVG(Table2[[#This Row],[Sharpe Ratio Z-Score]],Table2[Sharpe Ratio Z-Score])</f>
        <v>642</v>
      </c>
      <c r="AV573">
        <f>(Table2[[#This Row],[Rank 1Y]]+Table2[[#This Row],[Rank 6M]]+Table2[[#This Row],[Rank Sharpe]])/3</f>
        <v>519.66666666666663</v>
      </c>
    </row>
    <row r="574" spans="1:48" x14ac:dyDescent="0.3">
      <c r="A574" t="s">
        <v>242</v>
      </c>
      <c r="B574" t="s">
        <v>243</v>
      </c>
      <c r="C574" t="s">
        <v>3165</v>
      </c>
      <c r="D574" t="s">
        <v>54</v>
      </c>
      <c r="E574">
        <v>110779.15571208</v>
      </c>
      <c r="F574">
        <v>6650.4</v>
      </c>
      <c r="G574">
        <v>-7.87769124433086</v>
      </c>
      <c r="H574">
        <f>(Table2[[#This Row],[1Y Return vs Nifty]]-AVERAGE(Table2[1Y Return vs Nifty]))/_xlfn.STDEV.P(Table2[1Y Return vs Nifty])</f>
        <v>-0.54427890019701597</v>
      </c>
      <c r="I574">
        <v>-7.88336839355728</v>
      </c>
      <c r="J574">
        <f>(Table2[[#This Row],[1M Return vs Nifty]]-AVERAGE(Table2[1M Return vs Nifty]))/_xlfn.STDEV.P(Table2[1M Return vs Nifty])</f>
        <v>-0.84709625674906452</v>
      </c>
      <c r="K574">
        <v>-7.2090248672978099</v>
      </c>
      <c r="L574">
        <f>(Table2[[#This Row],[6M Return vs Nifty]]-AVERAGE(Table2[6M Return vs Nifty]))/_xlfn.STDEV.P(Table2[6M Return vs Nifty])</f>
        <v>-0.69159490796166379</v>
      </c>
      <c r="M574">
        <v>-2.7885774239346399</v>
      </c>
      <c r="N574">
        <f>(Table2[[#This Row],[1W Return vs Nifty]]-AVERAGE(Table2[1W Return vs Nifty]))/_xlfn.STDEV.P(Table2[1W Return vs Nifty])</f>
        <v>-0.55539024824294636</v>
      </c>
      <c r="O574">
        <v>6818.65</v>
      </c>
      <c r="P574">
        <v>6718.81137365209</v>
      </c>
      <c r="Q574">
        <v>6213.2004598845397</v>
      </c>
      <c r="R574">
        <v>27.223898943250401</v>
      </c>
      <c r="S574" s="1">
        <f>(Table2[[#This Row],[Close Price]]-Table2[[#This Row],[20D EMA]])/Table2[[#This Row],[20D EMA]]</f>
        <v>-2.467497231856746E-2</v>
      </c>
      <c r="T574" s="1">
        <f>(Table2[[#This Row],[Close Price]]-Table2[[#This Row],[50D EMA]])/Table2[[#This Row],[50D EMA]]</f>
        <v>-1.0182064928979323E-2</v>
      </c>
      <c r="U574" s="1">
        <f>(Table2[[#This Row],[Close Price]]-Table2[[#This Row],[200D EMA]])/Table2[[#This Row],[200D EMA]]</f>
        <v>7.0366237648090385E-2</v>
      </c>
      <c r="V574">
        <v>0.94847298781012701</v>
      </c>
      <c r="W574">
        <v>6613.15</v>
      </c>
      <c r="X574">
        <v>6697.8</v>
      </c>
      <c r="Y574">
        <v>6602.7</v>
      </c>
      <c r="Z574">
        <v>6715.95</v>
      </c>
      <c r="AA574">
        <v>6602.7</v>
      </c>
      <c r="AB574">
        <v>7074.95</v>
      </c>
      <c r="AC574" s="1">
        <f>(Table2[[#This Row],[Close Price]]/Table2[[#This Row],[Day Low]])-1</f>
        <v>5.6327166327696521E-3</v>
      </c>
      <c r="AD574" s="1">
        <f>(Table2[[#This Row],[Day High]]/Table2[[#This Row],[Close Price]])-1</f>
        <v>7.1273908336342284E-3</v>
      </c>
      <c r="AE574" s="1">
        <f>(Table2[[#This Row],[Close Price]]/Table2[[#This Row],[Current Week Low]])-1</f>
        <v>7.2243173247308334E-3</v>
      </c>
      <c r="AF574" s="1">
        <f>(Table2[[#This Row],[Current Week High]]/Table2[[#This Row],[Close Price]])-1</f>
        <v>9.8565499819560642E-3</v>
      </c>
      <c r="AG574" s="1">
        <f>(Table2[[#This Row],[Close Price]]/Table2[[#This Row],[Current Month Low]])-1</f>
        <v>7.2243173247308334E-3</v>
      </c>
      <c r="AH574" s="1">
        <f>(Table2[[#This Row],[Current Month High]]/Table2[[#This Row],[Close Price]])-1</f>
        <v>6.3838265367496705E-2</v>
      </c>
      <c r="AI574">
        <v>6.8725189462287997</v>
      </c>
      <c r="AJ574">
        <v>27.755952781166201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-7.0000000000000007E-2</v>
      </c>
      <c r="AM574" t="s">
        <v>3221</v>
      </c>
      <c r="AN574">
        <v>-4.37</v>
      </c>
      <c r="AO574" t="s">
        <v>3221</v>
      </c>
      <c r="AP574">
        <v>6.5420248416750001E-3</v>
      </c>
      <c r="AQ574">
        <f>(Table2[[#This Row],[Sharpe Ratio]]-AVERAGE(Table2[Sharpe Ratio]))/_xlfn.STDEV.P(Table2[Sharpe Ratio])</f>
        <v>-0.67956180251725418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-3.3179221156679448</v>
      </c>
      <c r="AS574">
        <f>_xlfn.RANK.AVG(Table2[[#This Row],[1Y Return vs Nifty Z-Score]],Table2[1Y Return vs Nifty Z-Score])</f>
        <v>497</v>
      </c>
      <c r="AT574">
        <f>_xlfn.RANK.AVG(Table2[[#This Row],[6M Return vs Nifty Z-Score]],Table2[6M Return vs Nifty Z-Score])</f>
        <v>551</v>
      </c>
      <c r="AU574">
        <f>_xlfn.RANK.AVG(Table2[[#This Row],[Sharpe Ratio Z-Score]],Table2[Sharpe Ratio Z-Score])</f>
        <v>513</v>
      </c>
      <c r="AV574">
        <f>(Table2[[#This Row],[Rank 1Y]]+Table2[[#This Row],[Rank 6M]]+Table2[[#This Row],[Rank Sharpe]])/3</f>
        <v>520.33333333333337</v>
      </c>
    </row>
    <row r="575" spans="1:48" x14ac:dyDescent="0.3">
      <c r="A575" t="s">
        <v>749</v>
      </c>
      <c r="B575" t="s">
        <v>750</v>
      </c>
      <c r="C575" t="s">
        <v>3171</v>
      </c>
      <c r="D575" t="s">
        <v>751</v>
      </c>
      <c r="E575">
        <v>22754.029612499999</v>
      </c>
      <c r="F575">
        <v>1428.75</v>
      </c>
      <c r="G575">
        <v>-23.721246381566299</v>
      </c>
      <c r="H575">
        <f>(Table2[[#This Row],[1Y Return vs Nifty]]-AVERAGE(Table2[1Y Return vs Nifty]))/_xlfn.STDEV.P(Table2[1Y Return vs Nifty])</f>
        <v>-0.82337888745975774</v>
      </c>
      <c r="I575">
        <v>-4.1546300896281601</v>
      </c>
      <c r="J575">
        <f>(Table2[[#This Row],[1M Return vs Nifty]]-AVERAGE(Table2[1M Return vs Nifty]))/_xlfn.STDEV.P(Table2[1M Return vs Nifty])</f>
        <v>-0.47430286537395777</v>
      </c>
      <c r="K575">
        <v>4.8564597010954298</v>
      </c>
      <c r="L575">
        <f>(Table2[[#This Row],[6M Return vs Nifty]]-AVERAGE(Table2[6M Return vs Nifty]))/_xlfn.STDEV.P(Table2[6M Return vs Nifty])</f>
        <v>-0.30885450437485579</v>
      </c>
      <c r="M575">
        <v>4.9579535058562003</v>
      </c>
      <c r="N575">
        <f>(Table2[[#This Row],[1W Return vs Nifty]]-AVERAGE(Table2[1W Return vs Nifty]))/_xlfn.STDEV.P(Table2[1W Return vs Nifty])</f>
        <v>0.93409509703153948</v>
      </c>
      <c r="O575">
        <v>1401.67</v>
      </c>
      <c r="P575">
        <v>1390.32207442959</v>
      </c>
      <c r="Q575">
        <v>1327.9778849291999</v>
      </c>
      <c r="R575">
        <v>59.318357338426402</v>
      </c>
      <c r="S575" s="1">
        <f>(Table2[[#This Row],[Close Price]]-Table2[[#This Row],[20D EMA]])/Table2[[#This Row],[20D EMA]]</f>
        <v>1.9319811367868277E-2</v>
      </c>
      <c r="T575" s="1">
        <f>(Table2[[#This Row],[Close Price]]-Table2[[#This Row],[50D EMA]])/Table2[[#This Row],[50D EMA]]</f>
        <v>2.7639585299813297E-2</v>
      </c>
      <c r="U575" s="1">
        <f>(Table2[[#This Row],[Close Price]]-Table2[[#This Row],[200D EMA]])/Table2[[#This Row],[200D EMA]]</f>
        <v>7.5883880457973618E-2</v>
      </c>
      <c r="V575">
        <v>0.95208340147285597</v>
      </c>
      <c r="W575">
        <v>1421.05</v>
      </c>
      <c r="X575">
        <v>1441</v>
      </c>
      <c r="Y575">
        <v>1410</v>
      </c>
      <c r="Z575">
        <v>1449.9</v>
      </c>
      <c r="AA575">
        <v>1347.65</v>
      </c>
      <c r="AB575">
        <v>1492.35</v>
      </c>
      <c r="AC575" s="1">
        <f>(Table2[[#This Row],[Close Price]]/Table2[[#This Row],[Day Low]])-1</f>
        <v>5.4185285528307592E-3</v>
      </c>
      <c r="AD575" s="1">
        <f>(Table2[[#This Row],[Day High]]/Table2[[#This Row],[Close Price]])-1</f>
        <v>8.5739282589676336E-3</v>
      </c>
      <c r="AE575" s="1">
        <f>(Table2[[#This Row],[Close Price]]/Table2[[#This Row],[Current Week Low]])-1</f>
        <v>1.3297872340425565E-2</v>
      </c>
      <c r="AF575" s="1">
        <f>(Table2[[#This Row],[Current Week High]]/Table2[[#This Row],[Close Price]])-1</f>
        <v>1.4803149606299248E-2</v>
      </c>
      <c r="AG575" s="1">
        <f>(Table2[[#This Row],[Close Price]]/Table2[[#This Row],[Current Month Low]])-1</f>
        <v>6.0178829814862889E-2</v>
      </c>
      <c r="AH575" s="1">
        <f>(Table2[[#This Row],[Current Month High]]/Table2[[#This Row],[Close Price]])-1</f>
        <v>4.4514435695538035E-2</v>
      </c>
      <c r="AI575">
        <v>8.1364829396325398</v>
      </c>
      <c r="AJ575">
        <v>28.675642815328501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0.02</v>
      </c>
      <c r="AM575" t="s">
        <v>3220</v>
      </c>
      <c r="AN575">
        <v>6.37</v>
      </c>
      <c r="AO575" t="s">
        <v>3220</v>
      </c>
      <c r="AP575">
        <v>3.1063303058699999E-4</v>
      </c>
      <c r="AQ575">
        <f>(Table2[[#This Row],[Sharpe Ratio]]-AVERAGE(Table2[Sharpe Ratio]))/_xlfn.STDEV.P(Table2[Sharpe Ratio])</f>
        <v>-0.75241513300653673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-1.4248562931835687</v>
      </c>
      <c r="AS575">
        <f>_xlfn.RANK.AVG(Table2[[#This Row],[1Y Return vs Nifty Z-Score]],Table2[1Y Return vs Nifty Z-Score])</f>
        <v>608</v>
      </c>
      <c r="AT575">
        <f>_xlfn.RANK.AVG(Table2[[#This Row],[6M Return vs Nifty Z-Score]],Table2[6M Return vs Nifty Z-Score])</f>
        <v>421</v>
      </c>
      <c r="AU575">
        <f>_xlfn.RANK.AVG(Table2[[#This Row],[Sharpe Ratio Z-Score]],Table2[Sharpe Ratio Z-Score])</f>
        <v>534</v>
      </c>
      <c r="AV575">
        <f>(Table2[[#This Row],[Rank 1Y]]+Table2[[#This Row],[Rank 6M]]+Table2[[#This Row],[Rank Sharpe]])/3</f>
        <v>521</v>
      </c>
    </row>
    <row r="576" spans="1:48" x14ac:dyDescent="0.3">
      <c r="A576" t="s">
        <v>1151</v>
      </c>
      <c r="B576" t="s">
        <v>1152</v>
      </c>
      <c r="C576" t="s">
        <v>3175</v>
      </c>
      <c r="D576" t="s">
        <v>501</v>
      </c>
      <c r="E576">
        <v>10972.004827680001</v>
      </c>
      <c r="F576">
        <v>3094.65</v>
      </c>
      <c r="G576">
        <v>-14.644863679384899</v>
      </c>
      <c r="H576">
        <f>(Table2[[#This Row],[1Y Return vs Nifty]]-AVERAGE(Table2[1Y Return vs Nifty]))/_xlfn.STDEV.P(Table2[1Y Return vs Nifty])</f>
        <v>-0.66348937562809551</v>
      </c>
      <c r="I576">
        <v>0.20250344178932</v>
      </c>
      <c r="J576">
        <f>(Table2[[#This Row],[1M Return vs Nifty]]-AVERAGE(Table2[1M Return vs Nifty]))/_xlfn.STDEV.P(Table2[1M Return vs Nifty])</f>
        <v>-3.8683507442692666E-2</v>
      </c>
      <c r="K576">
        <v>15.0355509717172</v>
      </c>
      <c r="L576">
        <f>(Table2[[#This Row],[6M Return vs Nifty]]-AVERAGE(Table2[6M Return vs Nifty]))/_xlfn.STDEV.P(Table2[6M Return vs Nifty])</f>
        <v>1.4045871402057918E-2</v>
      </c>
      <c r="M576">
        <v>8.3297973406236601</v>
      </c>
      <c r="N576">
        <f>(Table2[[#This Row],[1W Return vs Nifty]]-AVERAGE(Table2[1W Return vs Nifty]))/_xlfn.STDEV.P(Table2[1W Return vs Nifty])</f>
        <v>1.5824255592679899</v>
      </c>
      <c r="O576">
        <v>2930.62</v>
      </c>
      <c r="P576">
        <v>2863.75717491864</v>
      </c>
      <c r="Q576">
        <v>2718.6839394861699</v>
      </c>
      <c r="R576">
        <v>72.347972547941396</v>
      </c>
      <c r="S576" s="1">
        <f>(Table2[[#This Row],[Close Price]]-Table2[[#This Row],[20D EMA]])/Table2[[#This Row],[20D EMA]]</f>
        <v>5.5971091441401548E-2</v>
      </c>
      <c r="T576" s="1">
        <f>(Table2[[#This Row],[Close Price]]-Table2[[#This Row],[50D EMA]])/Table2[[#This Row],[50D EMA]]</f>
        <v>8.0625839056315887E-2</v>
      </c>
      <c r="U576" s="1">
        <f>(Table2[[#This Row],[Close Price]]-Table2[[#This Row],[200D EMA]])/Table2[[#This Row],[200D EMA]]</f>
        <v>0.13828972726593866</v>
      </c>
      <c r="V576">
        <v>1.3442399559859499</v>
      </c>
      <c r="W576">
        <v>3053</v>
      </c>
      <c r="X576">
        <v>3139</v>
      </c>
      <c r="Y576">
        <v>3004</v>
      </c>
      <c r="Z576">
        <v>3150</v>
      </c>
      <c r="AA576">
        <v>2840.35</v>
      </c>
      <c r="AB576">
        <v>3150</v>
      </c>
      <c r="AC576" s="1">
        <f>(Table2[[#This Row],[Close Price]]/Table2[[#This Row],[Day Low]])-1</f>
        <v>1.364231903046198E-2</v>
      </c>
      <c r="AD576" s="1">
        <f>(Table2[[#This Row],[Day High]]/Table2[[#This Row],[Close Price]])-1</f>
        <v>1.4331184463509672E-2</v>
      </c>
      <c r="AE576" s="1">
        <f>(Table2[[#This Row],[Close Price]]/Table2[[#This Row],[Current Week Low]])-1</f>
        <v>3.0176431424767003E-2</v>
      </c>
      <c r="AF576" s="1">
        <f>(Table2[[#This Row],[Current Week High]]/Table2[[#This Row],[Close Price]])-1</f>
        <v>1.7885705976443234E-2</v>
      </c>
      <c r="AG576" s="1">
        <f>(Table2[[#This Row],[Close Price]]/Table2[[#This Row],[Current Month Low]])-1</f>
        <v>8.9531219744045654E-2</v>
      </c>
      <c r="AH576" s="1">
        <f>(Table2[[#This Row],[Current Month High]]/Table2[[#This Row],[Close Price]])-1</f>
        <v>1.7885705976443234E-2</v>
      </c>
      <c r="AI576">
        <v>3.6643885415152</v>
      </c>
      <c r="AJ576">
        <v>37.723631508678203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</v>
      </c>
      <c r="AM576" t="s">
        <v>3222</v>
      </c>
      <c r="AN576">
        <v>6.26</v>
      </c>
      <c r="AO576" t="s">
        <v>3220</v>
      </c>
      <c r="AP576">
        <v>-6.3826882812413999E-2</v>
      </c>
      <c r="AQ576">
        <f>(Table2[[#This Row],[Sharpe Ratio]]-AVERAGE(Table2[Sharpe Ratio]))/_xlfn.STDEV.P(Table2[Sharpe Ratio])</f>
        <v>-1.5022687419799559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-0.60797019438069633</v>
      </c>
      <c r="AS576">
        <f>_xlfn.RANK.AVG(Table2[[#This Row],[1Y Return vs Nifty Z-Score]],Table2[1Y Return vs Nifty Z-Score])</f>
        <v>557</v>
      </c>
      <c r="AT576">
        <f>_xlfn.RANK.AVG(Table2[[#This Row],[6M Return vs Nifty Z-Score]],Table2[6M Return vs Nifty Z-Score])</f>
        <v>321</v>
      </c>
      <c r="AU576">
        <f>_xlfn.RANK.AVG(Table2[[#This Row],[Sharpe Ratio Z-Score]],Table2[Sharpe Ratio Z-Score])</f>
        <v>685</v>
      </c>
      <c r="AV576">
        <f>(Table2[[#This Row],[Rank 1Y]]+Table2[[#This Row],[Rank 6M]]+Table2[[#This Row],[Rank Sharpe]])/3</f>
        <v>521</v>
      </c>
    </row>
    <row r="577" spans="1:48" x14ac:dyDescent="0.3">
      <c r="A577" t="s">
        <v>1453</v>
      </c>
      <c r="B577" t="s">
        <v>1454</v>
      </c>
      <c r="C577" t="s">
        <v>3173</v>
      </c>
      <c r="D577" t="s">
        <v>158</v>
      </c>
      <c r="E577">
        <v>7531.0680000000002</v>
      </c>
      <c r="F577">
        <v>402</v>
      </c>
      <c r="G577">
        <v>-33.491533456725499</v>
      </c>
      <c r="H577">
        <f>(Table2[[#This Row],[1Y Return vs Nifty]]-AVERAGE(Table2[1Y Return vs Nifty]))/_xlfn.STDEV.P(Table2[1Y Return vs Nifty])</f>
        <v>-0.99549221522049158</v>
      </c>
      <c r="I577">
        <v>-8.1469107596707797</v>
      </c>
      <c r="J577">
        <f>(Table2[[#This Row],[1M Return vs Nifty]]-AVERAGE(Table2[1M Return vs Nifty]))/_xlfn.STDEV.P(Table2[1M Return vs Nifty])</f>
        <v>-0.87344480803541924</v>
      </c>
      <c r="K577">
        <v>-12.626943290865601</v>
      </c>
      <c r="L577">
        <f>(Table2[[#This Row],[6M Return vs Nifty]]-AVERAGE(Table2[6M Return vs Nifty]))/_xlfn.STDEV.P(Table2[6M Return vs Nifty])</f>
        <v>-0.86346171300229113</v>
      </c>
      <c r="M577">
        <v>-2.2295869951486398</v>
      </c>
      <c r="N577">
        <f>(Table2[[#This Row],[1W Return vs Nifty]]-AVERAGE(Table2[1W Return vs Nifty]))/_xlfn.STDEV.P(Table2[1W Return vs Nifty])</f>
        <v>-0.44790884019441113</v>
      </c>
      <c r="O577">
        <v>415.36</v>
      </c>
      <c r="P577">
        <v>435.40324402052403</v>
      </c>
      <c r="Q577">
        <v>422.854765836328</v>
      </c>
      <c r="R577">
        <v>43.343814486472503</v>
      </c>
      <c r="S577" s="1">
        <f>(Table2[[#This Row],[Close Price]]-Table2[[#This Row],[20D EMA]])/Table2[[#This Row],[20D EMA]]</f>
        <v>-3.2164869029275837E-2</v>
      </c>
      <c r="T577" s="1">
        <f>(Table2[[#This Row],[Close Price]]-Table2[[#This Row],[50D EMA]])/Table2[[#This Row],[50D EMA]]</f>
        <v>-7.6717949347546582E-2</v>
      </c>
      <c r="U577" s="1">
        <f>(Table2[[#This Row],[Close Price]]-Table2[[#This Row],[200D EMA]])/Table2[[#This Row],[200D EMA]]</f>
        <v>-4.9318980229727707E-2</v>
      </c>
      <c r="V577">
        <v>0.40527745572339002</v>
      </c>
      <c r="W577">
        <v>392.95</v>
      </c>
      <c r="X577">
        <v>406.35</v>
      </c>
      <c r="Y577">
        <v>388.8</v>
      </c>
      <c r="Z577">
        <v>406.35</v>
      </c>
      <c r="AA577">
        <v>388.8</v>
      </c>
      <c r="AB577">
        <v>418.3</v>
      </c>
      <c r="AC577" s="1">
        <f>(Table2[[#This Row],[Close Price]]/Table2[[#This Row],[Day Low]])-1</f>
        <v>2.3030919964372121E-2</v>
      </c>
      <c r="AD577" s="1">
        <f>(Table2[[#This Row],[Day High]]/Table2[[#This Row],[Close Price]])-1</f>
        <v>1.0820895522388074E-2</v>
      </c>
      <c r="AE577" s="1">
        <f>(Table2[[#This Row],[Close Price]]/Table2[[#This Row],[Current Week Low]])-1</f>
        <v>3.3950617283950546E-2</v>
      </c>
      <c r="AF577" s="1">
        <f>(Table2[[#This Row],[Current Week High]]/Table2[[#This Row],[Close Price]])-1</f>
        <v>1.0820895522388074E-2</v>
      </c>
      <c r="AG577" s="1">
        <f>(Table2[[#This Row],[Close Price]]/Table2[[#This Row],[Current Month Low]])-1</f>
        <v>3.3950617283950546E-2</v>
      </c>
      <c r="AH577" s="1">
        <f>(Table2[[#This Row],[Current Month High]]/Table2[[#This Row],[Close Price]])-1</f>
        <v>4.0547263681592005E-2</v>
      </c>
      <c r="AI577">
        <v>36.194029850746197</v>
      </c>
      <c r="AJ577">
        <v>16.5217391304347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-0.05</v>
      </c>
      <c r="AM577" t="s">
        <v>3221</v>
      </c>
      <c r="AN577">
        <v>-3.49</v>
      </c>
      <c r="AO577" t="s">
        <v>3221</v>
      </c>
      <c r="AP577">
        <v>8.0267134278642002E-2</v>
      </c>
      <c r="AQ577">
        <f>(Table2[[#This Row],[Sharpe Ratio]]-AVERAGE(Table2[Sharpe Ratio]))/_xlfn.STDEV.P(Table2[Sharpe Ratio])</f>
        <v>0.18238363856584869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667</v>
      </c>
      <c r="AT577">
        <f>_xlfn.RANK.AVG(Table2[[#This Row],[6M Return vs Nifty Z-Score]],Table2[6M Return vs Nifty Z-Score])</f>
        <v>607</v>
      </c>
      <c r="AU577">
        <f>_xlfn.RANK.AVG(Table2[[#This Row],[Sharpe Ratio Z-Score]],Table2[Sharpe Ratio Z-Score])</f>
        <v>295</v>
      </c>
      <c r="AV577">
        <f>(Table2[[#This Row],[Rank 1Y]]+Table2[[#This Row],[Rank 6M]]+Table2[[#This Row],[Rank Sharpe]])/3</f>
        <v>523</v>
      </c>
    </row>
    <row r="578" spans="1:48" x14ac:dyDescent="0.3">
      <c r="A578" t="s">
        <v>296</v>
      </c>
      <c r="B578" t="s">
        <v>297</v>
      </c>
      <c r="C578" t="s">
        <v>3162</v>
      </c>
      <c r="D578" t="s">
        <v>27</v>
      </c>
      <c r="E578">
        <v>94303.851913919905</v>
      </c>
      <c r="F578">
        <v>13.53</v>
      </c>
      <c r="G578">
        <v>-6.6083887006939204</v>
      </c>
      <c r="H578">
        <f>(Table2[[#This Row],[1Y Return vs Nifty]]-AVERAGE(Table2[1Y Return vs Nifty]))/_xlfn.STDEV.P(Table2[1Y Return vs Nifty])</f>
        <v>-0.52191887300027584</v>
      </c>
      <c r="I578">
        <v>-20.057570827653901</v>
      </c>
      <c r="J578">
        <f>(Table2[[#This Row],[1M Return vs Nifty]]-AVERAGE(Table2[1M Return vs Nifty]))/_xlfn.STDEV.P(Table2[1M Return vs Nifty])</f>
        <v>-2.0642538695296668</v>
      </c>
      <c r="K578">
        <v>-12.9256911425719</v>
      </c>
      <c r="L578">
        <f>(Table2[[#This Row],[6M Return vs Nifty]]-AVERAGE(Table2[6M Return vs Nifty]))/_xlfn.STDEV.P(Table2[6M Return vs Nifty])</f>
        <v>-0.87293857012183795</v>
      </c>
      <c r="M578">
        <v>-11.6962072686736</v>
      </c>
      <c r="N578">
        <f>(Table2[[#This Row],[1W Return vs Nifty]]-AVERAGE(Table2[1W Return vs Nifty]))/_xlfn.STDEV.P(Table2[1W Return vs Nifty])</f>
        <v>-2.2681290516012855</v>
      </c>
      <c r="O578">
        <v>15.05</v>
      </c>
      <c r="P578">
        <v>15.485147762775201</v>
      </c>
      <c r="Q578">
        <v>14.3695725200251</v>
      </c>
      <c r="R578">
        <v>26.895245587302799</v>
      </c>
      <c r="S578" s="1">
        <f>(Table2[[#This Row],[Close Price]]-Table2[[#This Row],[20D EMA]])/Table2[[#This Row],[20D EMA]]</f>
        <v>-0.10099667774086388</v>
      </c>
      <c r="T578" s="1">
        <f>(Table2[[#This Row],[Close Price]]-Table2[[#This Row],[50D EMA]])/Table2[[#This Row],[50D EMA]]</f>
        <v>-0.12625954835737427</v>
      </c>
      <c r="U578" s="1">
        <f>(Table2[[#This Row],[Close Price]]-Table2[[#This Row],[200D EMA]])/Table2[[#This Row],[200D EMA]]</f>
        <v>-5.8427104832457062E-2</v>
      </c>
      <c r="V578">
        <v>1.3013951264577399</v>
      </c>
      <c r="W578">
        <v>13.3</v>
      </c>
      <c r="X578">
        <v>13.73</v>
      </c>
      <c r="Y578">
        <v>12.98</v>
      </c>
      <c r="Z578">
        <v>13.73</v>
      </c>
      <c r="AA578">
        <v>12.92</v>
      </c>
      <c r="AB578">
        <v>15.58</v>
      </c>
      <c r="AC578" s="1">
        <f>(Table2[[#This Row],[Close Price]]/Table2[[#This Row],[Day Low]])-1</f>
        <v>1.7293233082706694E-2</v>
      </c>
      <c r="AD578" s="1">
        <f>(Table2[[#This Row],[Day High]]/Table2[[#This Row],[Close Price]])-1</f>
        <v>1.4781966001478297E-2</v>
      </c>
      <c r="AE578" s="1">
        <f>(Table2[[#This Row],[Close Price]]/Table2[[#This Row],[Current Week Low]])-1</f>
        <v>4.237288135593209E-2</v>
      </c>
      <c r="AF578" s="1">
        <f>(Table2[[#This Row],[Current Week High]]/Table2[[#This Row],[Close Price]])-1</f>
        <v>1.4781966001478297E-2</v>
      </c>
      <c r="AG578" s="1">
        <f>(Table2[[#This Row],[Close Price]]/Table2[[#This Row],[Current Month Low]])-1</f>
        <v>4.7213622291021551E-2</v>
      </c>
      <c r="AH578" s="1">
        <f>(Table2[[#This Row],[Current Month High]]/Table2[[#This Row],[Close Price]])-1</f>
        <v>0.1515151515151516</v>
      </c>
      <c r="AI578">
        <v>41.759053954175897</v>
      </c>
      <c r="AJ578">
        <v>31.3592233009708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-0.26</v>
      </c>
      <c r="AM578" t="s">
        <v>3221</v>
      </c>
      <c r="AN578">
        <v>-14.48</v>
      </c>
      <c r="AO578" t="s">
        <v>3221</v>
      </c>
      <c r="AP578">
        <v>2.0360559048608E-2</v>
      </c>
      <c r="AQ578">
        <f>(Table2[[#This Row],[Sharpe Ratio]]-AVERAGE(Table2[Sharpe Ratio]))/_xlfn.STDEV.P(Table2[Sharpe Ratio])</f>
        <v>-0.51800459828820866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483</v>
      </c>
      <c r="AT578">
        <f>_xlfn.RANK.AVG(Table2[[#This Row],[6M Return vs Nifty Z-Score]],Table2[6M Return vs Nifty Z-Score])</f>
        <v>611</v>
      </c>
      <c r="AU578">
        <f>_xlfn.RANK.AVG(Table2[[#This Row],[Sharpe Ratio Z-Score]],Table2[Sharpe Ratio Z-Score])</f>
        <v>478</v>
      </c>
      <c r="AV578">
        <f>(Table2[[#This Row],[Rank 1Y]]+Table2[[#This Row],[Rank 6M]]+Table2[[#This Row],[Rank Sharpe]])/3</f>
        <v>524</v>
      </c>
    </row>
    <row r="579" spans="1:48" x14ac:dyDescent="0.3">
      <c r="A579" t="s">
        <v>541</v>
      </c>
      <c r="B579" t="s">
        <v>542</v>
      </c>
      <c r="C579" t="s">
        <v>3161</v>
      </c>
      <c r="D579" t="s">
        <v>40</v>
      </c>
      <c r="E579">
        <v>39211.940281019997</v>
      </c>
      <c r="F579">
        <v>1136.2</v>
      </c>
      <c r="G579">
        <v>-7.2818100752083303</v>
      </c>
      <c r="H579">
        <f>(Table2[[#This Row],[1Y Return vs Nifty]]-AVERAGE(Table2[1Y Return vs Nifty]))/_xlfn.STDEV.P(Table2[1Y Return vs Nifty])</f>
        <v>-0.53378186053188781</v>
      </c>
      <c r="I579">
        <v>1.44573475267404E-2</v>
      </c>
      <c r="J579">
        <f>(Table2[[#This Row],[1M Return vs Nifty]]-AVERAGE(Table2[1M Return vs Nifty]))/_xlfn.STDEV.P(Table2[1M Return vs Nifty])</f>
        <v>-5.7484060203695071E-2</v>
      </c>
      <c r="K579">
        <v>3.26257974644018</v>
      </c>
      <c r="L579">
        <f>(Table2[[#This Row],[6M Return vs Nifty]]-AVERAGE(Table2[6M Return vs Nifty]))/_xlfn.STDEV.P(Table2[6M Return vs Nifty])</f>
        <v>-0.3594154456827367</v>
      </c>
      <c r="M579">
        <v>1.75718065410904</v>
      </c>
      <c r="N579">
        <f>(Table2[[#This Row],[1W Return vs Nifty]]-AVERAGE(Table2[1W Return vs Nifty]))/_xlfn.STDEV.P(Table2[1W Return vs Nifty])</f>
        <v>0.31865777425581482</v>
      </c>
      <c r="O579">
        <v>1092.2</v>
      </c>
      <c r="P579">
        <v>1062.52425352572</v>
      </c>
      <c r="Q579">
        <v>989.50795137024704</v>
      </c>
      <c r="R579">
        <v>67.957483032521395</v>
      </c>
      <c r="S579" s="1">
        <f>(Table2[[#This Row],[Close Price]]-Table2[[#This Row],[20D EMA]])/Table2[[#This Row],[20D EMA]]</f>
        <v>4.028566196667277E-2</v>
      </c>
      <c r="T579" s="1">
        <f>(Table2[[#This Row],[Close Price]]-Table2[[#This Row],[50D EMA]])/Table2[[#This Row],[50D EMA]]</f>
        <v>6.9340296214232794E-2</v>
      </c>
      <c r="U579" s="1">
        <f>(Table2[[#This Row],[Close Price]]-Table2[[#This Row],[200D EMA]])/Table2[[#This Row],[200D EMA]]</f>
        <v>0.14824746827614407</v>
      </c>
      <c r="V579">
        <v>2.5199901425420701</v>
      </c>
      <c r="W579">
        <v>1115.25</v>
      </c>
      <c r="X579">
        <v>1140</v>
      </c>
      <c r="Y579">
        <v>1110.5</v>
      </c>
      <c r="Z579">
        <v>1140</v>
      </c>
      <c r="AA579">
        <v>1076</v>
      </c>
      <c r="AB579">
        <v>1152.95</v>
      </c>
      <c r="AC579" s="1">
        <f>(Table2[[#This Row],[Close Price]]/Table2[[#This Row],[Day Low]])-1</f>
        <v>1.8785025778973452E-2</v>
      </c>
      <c r="AD579" s="1">
        <f>(Table2[[#This Row],[Day High]]/Table2[[#This Row],[Close Price]])-1</f>
        <v>3.3444816053511683E-3</v>
      </c>
      <c r="AE579" s="1">
        <f>(Table2[[#This Row],[Close Price]]/Table2[[#This Row],[Current Week Low]])-1</f>
        <v>2.3142728500675336E-2</v>
      </c>
      <c r="AF579" s="1">
        <f>(Table2[[#This Row],[Current Week High]]/Table2[[#This Row],[Close Price]])-1</f>
        <v>3.3444816053511683E-3</v>
      </c>
      <c r="AG579" s="1">
        <f>(Table2[[#This Row],[Close Price]]/Table2[[#This Row],[Current Month Low]])-1</f>
        <v>5.5947955390334592E-2</v>
      </c>
      <c r="AH579" s="1">
        <f>(Table2[[#This Row],[Current Month High]]/Table2[[#This Row],[Close Price]])-1</f>
        <v>1.4742122865692764E-2</v>
      </c>
      <c r="AI579">
        <v>1.4742122865692699</v>
      </c>
      <c r="AJ579">
        <v>33.005560433128402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0.12</v>
      </c>
      <c r="AM579" t="s">
        <v>3220</v>
      </c>
      <c r="AN579">
        <v>7.02</v>
      </c>
      <c r="AO579" t="s">
        <v>3220</v>
      </c>
      <c r="AP579">
        <v>-3.0885414000021E-2</v>
      </c>
      <c r="AQ579">
        <f>(Table2[[#This Row],[Sharpe Ratio]]-AVERAGE(Table2[Sharpe Ratio]))/_xlfn.STDEV.P(Table2[Sharpe Ratio])</f>
        <v>-1.1171387763242351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-1.7491623684867397</v>
      </c>
      <c r="AS579">
        <f>_xlfn.RANK.AVG(Table2[[#This Row],[1Y Return vs Nifty Z-Score]],Table2[1Y Return vs Nifty Z-Score])</f>
        <v>492</v>
      </c>
      <c r="AT579">
        <f>_xlfn.RANK.AVG(Table2[[#This Row],[6M Return vs Nifty Z-Score]],Table2[6M Return vs Nifty Z-Score])</f>
        <v>438</v>
      </c>
      <c r="AU579">
        <f>_xlfn.RANK.AVG(Table2[[#This Row],[Sharpe Ratio Z-Score]],Table2[Sharpe Ratio Z-Score])</f>
        <v>643</v>
      </c>
      <c r="AV579">
        <f>(Table2[[#This Row],[Rank 1Y]]+Table2[[#This Row],[Rank 6M]]+Table2[[#This Row],[Rank Sharpe]])/3</f>
        <v>524.33333333333337</v>
      </c>
    </row>
    <row r="580" spans="1:48" x14ac:dyDescent="0.3">
      <c r="A580" t="s">
        <v>1722</v>
      </c>
      <c r="B580" t="s">
        <v>1723</v>
      </c>
      <c r="C580" t="s">
        <v>3175</v>
      </c>
      <c r="D580" t="s">
        <v>281</v>
      </c>
      <c r="E580">
        <v>4876.097749775</v>
      </c>
      <c r="F580">
        <v>292.55</v>
      </c>
      <c r="G580">
        <v>-10.1132635165478</v>
      </c>
      <c r="H580">
        <f>(Table2[[#This Row],[1Y Return vs Nifty]]-AVERAGE(Table2[1Y Return vs Nifty]))/_xlfn.STDEV.P(Table2[1Y Return vs Nifty])</f>
        <v>-0.58366073005124408</v>
      </c>
      <c r="I580">
        <v>-6.9990826599188098</v>
      </c>
      <c r="J580">
        <f>(Table2[[#This Row],[1M Return vs Nifty]]-AVERAGE(Table2[1M Return vs Nifty]))/_xlfn.STDEV.P(Table2[1M Return vs Nifty])</f>
        <v>-0.75868675983147771</v>
      </c>
      <c r="K580">
        <v>7.1875760237233397</v>
      </c>
      <c r="L580">
        <f>(Table2[[#This Row],[6M Return vs Nifty]]-AVERAGE(Table2[6M Return vs Nifty]))/_xlfn.STDEV.P(Table2[6M Return vs Nifty])</f>
        <v>-0.23490700586595684</v>
      </c>
      <c r="M580">
        <v>0.66665029438245604</v>
      </c>
      <c r="N580">
        <f>(Table2[[#This Row],[1W Return vs Nifty]]-AVERAGE(Table2[1W Return vs Nifty]))/_xlfn.STDEV.P(Table2[1W Return vs Nifty])</f>
        <v>0.10897307743972429</v>
      </c>
      <c r="O580">
        <v>290.95999999999998</v>
      </c>
      <c r="P580">
        <v>290.00129655388599</v>
      </c>
      <c r="Q580">
        <v>271.40961657712501</v>
      </c>
      <c r="R580">
        <v>52.918988369752299</v>
      </c>
      <c r="S580" s="1">
        <f>(Table2[[#This Row],[Close Price]]-Table2[[#This Row],[20D EMA]])/Table2[[#This Row],[20D EMA]]</f>
        <v>5.4646686829805885E-3</v>
      </c>
      <c r="T580" s="1">
        <f>(Table2[[#This Row],[Close Price]]-Table2[[#This Row],[50D EMA]])/Table2[[#This Row],[50D EMA]]</f>
        <v>8.7885932801008565E-3</v>
      </c>
      <c r="U580" s="1">
        <f>(Table2[[#This Row],[Close Price]]-Table2[[#This Row],[200D EMA]])/Table2[[#This Row],[200D EMA]]</f>
        <v>7.7891062555138516E-2</v>
      </c>
      <c r="V580">
        <v>0.36760629500819603</v>
      </c>
      <c r="W580">
        <v>289</v>
      </c>
      <c r="X580">
        <v>296.35000000000002</v>
      </c>
      <c r="Y580">
        <v>284.05</v>
      </c>
      <c r="Z580">
        <v>296.35000000000002</v>
      </c>
      <c r="AA580">
        <v>278.64999999999998</v>
      </c>
      <c r="AB580">
        <v>301.7</v>
      </c>
      <c r="AC580" s="1">
        <f>(Table2[[#This Row],[Close Price]]/Table2[[#This Row],[Day Low]])-1</f>
        <v>1.2283737024221475E-2</v>
      </c>
      <c r="AD580" s="1">
        <f>(Table2[[#This Row],[Day High]]/Table2[[#This Row],[Close Price]])-1</f>
        <v>1.298923260981022E-2</v>
      </c>
      <c r="AE580" s="1">
        <f>(Table2[[#This Row],[Close Price]]/Table2[[#This Row],[Current Week Low]])-1</f>
        <v>2.9924309100510582E-2</v>
      </c>
      <c r="AF580" s="1">
        <f>(Table2[[#This Row],[Current Week High]]/Table2[[#This Row],[Close Price]])-1</f>
        <v>1.298923260981022E-2</v>
      </c>
      <c r="AG580" s="1">
        <f>(Table2[[#This Row],[Close Price]]/Table2[[#This Row],[Current Month Low]])-1</f>
        <v>4.9883366230037751E-2</v>
      </c>
      <c r="AH580" s="1">
        <f>(Table2[[#This Row],[Current Month High]]/Table2[[#This Row],[Close Price]])-1</f>
        <v>3.1276704836779912E-2</v>
      </c>
      <c r="AI580">
        <v>14.8521620235857</v>
      </c>
      <c r="AJ580">
        <v>39.110794103661398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-0.02</v>
      </c>
      <c r="AM580" t="s">
        <v>3221</v>
      </c>
      <c r="AN580">
        <v>1.02</v>
      </c>
      <c r="AO580" t="s">
        <v>3220</v>
      </c>
      <c r="AP580">
        <v>-3.3779358864560002E-2</v>
      </c>
      <c r="AQ580">
        <f>(Table2[[#This Row],[Sharpe Ratio]]-AVERAGE(Table2[Sharpe Ratio]))/_xlfn.STDEV.P(Table2[Sharpe Ratio])</f>
        <v>-1.1509728743918402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-2.6192542927007945</v>
      </c>
      <c r="AS580">
        <f>_xlfn.RANK.AVG(Table2[[#This Row],[1Y Return vs Nifty Z-Score]],Table2[1Y Return vs Nifty Z-Score])</f>
        <v>516</v>
      </c>
      <c r="AT580">
        <f>_xlfn.RANK.AVG(Table2[[#This Row],[6M Return vs Nifty Z-Score]],Table2[6M Return vs Nifty Z-Score])</f>
        <v>407</v>
      </c>
      <c r="AU580">
        <f>_xlfn.RANK.AVG(Table2[[#This Row],[Sharpe Ratio Z-Score]],Table2[Sharpe Ratio Z-Score])</f>
        <v>650</v>
      </c>
      <c r="AV580">
        <f>(Table2[[#This Row],[Rank 1Y]]+Table2[[#This Row],[Rank 6M]]+Table2[[#This Row],[Rank Sharpe]])/3</f>
        <v>524.33333333333337</v>
      </c>
    </row>
    <row r="581" spans="1:48" x14ac:dyDescent="0.3">
      <c r="A581" t="s">
        <v>1536</v>
      </c>
      <c r="B581" t="s">
        <v>1537</v>
      </c>
      <c r="C581" t="s">
        <v>3173</v>
      </c>
      <c r="D581" t="s">
        <v>1538</v>
      </c>
      <c r="E581">
        <v>6565.3983995250001</v>
      </c>
      <c r="F581">
        <v>502.95</v>
      </c>
      <c r="G581">
        <v>-11.4616776716953</v>
      </c>
      <c r="H581">
        <f>(Table2[[#This Row],[1Y Return vs Nifty]]-AVERAGE(Table2[1Y Return vs Nifty]))/_xlfn.STDEV.P(Table2[1Y Return vs Nifty])</f>
        <v>-0.60741438699671646</v>
      </c>
      <c r="I581">
        <v>-5.4044398158078799</v>
      </c>
      <c r="J581">
        <f>(Table2[[#This Row],[1M Return vs Nifty]]-AVERAGE(Table2[1M Return vs Nifty]))/_xlfn.STDEV.P(Table2[1M Return vs Nifty])</f>
        <v>-0.59925687619986423</v>
      </c>
      <c r="K581">
        <v>-16.1601282286646</v>
      </c>
      <c r="L581">
        <f>(Table2[[#This Row],[6M Return vs Nifty]]-AVERAGE(Table2[6M Return vs Nifty]))/_xlfn.STDEV.P(Table2[6M Return vs Nifty])</f>
        <v>-0.9755411426658529</v>
      </c>
      <c r="M581">
        <v>-1.3985528295920699</v>
      </c>
      <c r="N581">
        <f>(Table2[[#This Row],[1W Return vs Nifty]]-AVERAGE(Table2[1W Return vs Nifty]))/_xlfn.STDEV.P(Table2[1W Return vs Nifty])</f>
        <v>-0.28811948128813447</v>
      </c>
      <c r="O581">
        <v>508.36</v>
      </c>
      <c r="P581">
        <v>510.571767419281</v>
      </c>
      <c r="Q581">
        <v>504.68197300617601</v>
      </c>
      <c r="R581">
        <v>44.976308737979402</v>
      </c>
      <c r="S581" s="1">
        <f>(Table2[[#This Row],[Close Price]]-Table2[[#This Row],[20D EMA]])/Table2[[#This Row],[20D EMA]]</f>
        <v>-1.0642064678574288E-2</v>
      </c>
      <c r="T581" s="1">
        <f>(Table2[[#This Row],[Close Price]]-Table2[[#This Row],[50D EMA]])/Table2[[#This Row],[50D EMA]]</f>
        <v>-1.4927906135127181E-2</v>
      </c>
      <c r="U581" s="1">
        <f>(Table2[[#This Row],[Close Price]]-Table2[[#This Row],[200D EMA]])/Table2[[#This Row],[200D EMA]]</f>
        <v>-3.4318107220263736E-3</v>
      </c>
      <c r="V581">
        <v>0.34394060997363302</v>
      </c>
      <c r="W581">
        <v>494.75</v>
      </c>
      <c r="X581">
        <v>506.85</v>
      </c>
      <c r="Y581">
        <v>486.25</v>
      </c>
      <c r="Z581">
        <v>506.85</v>
      </c>
      <c r="AA581">
        <v>486.25</v>
      </c>
      <c r="AB581">
        <v>515.95000000000005</v>
      </c>
      <c r="AC581" s="1">
        <f>(Table2[[#This Row],[Close Price]]/Table2[[#This Row],[Day Low]])-1</f>
        <v>1.6574027286508253E-2</v>
      </c>
      <c r="AD581" s="1">
        <f>(Table2[[#This Row],[Day High]]/Table2[[#This Row],[Close Price]])-1</f>
        <v>7.7542499254399377E-3</v>
      </c>
      <c r="AE581" s="1">
        <f>(Table2[[#This Row],[Close Price]]/Table2[[#This Row],[Current Week Low]])-1</f>
        <v>3.434447300771204E-2</v>
      </c>
      <c r="AF581" s="1">
        <f>(Table2[[#This Row],[Current Week High]]/Table2[[#This Row],[Close Price]])-1</f>
        <v>7.7542499254399377E-3</v>
      </c>
      <c r="AG581" s="1">
        <f>(Table2[[#This Row],[Close Price]]/Table2[[#This Row],[Current Month Low]])-1</f>
        <v>3.434447300771204E-2</v>
      </c>
      <c r="AH581" s="1">
        <f>(Table2[[#This Row],[Current Month High]]/Table2[[#This Row],[Close Price]])-1</f>
        <v>2.5847499751466385E-2</v>
      </c>
      <c r="AI581">
        <v>33.084799681876902</v>
      </c>
      <c r="AJ581">
        <v>28.6152665899501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-0.01</v>
      </c>
      <c r="AM581" t="s">
        <v>3221</v>
      </c>
      <c r="AN581">
        <v>-2.06</v>
      </c>
      <c r="AO581" t="s">
        <v>3221</v>
      </c>
      <c r="AP581">
        <v>4.4911494616735E-2</v>
      </c>
      <c r="AQ581">
        <f>(Table2[[#This Row],[Sharpe Ratio]]-AVERAGE(Table2[Sharpe Ratio]))/_xlfn.STDEV.P(Table2[Sharpe Ratio])</f>
        <v>-0.23097122324297201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528</v>
      </c>
      <c r="AT581">
        <f>_xlfn.RANK.AVG(Table2[[#This Row],[6M Return vs Nifty Z-Score]],Table2[6M Return vs Nifty Z-Score])</f>
        <v>643</v>
      </c>
      <c r="AU581">
        <f>_xlfn.RANK.AVG(Table2[[#This Row],[Sharpe Ratio Z-Score]],Table2[Sharpe Ratio Z-Score])</f>
        <v>403</v>
      </c>
      <c r="AV581">
        <f>(Table2[[#This Row],[Rank 1Y]]+Table2[[#This Row],[Rank 6M]]+Table2[[#This Row],[Rank Sharpe]])/3</f>
        <v>524.66666666666663</v>
      </c>
    </row>
    <row r="582" spans="1:48" x14ac:dyDescent="0.3">
      <c r="A582" t="s">
        <v>1633</v>
      </c>
      <c r="B582" t="s">
        <v>1634</v>
      </c>
      <c r="C582" t="s">
        <v>3171</v>
      </c>
      <c r="D582" t="s">
        <v>345</v>
      </c>
      <c r="E582">
        <v>5673.3992544100001</v>
      </c>
      <c r="F582">
        <v>265.89999999999998</v>
      </c>
      <c r="G582">
        <v>-15.7125712073996</v>
      </c>
      <c r="H582">
        <f>(Table2[[#This Row],[1Y Return vs Nifty]]-AVERAGE(Table2[1Y Return vs Nifty]))/_xlfn.STDEV.P(Table2[1Y Return vs Nifty])</f>
        <v>-0.68229810604800523</v>
      </c>
      <c r="I582">
        <v>-3.28819181417072</v>
      </c>
      <c r="J582">
        <f>(Table2[[#This Row],[1M Return vs Nifty]]-AVERAGE(Table2[1M Return vs Nifty]))/_xlfn.STDEV.P(Table2[1M Return vs Nifty])</f>
        <v>-0.38767772925630173</v>
      </c>
      <c r="K582">
        <v>17.751978760340599</v>
      </c>
      <c r="L582">
        <f>(Table2[[#This Row],[6M Return vs Nifty]]-AVERAGE(Table2[6M Return vs Nifty]))/_xlfn.STDEV.P(Table2[6M Return vs Nifty])</f>
        <v>0.10021619156107621</v>
      </c>
      <c r="M582">
        <v>1.6833443283178899</v>
      </c>
      <c r="N582">
        <f>(Table2[[#This Row],[1W Return vs Nifty]]-AVERAGE(Table2[1W Return vs Nifty]))/_xlfn.STDEV.P(Table2[1W Return vs Nifty])</f>
        <v>0.30446069349649224</v>
      </c>
      <c r="O582">
        <v>265.98</v>
      </c>
      <c r="P582">
        <v>263.34509713538199</v>
      </c>
      <c r="Q582">
        <v>242.84008406873801</v>
      </c>
      <c r="R582">
        <v>51.522473281239499</v>
      </c>
      <c r="S582" s="1">
        <f>(Table2[[#This Row],[Close Price]]-Table2[[#This Row],[20D EMA]])/Table2[[#This Row],[20D EMA]]</f>
        <v>-3.0077449432303527E-4</v>
      </c>
      <c r="T582" s="1">
        <f>(Table2[[#This Row],[Close Price]]-Table2[[#This Row],[50D EMA]])/Table2[[#This Row],[50D EMA]]</f>
        <v>9.7017293749142672E-3</v>
      </c>
      <c r="U582" s="1">
        <f>(Table2[[#This Row],[Close Price]]-Table2[[#This Row],[200D EMA]])/Table2[[#This Row],[200D EMA]]</f>
        <v>9.4959265146418989E-2</v>
      </c>
      <c r="V582">
        <v>0.64342256281357502</v>
      </c>
      <c r="W582">
        <v>264.95</v>
      </c>
      <c r="X582">
        <v>269.8</v>
      </c>
      <c r="Y582">
        <v>252.25</v>
      </c>
      <c r="Z582">
        <v>269.8</v>
      </c>
      <c r="AA582">
        <v>252.25</v>
      </c>
      <c r="AB582">
        <v>270</v>
      </c>
      <c r="AC582" s="1">
        <f>(Table2[[#This Row],[Close Price]]/Table2[[#This Row],[Day Low]])-1</f>
        <v>3.5855821853179037E-3</v>
      </c>
      <c r="AD582" s="1">
        <f>(Table2[[#This Row],[Day High]]/Table2[[#This Row],[Close Price]])-1</f>
        <v>1.4667168108311479E-2</v>
      </c>
      <c r="AE582" s="1">
        <f>(Table2[[#This Row],[Close Price]]/Table2[[#This Row],[Current Week Low]])-1</f>
        <v>5.4112983151635152E-2</v>
      </c>
      <c r="AF582" s="1">
        <f>(Table2[[#This Row],[Current Week High]]/Table2[[#This Row],[Close Price]])-1</f>
        <v>1.4667168108311479E-2</v>
      </c>
      <c r="AG582" s="1">
        <f>(Table2[[#This Row],[Close Price]]/Table2[[#This Row],[Current Month Low]])-1</f>
        <v>5.4112983151635152E-2</v>
      </c>
      <c r="AH582" s="1">
        <f>(Table2[[#This Row],[Current Month High]]/Table2[[#This Row],[Close Price]])-1</f>
        <v>1.5419330575404455E-2</v>
      </c>
      <c r="AI582">
        <v>11.7337344866491</v>
      </c>
      <c r="AJ582">
        <v>40.687830687830598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-0.05</v>
      </c>
      <c r="AM582" t="s">
        <v>3221</v>
      </c>
      <c r="AN582">
        <v>-1.85</v>
      </c>
      <c r="AO582" t="s">
        <v>3221</v>
      </c>
      <c r="AP582">
        <v>-9.4066231789447993E-2</v>
      </c>
      <c r="AQ582">
        <f>(Table2[[#This Row],[Sharpe Ratio]]-AVERAGE(Table2[Sharpe Ratio]))/_xlfn.STDEV.P(Table2[Sharpe Ratio])</f>
        <v>-1.8558073015172603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-2.5211062517639982</v>
      </c>
      <c r="AS582">
        <f>_xlfn.RANK.AVG(Table2[[#This Row],[1Y Return vs Nifty Z-Score]],Table2[1Y Return vs Nifty Z-Score])</f>
        <v>564</v>
      </c>
      <c r="AT582">
        <f>_xlfn.RANK.AVG(Table2[[#This Row],[6M Return vs Nifty Z-Score]],Table2[6M Return vs Nifty Z-Score])</f>
        <v>291</v>
      </c>
      <c r="AU582">
        <f>_xlfn.RANK.AVG(Table2[[#This Row],[Sharpe Ratio Z-Score]],Table2[Sharpe Ratio Z-Score])</f>
        <v>720</v>
      </c>
      <c r="AV582">
        <f>(Table2[[#This Row],[Rank 1Y]]+Table2[[#This Row],[Rank 6M]]+Table2[[#This Row],[Rank Sharpe]])/3</f>
        <v>525</v>
      </c>
    </row>
    <row r="583" spans="1:48" x14ac:dyDescent="0.3">
      <c r="A583" t="s">
        <v>35</v>
      </c>
      <c r="B583" t="s">
        <v>36</v>
      </c>
      <c r="C583" t="s">
        <v>3163</v>
      </c>
      <c r="D583" t="s">
        <v>37</v>
      </c>
      <c r="E583">
        <v>681052.52320331999</v>
      </c>
      <c r="F583">
        <v>2898.6</v>
      </c>
      <c r="G583">
        <v>-12.056061166750199</v>
      </c>
      <c r="H583">
        <f>(Table2[[#This Row],[1Y Return vs Nifty]]-AVERAGE(Table2[1Y Return vs Nifty]))/_xlfn.STDEV.P(Table2[1Y Return vs Nifty])</f>
        <v>-0.61788504364303487</v>
      </c>
      <c r="I583">
        <v>3.9485914004144198</v>
      </c>
      <c r="J583">
        <f>(Table2[[#This Row],[1M Return vs Nifty]]-AVERAGE(Table2[1M Return vs Nifty]))/_xlfn.STDEV.P(Table2[1M Return vs Nifty])</f>
        <v>0.33584447512281379</v>
      </c>
      <c r="K583">
        <v>9.9622557997047299</v>
      </c>
      <c r="L583">
        <f>(Table2[[#This Row],[6M Return vs Nifty]]-AVERAGE(Table2[6M Return vs Nifty]))/_xlfn.STDEV.P(Table2[6M Return vs Nifty])</f>
        <v>-0.14688882049897697</v>
      </c>
      <c r="M583">
        <v>5.8583403506571701</v>
      </c>
      <c r="N583">
        <f>(Table2[[#This Row],[1W Return vs Nifty]]-AVERAGE(Table2[1W Return vs Nifty]))/_xlfn.STDEV.P(Table2[1W Return vs Nifty])</f>
        <v>1.107219431338585</v>
      </c>
      <c r="O583">
        <v>2805.15</v>
      </c>
      <c r="P583">
        <v>2715.9735395865901</v>
      </c>
      <c r="Q583">
        <v>2549.3304394611</v>
      </c>
      <c r="R583">
        <v>73.947905571912401</v>
      </c>
      <c r="S583" s="1">
        <f>(Table2[[#This Row],[Close Price]]-Table2[[#This Row],[20D EMA]])/Table2[[#This Row],[20D EMA]]</f>
        <v>3.3313726538687707E-2</v>
      </c>
      <c r="T583" s="1">
        <f>(Table2[[#This Row],[Close Price]]-Table2[[#This Row],[50D EMA]])/Table2[[#This Row],[50D EMA]]</f>
        <v>6.7241619902235206E-2</v>
      </c>
      <c r="U583" s="1">
        <f>(Table2[[#This Row],[Close Price]]-Table2[[#This Row],[200D EMA]])/Table2[[#This Row],[200D EMA]]</f>
        <v>0.13700442874433005</v>
      </c>
      <c r="V583">
        <v>1.03177161611236</v>
      </c>
      <c r="W583">
        <v>2887.5</v>
      </c>
      <c r="X583">
        <v>2937.6</v>
      </c>
      <c r="Y583">
        <v>2843.2</v>
      </c>
      <c r="Z583">
        <v>2938.2</v>
      </c>
      <c r="AA583">
        <v>2771.65</v>
      </c>
      <c r="AB583">
        <v>2938.2</v>
      </c>
      <c r="AC583" s="1">
        <f>(Table2[[#This Row],[Close Price]]/Table2[[#This Row],[Day Low]])-1</f>
        <v>3.8441558441557611E-3</v>
      </c>
      <c r="AD583" s="1">
        <f>(Table2[[#This Row],[Day High]]/Table2[[#This Row],[Close Price]])-1</f>
        <v>1.3454771268888388E-2</v>
      </c>
      <c r="AE583" s="1">
        <f>(Table2[[#This Row],[Close Price]]/Table2[[#This Row],[Current Week Low]])-1</f>
        <v>1.9485087225661335E-2</v>
      </c>
      <c r="AF583" s="1">
        <f>(Table2[[#This Row],[Current Week High]]/Table2[[#This Row],[Close Price]])-1</f>
        <v>1.3661767749948206E-2</v>
      </c>
      <c r="AG583" s="1">
        <f>(Table2[[#This Row],[Close Price]]/Table2[[#This Row],[Current Month Low]])-1</f>
        <v>4.5803041509570042E-2</v>
      </c>
      <c r="AH583" s="1">
        <f>(Table2[[#This Row],[Current Month High]]/Table2[[#This Row],[Close Price]])-1</f>
        <v>1.3661767749948206E-2</v>
      </c>
      <c r="AI583">
        <v>1.3661767749948199</v>
      </c>
      <c r="AJ583">
        <v>33.449966621394502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0.03</v>
      </c>
      <c r="AM583" t="s">
        <v>3220</v>
      </c>
      <c r="AN583">
        <v>2.95</v>
      </c>
      <c r="AO583" t="s">
        <v>3220</v>
      </c>
      <c r="AP583">
        <v>-5.2233477514498999E-2</v>
      </c>
      <c r="AQ583">
        <f>(Table2[[#This Row],[Sharpe Ratio]]-AVERAGE(Table2[Sharpe Ratio]))/_xlfn.STDEV.P(Table2[Sharpe Ratio])</f>
        <v>-1.366726279995411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-0.68843623767602402</v>
      </c>
      <c r="AS583">
        <f>_xlfn.RANK.AVG(Table2[[#This Row],[1Y Return vs Nifty Z-Score]],Table2[1Y Return vs Nifty Z-Score])</f>
        <v>537</v>
      </c>
      <c r="AT583">
        <f>_xlfn.RANK.AVG(Table2[[#This Row],[6M Return vs Nifty Z-Score]],Table2[6M Return vs Nifty Z-Score])</f>
        <v>375</v>
      </c>
      <c r="AU583">
        <f>_xlfn.RANK.AVG(Table2[[#This Row],[Sharpe Ratio Z-Score]],Table2[Sharpe Ratio Z-Score])</f>
        <v>669</v>
      </c>
      <c r="AV583">
        <f>(Table2[[#This Row],[Rank 1Y]]+Table2[[#This Row],[Rank 6M]]+Table2[[#This Row],[Rank Sharpe]])/3</f>
        <v>527</v>
      </c>
    </row>
    <row r="584" spans="1:48" x14ac:dyDescent="0.3">
      <c r="A584" t="s">
        <v>593</v>
      </c>
      <c r="B584" t="s">
        <v>594</v>
      </c>
      <c r="C584" t="s">
        <v>3161</v>
      </c>
      <c r="D584" t="s">
        <v>548</v>
      </c>
      <c r="E584">
        <v>33680.591604000001</v>
      </c>
      <c r="F584">
        <v>4605.6000000000004</v>
      </c>
      <c r="G584">
        <v>-9.0281803223944497</v>
      </c>
      <c r="H584">
        <f>(Table2[[#This Row],[1Y Return vs Nifty]]-AVERAGE(Table2[1Y Return vs Nifty]))/_xlfn.STDEV.P(Table2[1Y Return vs Nifty])</f>
        <v>-0.56454590998441034</v>
      </c>
      <c r="I584">
        <v>1.13560876877151</v>
      </c>
      <c r="J584">
        <f>(Table2[[#This Row],[1M Return vs Nifty]]-AVERAGE(Table2[1M Return vs Nifty]))/_xlfn.STDEV.P(Table2[1M Return vs Nifty])</f>
        <v>5.4606895637973878E-2</v>
      </c>
      <c r="K584">
        <v>-17.8062231492728</v>
      </c>
      <c r="L584">
        <f>(Table2[[#This Row],[6M Return vs Nifty]]-AVERAGE(Table2[6M Return vs Nifty]))/_xlfn.STDEV.P(Table2[6M Return vs Nifty])</f>
        <v>-1.027758443237949</v>
      </c>
      <c r="M584">
        <v>1.2740984018305599</v>
      </c>
      <c r="N584">
        <f>(Table2[[#This Row],[1W Return vs Nifty]]-AVERAGE(Table2[1W Return vs Nifty]))/_xlfn.STDEV.P(Table2[1W Return vs Nifty])</f>
        <v>0.22577181770927376</v>
      </c>
      <c r="O584">
        <v>4532.5</v>
      </c>
      <c r="P584">
        <v>4447.1599424420201</v>
      </c>
      <c r="Q584">
        <v>4328.5391869381101</v>
      </c>
      <c r="R584">
        <v>58.259737625209802</v>
      </c>
      <c r="S584" s="1">
        <f>(Table2[[#This Row],[Close Price]]-Table2[[#This Row],[20D EMA]])/Table2[[#This Row],[20D EMA]]</f>
        <v>1.612796469939335E-2</v>
      </c>
      <c r="T584" s="1">
        <f>(Table2[[#This Row],[Close Price]]-Table2[[#This Row],[50D EMA]])/Table2[[#This Row],[50D EMA]]</f>
        <v>3.5627245165141916E-2</v>
      </c>
      <c r="U584" s="1">
        <f>(Table2[[#This Row],[Close Price]]-Table2[[#This Row],[200D EMA]])/Table2[[#This Row],[200D EMA]]</f>
        <v>6.4007925329162954E-2</v>
      </c>
      <c r="V584">
        <v>0.52898996758281103</v>
      </c>
      <c r="W584">
        <v>4580.45</v>
      </c>
      <c r="X584">
        <v>4675</v>
      </c>
      <c r="Y584">
        <v>4505.7</v>
      </c>
      <c r="Z584">
        <v>4675</v>
      </c>
      <c r="AA584">
        <v>4456.3500000000004</v>
      </c>
      <c r="AB584">
        <v>4747.95</v>
      </c>
      <c r="AC584" s="1">
        <f>(Table2[[#This Row],[Close Price]]/Table2[[#This Row],[Day Low]])-1</f>
        <v>5.4907268936459364E-3</v>
      </c>
      <c r="AD584" s="1">
        <f>(Table2[[#This Row],[Day High]]/Table2[[#This Row],[Close Price]])-1</f>
        <v>1.5068612124370162E-2</v>
      </c>
      <c r="AE584" s="1">
        <f>(Table2[[#This Row],[Close Price]]/Table2[[#This Row],[Current Week Low]])-1</f>
        <v>2.2171915573606871E-2</v>
      </c>
      <c r="AF584" s="1">
        <f>(Table2[[#This Row],[Current Week High]]/Table2[[#This Row],[Close Price]])-1</f>
        <v>1.5068612124370162E-2</v>
      </c>
      <c r="AG584" s="1">
        <f>(Table2[[#This Row],[Close Price]]/Table2[[#This Row],[Current Month Low]])-1</f>
        <v>3.3491534551819413E-2</v>
      </c>
      <c r="AH584" s="1">
        <f>(Table2[[#This Row],[Current Month High]]/Table2[[#This Row],[Close Price]])-1</f>
        <v>3.0908025013027585E-2</v>
      </c>
      <c r="AI584">
        <v>14.3933472294597</v>
      </c>
      <c r="AJ584">
        <v>25.812003168792799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7.0000000000000007E-2</v>
      </c>
      <c r="AM584" t="s">
        <v>3220</v>
      </c>
      <c r="AN584">
        <v>1.29</v>
      </c>
      <c r="AO584" t="s">
        <v>3220</v>
      </c>
      <c r="AP584">
        <v>4.0541641339267E-2</v>
      </c>
      <c r="AQ584">
        <f>(Table2[[#This Row],[Sharpe Ratio]]-AVERAGE(Table2[Sharpe Ratio]))/_xlfn.STDEV.P(Table2[Sharpe Ratio])</f>
        <v>-0.28206067077964769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-1.5939863106547594</v>
      </c>
      <c r="AS584">
        <f>_xlfn.RANK.AVG(Table2[[#This Row],[1Y Return vs Nifty Z-Score]],Table2[1Y Return vs Nifty Z-Score])</f>
        <v>504</v>
      </c>
      <c r="AT584">
        <f>_xlfn.RANK.AVG(Table2[[#This Row],[6M Return vs Nifty Z-Score]],Table2[6M Return vs Nifty Z-Score])</f>
        <v>662</v>
      </c>
      <c r="AU584">
        <f>_xlfn.RANK.AVG(Table2[[#This Row],[Sharpe Ratio Z-Score]],Table2[Sharpe Ratio Z-Score])</f>
        <v>415</v>
      </c>
      <c r="AV584">
        <f>(Table2[[#This Row],[Rank 1Y]]+Table2[[#This Row],[Rank 6M]]+Table2[[#This Row],[Rank Sharpe]])/3</f>
        <v>527</v>
      </c>
    </row>
    <row r="585" spans="1:48" x14ac:dyDescent="0.3">
      <c r="A585" t="s">
        <v>1340</v>
      </c>
      <c r="B585" t="s">
        <v>1341</v>
      </c>
      <c r="C585" t="s">
        <v>3174</v>
      </c>
      <c r="D585" t="s">
        <v>141</v>
      </c>
      <c r="E585">
        <v>8656.2238791599993</v>
      </c>
      <c r="F585">
        <v>557.70000000000005</v>
      </c>
      <c r="G585">
        <v>-31.7132252124951</v>
      </c>
      <c r="H585">
        <f>(Table2[[#This Row],[1Y Return vs Nifty]]-AVERAGE(Table2[1Y Return vs Nifty]))/_xlfn.STDEV.P(Table2[1Y Return vs Nifty])</f>
        <v>-0.96416554617337413</v>
      </c>
      <c r="I585">
        <v>-5.3846586005621297</v>
      </c>
      <c r="J585">
        <f>(Table2[[#This Row],[1M Return vs Nifty]]-AVERAGE(Table2[1M Return vs Nifty]))/_xlfn.STDEV.P(Table2[1M Return vs Nifty])</f>
        <v>-0.59727918140985614</v>
      </c>
      <c r="K585">
        <v>-13.5607687129111</v>
      </c>
      <c r="L585">
        <f>(Table2[[#This Row],[6M Return vs Nifty]]-AVERAGE(Table2[6M Return vs Nifty]))/_xlfn.STDEV.P(Table2[6M Return vs Nifty])</f>
        <v>-0.8930844535468021</v>
      </c>
      <c r="M585">
        <v>-1.88374695452067</v>
      </c>
      <c r="N585">
        <f>(Table2[[#This Row],[1W Return vs Nifty]]-AVERAGE(Table2[1W Return vs Nifty]))/_xlfn.STDEV.P(Table2[1W Return vs Nifty])</f>
        <v>-0.38141150390372619</v>
      </c>
      <c r="O585">
        <v>569.91</v>
      </c>
      <c r="P585">
        <v>583.16650304223595</v>
      </c>
      <c r="Q585">
        <v>573.92367623624602</v>
      </c>
      <c r="R585">
        <v>41.784011917279201</v>
      </c>
      <c r="S585" s="1">
        <f>(Table2[[#This Row],[Close Price]]-Table2[[#This Row],[20D EMA]])/Table2[[#This Row],[20D EMA]]</f>
        <v>-2.1424435437174157E-2</v>
      </c>
      <c r="T585" s="1">
        <f>(Table2[[#This Row],[Close Price]]-Table2[[#This Row],[50D EMA]])/Table2[[#This Row],[50D EMA]]</f>
        <v>-4.3669351564919155E-2</v>
      </c>
      <c r="U585" s="1">
        <f>(Table2[[#This Row],[Close Price]]-Table2[[#This Row],[200D EMA]])/Table2[[#This Row],[200D EMA]]</f>
        <v>-2.826800306033685E-2</v>
      </c>
      <c r="V585">
        <v>0.68300218879020602</v>
      </c>
      <c r="W585">
        <v>547.15</v>
      </c>
      <c r="X585">
        <v>560.45000000000005</v>
      </c>
      <c r="Y585">
        <v>542.15</v>
      </c>
      <c r="Z585">
        <v>560.45000000000005</v>
      </c>
      <c r="AA585">
        <v>542.15</v>
      </c>
      <c r="AB585">
        <v>573.95000000000005</v>
      </c>
      <c r="AC585" s="1">
        <f>(Table2[[#This Row],[Close Price]]/Table2[[#This Row],[Day Low]])-1</f>
        <v>1.9281732614456759E-2</v>
      </c>
      <c r="AD585" s="1">
        <f>(Table2[[#This Row],[Day High]]/Table2[[#This Row],[Close Price]])-1</f>
        <v>4.930966469427922E-3</v>
      </c>
      <c r="AE585" s="1">
        <f>(Table2[[#This Row],[Close Price]]/Table2[[#This Row],[Current Week Low]])-1</f>
        <v>2.8682099050078458E-2</v>
      </c>
      <c r="AF585" s="1">
        <f>(Table2[[#This Row],[Current Week High]]/Table2[[#This Row],[Close Price]])-1</f>
        <v>4.930966469427922E-3</v>
      </c>
      <c r="AG585" s="1">
        <f>(Table2[[#This Row],[Close Price]]/Table2[[#This Row],[Current Month Low]])-1</f>
        <v>2.8682099050078458E-2</v>
      </c>
      <c r="AH585" s="1">
        <f>(Table2[[#This Row],[Current Month High]]/Table2[[#This Row],[Close Price]])-1</f>
        <v>2.9137529137529095E-2</v>
      </c>
      <c r="AI585">
        <v>21.714183252644698</v>
      </c>
      <c r="AJ585">
        <v>17.410526315789401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-0.02</v>
      </c>
      <c r="AM585" t="s">
        <v>3221</v>
      </c>
      <c r="AN585">
        <v>-3.3</v>
      </c>
      <c r="AO585" t="s">
        <v>3221</v>
      </c>
      <c r="AP585">
        <v>7.8937031022409995E-2</v>
      </c>
      <c r="AQ585">
        <f>(Table2[[#This Row],[Sharpe Ratio]]-AVERAGE(Table2[Sharpe Ratio]))/_xlfn.STDEV.P(Table2[Sharpe Ratio])</f>
        <v>0.16683294699503215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659</v>
      </c>
      <c r="AT585">
        <f>_xlfn.RANK.AVG(Table2[[#This Row],[6M Return vs Nifty Z-Score]],Table2[6M Return vs Nifty Z-Score])</f>
        <v>620</v>
      </c>
      <c r="AU585">
        <f>_xlfn.RANK.AVG(Table2[[#This Row],[Sharpe Ratio Z-Score]],Table2[Sharpe Ratio Z-Score])</f>
        <v>302</v>
      </c>
      <c r="AV585">
        <f>(Table2[[#This Row],[Rank 1Y]]+Table2[[#This Row],[Rank 6M]]+Table2[[#This Row],[Rank Sharpe]])/3</f>
        <v>527</v>
      </c>
    </row>
    <row r="586" spans="1:48" x14ac:dyDescent="0.3">
      <c r="A586" t="s">
        <v>488</v>
      </c>
      <c r="B586" t="s">
        <v>489</v>
      </c>
      <c r="C586" t="s">
        <v>3166</v>
      </c>
      <c r="D586" t="s">
        <v>204</v>
      </c>
      <c r="E586">
        <v>44320.338120599998</v>
      </c>
      <c r="F586">
        <v>713.4</v>
      </c>
      <c r="G586">
        <v>-8.4839890392958406</v>
      </c>
      <c r="H586">
        <f>(Table2[[#This Row],[1Y Return vs Nifty]]-AVERAGE(Table2[1Y Return vs Nifty]))/_xlfn.STDEV.P(Table2[1Y Return vs Nifty])</f>
        <v>-0.55495943909036449</v>
      </c>
      <c r="I586">
        <v>1.7044775340740199</v>
      </c>
      <c r="J586">
        <f>(Table2[[#This Row],[1M Return vs Nifty]]-AVERAGE(Table2[1M Return vs Nifty]))/_xlfn.STDEV.P(Table2[1M Return vs Nifty])</f>
        <v>0.11148150012309561</v>
      </c>
      <c r="K586">
        <v>-9.6075760787664599</v>
      </c>
      <c r="L586">
        <f>(Table2[[#This Row],[6M Return vs Nifty]]-AVERAGE(Table2[6M Return vs Nifty]))/_xlfn.STDEV.P(Table2[6M Return vs Nifty])</f>
        <v>-0.76768157099598489</v>
      </c>
      <c r="M586">
        <v>-2.50979145348786</v>
      </c>
      <c r="N586">
        <f>(Table2[[#This Row],[1W Return vs Nifty]]-AVERAGE(Table2[1W Return vs Nifty]))/_xlfn.STDEV.P(Table2[1W Return vs Nifty])</f>
        <v>-0.50178591603126099</v>
      </c>
      <c r="O586">
        <v>701.53</v>
      </c>
      <c r="P586">
        <v>686.98502909479203</v>
      </c>
      <c r="Q586">
        <v>643.497744379099</v>
      </c>
      <c r="R586">
        <v>54.348361433423598</v>
      </c>
      <c r="S586" s="1">
        <f>(Table2[[#This Row],[Close Price]]-Table2[[#This Row],[20D EMA]])/Table2[[#This Row],[20D EMA]]</f>
        <v>1.6920160221230746E-2</v>
      </c>
      <c r="T586" s="1">
        <f>(Table2[[#This Row],[Close Price]]-Table2[[#This Row],[50D EMA]])/Table2[[#This Row],[50D EMA]]</f>
        <v>3.8450577212743225E-2</v>
      </c>
      <c r="U586" s="1">
        <f>(Table2[[#This Row],[Close Price]]-Table2[[#This Row],[200D EMA]])/Table2[[#This Row],[200D EMA]]</f>
        <v>0.10862859463221364</v>
      </c>
      <c r="V586">
        <v>1.5939763438691099</v>
      </c>
      <c r="W586">
        <v>703.9</v>
      </c>
      <c r="X586">
        <v>725.8</v>
      </c>
      <c r="Y586">
        <v>685.6</v>
      </c>
      <c r="Z586">
        <v>725.8</v>
      </c>
      <c r="AA586">
        <v>682.5</v>
      </c>
      <c r="AB586">
        <v>752.4</v>
      </c>
      <c r="AC586" s="1">
        <f>(Table2[[#This Row],[Close Price]]/Table2[[#This Row],[Day Low]])-1</f>
        <v>1.3496235260690437E-2</v>
      </c>
      <c r="AD586" s="1">
        <f>(Table2[[#This Row],[Day High]]/Table2[[#This Row],[Close Price]])-1</f>
        <v>1.7381553125876081E-2</v>
      </c>
      <c r="AE586" s="1">
        <f>(Table2[[#This Row],[Close Price]]/Table2[[#This Row],[Current Week Low]])-1</f>
        <v>4.0548424737456124E-2</v>
      </c>
      <c r="AF586" s="1">
        <f>(Table2[[#This Row],[Current Week High]]/Table2[[#This Row],[Close Price]])-1</f>
        <v>1.7381553125876081E-2</v>
      </c>
      <c r="AG586" s="1">
        <f>(Table2[[#This Row],[Close Price]]/Table2[[#This Row],[Current Month Low]])-1</f>
        <v>4.5274725274725203E-2</v>
      </c>
      <c r="AH586" s="1">
        <f>(Table2[[#This Row],[Current Month High]]/Table2[[#This Row],[Close Price]])-1</f>
        <v>5.4667788057190858E-2</v>
      </c>
      <c r="AI586">
        <v>7.1628819736473099</v>
      </c>
      <c r="AJ586">
        <v>46.158574062691997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0.11</v>
      </c>
      <c r="AM586" t="s">
        <v>3220</v>
      </c>
      <c r="AN586">
        <v>2.6</v>
      </c>
      <c r="AO586" t="s">
        <v>3220</v>
      </c>
      <c r="AP586">
        <v>7.8094282359390003E-3</v>
      </c>
      <c r="AQ586">
        <f>(Table2[[#This Row],[Sharpe Ratio]]-AVERAGE(Table2[Sharpe Ratio]))/_xlfn.STDEV.P(Table2[Sharpe Ratio])</f>
        <v>-0.66474415645281393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-2.3776895824473288</v>
      </c>
      <c r="AS586">
        <f>_xlfn.RANK.AVG(Table2[[#This Row],[1Y Return vs Nifty Z-Score]],Table2[1Y Return vs Nifty Z-Score])</f>
        <v>500</v>
      </c>
      <c r="AT586">
        <f>_xlfn.RANK.AVG(Table2[[#This Row],[6M Return vs Nifty Z-Score]],Table2[6M Return vs Nifty Z-Score])</f>
        <v>573</v>
      </c>
      <c r="AU586">
        <f>_xlfn.RANK.AVG(Table2[[#This Row],[Sharpe Ratio Z-Score]],Table2[Sharpe Ratio Z-Score])</f>
        <v>510</v>
      </c>
      <c r="AV586">
        <f>(Table2[[#This Row],[Rank 1Y]]+Table2[[#This Row],[Rank 6M]]+Table2[[#This Row],[Rank Sharpe]])/3</f>
        <v>527.66666666666663</v>
      </c>
    </row>
    <row r="587" spans="1:48" x14ac:dyDescent="0.3">
      <c r="A587" t="s">
        <v>892</v>
      </c>
      <c r="B587" t="s">
        <v>893</v>
      </c>
      <c r="C587" t="s">
        <v>3160</v>
      </c>
      <c r="D587" t="s">
        <v>21</v>
      </c>
      <c r="E587">
        <v>17709.701404619998</v>
      </c>
      <c r="F587">
        <v>641.04999999999995</v>
      </c>
      <c r="G587">
        <v>-0.25124186488071099</v>
      </c>
      <c r="H587">
        <f>(Table2[[#This Row],[1Y Return vs Nifty]]-AVERAGE(Table2[1Y Return vs Nifty]))/_xlfn.STDEV.P(Table2[1Y Return vs Nifty])</f>
        <v>-0.4099314064541506</v>
      </c>
      <c r="I587">
        <v>6.4806814791003697</v>
      </c>
      <c r="J587">
        <f>(Table2[[#This Row],[1M Return vs Nifty]]-AVERAGE(Table2[1M Return vs Nifty]))/_xlfn.STDEV.P(Table2[1M Return vs Nifty])</f>
        <v>0.58899885892763115</v>
      </c>
      <c r="K587">
        <v>-28.566847868624102</v>
      </c>
      <c r="L587">
        <f>(Table2[[#This Row],[6M Return vs Nifty]]-AVERAGE(Table2[6M Return vs Nifty]))/_xlfn.STDEV.P(Table2[6M Return vs Nifty])</f>
        <v>-1.3691061797987827</v>
      </c>
      <c r="M587">
        <v>-5.2882277442351597</v>
      </c>
      <c r="N587">
        <f>(Table2[[#This Row],[1W Return vs Nifty]]-AVERAGE(Table2[1W Return vs Nifty]))/_xlfn.STDEV.P(Table2[1W Return vs Nifty])</f>
        <v>-1.0360173255944374</v>
      </c>
      <c r="O587">
        <v>642.95000000000005</v>
      </c>
      <c r="P587">
        <v>650.17474683906005</v>
      </c>
      <c r="Q587">
        <v>647.15908772084094</v>
      </c>
      <c r="R587">
        <v>47.809565691973802</v>
      </c>
      <c r="S587" s="1">
        <f>(Table2[[#This Row],[Close Price]]-Table2[[#This Row],[20D EMA]])/Table2[[#This Row],[20D EMA]]</f>
        <v>-2.955128703631839E-3</v>
      </c>
      <c r="T587" s="1">
        <f>(Table2[[#This Row],[Close Price]]-Table2[[#This Row],[50D EMA]])/Table2[[#This Row],[50D EMA]]</f>
        <v>-1.4034299061016551E-2</v>
      </c>
      <c r="U587" s="1">
        <f>(Table2[[#This Row],[Close Price]]-Table2[[#This Row],[200D EMA]])/Table2[[#This Row],[200D EMA]]</f>
        <v>-9.4398546458737357E-3</v>
      </c>
      <c r="V587">
        <v>1.1518794082544399</v>
      </c>
      <c r="W587">
        <v>628.20000000000005</v>
      </c>
      <c r="X587">
        <v>648.20000000000005</v>
      </c>
      <c r="Y587">
        <v>620.4</v>
      </c>
      <c r="Z587">
        <v>651.25</v>
      </c>
      <c r="AA587">
        <v>620.4</v>
      </c>
      <c r="AB587">
        <v>678.95</v>
      </c>
      <c r="AC587" s="1">
        <f>(Table2[[#This Row],[Close Price]]/Table2[[#This Row],[Day Low]])-1</f>
        <v>2.0455269022604083E-2</v>
      </c>
      <c r="AD587" s="1">
        <f>(Table2[[#This Row],[Day High]]/Table2[[#This Row],[Close Price]])-1</f>
        <v>1.1153576164105949E-2</v>
      </c>
      <c r="AE587" s="1">
        <f>(Table2[[#This Row],[Close Price]]/Table2[[#This Row],[Current Week Low]])-1</f>
        <v>3.3284977433913676E-2</v>
      </c>
      <c r="AF587" s="1">
        <f>(Table2[[#This Row],[Current Week High]]/Table2[[#This Row],[Close Price]])-1</f>
        <v>1.5911395366976055E-2</v>
      </c>
      <c r="AG587" s="1">
        <f>(Table2[[#This Row],[Close Price]]/Table2[[#This Row],[Current Month Low]])-1</f>
        <v>3.3284977433913676E-2</v>
      </c>
      <c r="AH587" s="1">
        <f>(Table2[[#This Row],[Current Month High]]/Table2[[#This Row],[Close Price]])-1</f>
        <v>5.9121753373371888E-2</v>
      </c>
      <c r="AI587">
        <v>34.443491147336402</v>
      </c>
      <c r="AJ587">
        <v>35.700677392040603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-0.22</v>
      </c>
      <c r="AM587" t="s">
        <v>3221</v>
      </c>
      <c r="AN587">
        <v>6.62</v>
      </c>
      <c r="AO587" t="s">
        <v>3220</v>
      </c>
      <c r="AP587">
        <v>3.9391142600095998E-2</v>
      </c>
      <c r="AQ587">
        <f>(Table2[[#This Row],[Sharpe Ratio]]-AVERAGE(Table2[Sharpe Ratio]))/_xlfn.STDEV.P(Table2[Sharpe Ratio])</f>
        <v>-0.29551154458334344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446</v>
      </c>
      <c r="AT587">
        <f>_xlfn.RANK.AVG(Table2[[#This Row],[6M Return vs Nifty Z-Score]],Table2[6M Return vs Nifty Z-Score])</f>
        <v>715</v>
      </c>
      <c r="AU587">
        <f>_xlfn.RANK.AVG(Table2[[#This Row],[Sharpe Ratio Z-Score]],Table2[Sharpe Ratio Z-Score])</f>
        <v>422</v>
      </c>
      <c r="AV587">
        <f>(Table2[[#This Row],[Rank 1Y]]+Table2[[#This Row],[Rank 6M]]+Table2[[#This Row],[Rank Sharpe]])/3</f>
        <v>527.66666666666663</v>
      </c>
    </row>
    <row r="588" spans="1:48" x14ac:dyDescent="0.3">
      <c r="A588" t="s">
        <v>1898</v>
      </c>
      <c r="B588" t="s">
        <v>1899</v>
      </c>
      <c r="C588" t="s">
        <v>3163</v>
      </c>
      <c r="D588" t="s">
        <v>173</v>
      </c>
      <c r="E588">
        <v>3819.7342302500001</v>
      </c>
      <c r="F588">
        <v>267.5</v>
      </c>
      <c r="G588">
        <v>-16.5993122314404</v>
      </c>
      <c r="H588">
        <f>(Table2[[#This Row],[1Y Return vs Nifty]]-AVERAGE(Table2[1Y Return vs Nifty]))/_xlfn.STDEV.P(Table2[1Y Return vs Nifty])</f>
        <v>-0.69791893144807526</v>
      </c>
      <c r="I588">
        <v>-1.5599791137103001</v>
      </c>
      <c r="J588">
        <f>(Table2[[#This Row],[1M Return vs Nifty]]-AVERAGE(Table2[1M Return vs Nifty]))/_xlfn.STDEV.P(Table2[1M Return vs Nifty])</f>
        <v>-0.2148937414545076</v>
      </c>
      <c r="K588">
        <v>10.0445447920922</v>
      </c>
      <c r="L588">
        <f>(Table2[[#This Row],[6M Return vs Nifty]]-AVERAGE(Table2[6M Return vs Nifty]))/_xlfn.STDEV.P(Table2[6M Return vs Nifty])</f>
        <v>-0.14427845520626117</v>
      </c>
      <c r="M588">
        <v>-1.43432907333118</v>
      </c>
      <c r="N588">
        <f>(Table2[[#This Row],[1W Return vs Nifty]]-AVERAGE(Table2[1W Return vs Nifty]))/_xlfn.STDEV.P(Table2[1W Return vs Nifty])</f>
        <v>-0.29499845605004271</v>
      </c>
      <c r="O588">
        <v>271.02</v>
      </c>
      <c r="P588">
        <v>268.06343529365301</v>
      </c>
      <c r="Q588">
        <v>245.514517395974</v>
      </c>
      <c r="R588">
        <v>43.611847013053698</v>
      </c>
      <c r="S588" s="1">
        <f>(Table2[[#This Row],[Close Price]]-Table2[[#This Row],[20D EMA]])/Table2[[#This Row],[20D EMA]]</f>
        <v>-1.2987971367426692E-2</v>
      </c>
      <c r="T588" s="1">
        <f>(Table2[[#This Row],[Close Price]]-Table2[[#This Row],[50D EMA]])/Table2[[#This Row],[50D EMA]]</f>
        <v>-2.101872987771695E-3</v>
      </c>
      <c r="U588" s="1">
        <f>(Table2[[#This Row],[Close Price]]-Table2[[#This Row],[200D EMA]])/Table2[[#This Row],[200D EMA]]</f>
        <v>8.9548605260547934E-2</v>
      </c>
      <c r="V588">
        <v>0.66447383160475904</v>
      </c>
      <c r="W588">
        <v>263.14999999999998</v>
      </c>
      <c r="X588">
        <v>269.7</v>
      </c>
      <c r="Y588">
        <v>262.2</v>
      </c>
      <c r="Z588">
        <v>271.7</v>
      </c>
      <c r="AA588">
        <v>262.2</v>
      </c>
      <c r="AB588">
        <v>288.95</v>
      </c>
      <c r="AC588" s="1">
        <f>(Table2[[#This Row],[Close Price]]/Table2[[#This Row],[Day Low]])-1</f>
        <v>1.6530495914877541E-2</v>
      </c>
      <c r="AD588" s="1">
        <f>(Table2[[#This Row],[Day High]]/Table2[[#This Row],[Close Price]])-1</f>
        <v>8.2242990654204373E-3</v>
      </c>
      <c r="AE588" s="1">
        <f>(Table2[[#This Row],[Close Price]]/Table2[[#This Row],[Current Week Low]])-1</f>
        <v>2.021357742181551E-2</v>
      </c>
      <c r="AF588" s="1">
        <f>(Table2[[#This Row],[Current Week High]]/Table2[[#This Row],[Close Price]])-1</f>
        <v>1.5700934579439219E-2</v>
      </c>
      <c r="AG588" s="1">
        <f>(Table2[[#This Row],[Close Price]]/Table2[[#This Row],[Current Month Low]])-1</f>
        <v>2.021357742181551E-2</v>
      </c>
      <c r="AH588" s="1">
        <f>(Table2[[#This Row],[Current Month High]]/Table2[[#This Row],[Close Price]])-1</f>
        <v>8.0186915887850319E-2</v>
      </c>
      <c r="AI588">
        <v>8.0186915887850301</v>
      </c>
      <c r="AJ588">
        <v>33.9173967459324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-0.14000000000000001</v>
      </c>
      <c r="AM588" t="s">
        <v>3221</v>
      </c>
      <c r="AN588">
        <v>-1.82</v>
      </c>
      <c r="AO588" t="s">
        <v>3221</v>
      </c>
      <c r="AP588">
        <v>-3.3579330571400001E-2</v>
      </c>
      <c r="AQ588">
        <f>(Table2[[#This Row],[Sharpe Ratio]]-AVERAGE(Table2[Sharpe Ratio]))/_xlfn.STDEV.P(Table2[Sharpe Ratio])</f>
        <v>-1.1486342752809862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-2.5007238594398729</v>
      </c>
      <c r="AS588">
        <f>_xlfn.RANK.AVG(Table2[[#This Row],[1Y Return vs Nifty Z-Score]],Table2[1Y Return vs Nifty Z-Score])</f>
        <v>568</v>
      </c>
      <c r="AT588">
        <f>_xlfn.RANK.AVG(Table2[[#This Row],[6M Return vs Nifty Z-Score]],Table2[6M Return vs Nifty Z-Score])</f>
        <v>371</v>
      </c>
      <c r="AU588">
        <f>_xlfn.RANK.AVG(Table2[[#This Row],[Sharpe Ratio Z-Score]],Table2[Sharpe Ratio Z-Score])</f>
        <v>649</v>
      </c>
      <c r="AV588">
        <f>(Table2[[#This Row],[Rank 1Y]]+Table2[[#This Row],[Rank 6M]]+Table2[[#This Row],[Rank Sharpe]])/3</f>
        <v>529.33333333333337</v>
      </c>
    </row>
    <row r="589" spans="1:48" x14ac:dyDescent="0.3">
      <c r="A589" t="s">
        <v>1296</v>
      </c>
      <c r="B589" t="s">
        <v>1297</v>
      </c>
      <c r="C589" t="s">
        <v>3175</v>
      </c>
      <c r="D589" t="s">
        <v>281</v>
      </c>
      <c r="E589">
        <v>8909.878146645</v>
      </c>
      <c r="F589">
        <v>722.05</v>
      </c>
      <c r="G589">
        <v>-13.760068888571899</v>
      </c>
      <c r="H589">
        <f>(Table2[[#This Row],[1Y Return vs Nifty]]-AVERAGE(Table2[1Y Return vs Nifty]))/_xlfn.STDEV.P(Table2[1Y Return vs Nifty])</f>
        <v>-0.64790283506273483</v>
      </c>
      <c r="I589">
        <v>-4.0739532642412204</v>
      </c>
      <c r="J589">
        <f>(Table2[[#This Row],[1M Return vs Nifty]]-AVERAGE(Table2[1M Return vs Nifty]))/_xlfn.STDEV.P(Table2[1M Return vs Nifty])</f>
        <v>-0.46623692325362109</v>
      </c>
      <c r="K589">
        <v>-0.18978226154998401</v>
      </c>
      <c r="L589">
        <f>(Table2[[#This Row],[6M Return vs Nifty]]-AVERAGE(Table2[6M Return vs Nifty]))/_xlfn.STDEV.P(Table2[6M Return vs Nifty])</f>
        <v>-0.46893101638160034</v>
      </c>
      <c r="M589">
        <v>-0.90819764172748296</v>
      </c>
      <c r="N589">
        <f>(Table2[[#This Row],[1W Return vs Nifty]]-AVERAGE(Table2[1W Return vs Nifty]))/_xlfn.STDEV.P(Table2[1W Return vs Nifty])</f>
        <v>-0.19383510123166189</v>
      </c>
      <c r="O589">
        <v>736.34</v>
      </c>
      <c r="P589">
        <v>725.63421698776096</v>
      </c>
      <c r="Q589">
        <v>671.75904140982004</v>
      </c>
      <c r="R589">
        <v>44.5049788168551</v>
      </c>
      <c r="S589" s="1">
        <f>(Table2[[#This Row],[Close Price]]-Table2[[#This Row],[20D EMA]])/Table2[[#This Row],[20D EMA]]</f>
        <v>-1.9406795773691605E-2</v>
      </c>
      <c r="T589" s="1">
        <f>(Table2[[#This Row],[Close Price]]-Table2[[#This Row],[50D EMA]])/Table2[[#This Row],[50D EMA]]</f>
        <v>-4.9394266475466719E-3</v>
      </c>
      <c r="U589" s="1">
        <f>(Table2[[#This Row],[Close Price]]-Table2[[#This Row],[200D EMA]])/Table2[[#This Row],[200D EMA]]</f>
        <v>7.486458013967974E-2</v>
      </c>
      <c r="V589">
        <v>0.52136191816806199</v>
      </c>
      <c r="W589">
        <v>705</v>
      </c>
      <c r="X589">
        <v>723.9</v>
      </c>
      <c r="Y589">
        <v>699</v>
      </c>
      <c r="Z589">
        <v>723.9</v>
      </c>
      <c r="AA589">
        <v>699</v>
      </c>
      <c r="AB589">
        <v>753.85</v>
      </c>
      <c r="AC589" s="1">
        <f>(Table2[[#This Row],[Close Price]]/Table2[[#This Row],[Day Low]])-1</f>
        <v>2.4184397163120597E-2</v>
      </c>
      <c r="AD589" s="1">
        <f>(Table2[[#This Row],[Day High]]/Table2[[#This Row],[Close Price]])-1</f>
        <v>2.5621494356347085E-3</v>
      </c>
      <c r="AE589" s="1">
        <f>(Table2[[#This Row],[Close Price]]/Table2[[#This Row],[Current Week Low]])-1</f>
        <v>3.2975679542203151E-2</v>
      </c>
      <c r="AF589" s="1">
        <f>(Table2[[#This Row],[Current Week High]]/Table2[[#This Row],[Close Price]])-1</f>
        <v>2.5621494356347085E-3</v>
      </c>
      <c r="AG589" s="1">
        <f>(Table2[[#This Row],[Close Price]]/Table2[[#This Row],[Current Month Low]])-1</f>
        <v>3.2975679542203151E-2</v>
      </c>
      <c r="AH589" s="1">
        <f>(Table2[[#This Row],[Current Month High]]/Table2[[#This Row],[Close Price]])-1</f>
        <v>4.404127138009839E-2</v>
      </c>
      <c r="AI589">
        <v>16.0168963368187</v>
      </c>
      <c r="AJ589">
        <v>41.564552494853402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0.02</v>
      </c>
      <c r="AM589" t="s">
        <v>3220</v>
      </c>
      <c r="AN589">
        <v>-9.8800000000000008</v>
      </c>
      <c r="AO589" t="s">
        <v>3221</v>
      </c>
      <c r="AQ589">
        <f>(Table2[[#This Row],[Sharpe Ratio]]-AVERAGE(Table2[Sharpe Ratio]))/_xlfn.STDEV.P(Table2[Sharpe Ratio])</f>
        <v>-0.75604684988846571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-2.5329527258180837</v>
      </c>
      <c r="AS589">
        <f>_xlfn.RANK.AVG(Table2[[#This Row],[1Y Return vs Nifty Z-Score]],Table2[1Y Return vs Nifty Z-Score])</f>
        <v>551</v>
      </c>
      <c r="AT589">
        <f>_xlfn.RANK.AVG(Table2[[#This Row],[6M Return vs Nifty Z-Score]],Table2[6M Return vs Nifty Z-Score])</f>
        <v>480</v>
      </c>
      <c r="AU589">
        <f>_xlfn.RANK.AVG(Table2[[#This Row],[Sharpe Ratio Z-Score]],Table2[Sharpe Ratio Z-Score])</f>
        <v>559.5</v>
      </c>
      <c r="AV589">
        <f>(Table2[[#This Row],[Rank 1Y]]+Table2[[#This Row],[Rank 6M]]+Table2[[#This Row],[Rank Sharpe]])/3</f>
        <v>530.16666666666663</v>
      </c>
    </row>
    <row r="590" spans="1:48" x14ac:dyDescent="0.3">
      <c r="A590" t="s">
        <v>105</v>
      </c>
      <c r="B590" t="s">
        <v>106</v>
      </c>
      <c r="C590" t="s">
        <v>3161</v>
      </c>
      <c r="D590" t="s">
        <v>40</v>
      </c>
      <c r="E590">
        <v>290763.94699114998</v>
      </c>
      <c r="F590">
        <v>1824.5</v>
      </c>
      <c r="G590">
        <v>-8.6104376270918905</v>
      </c>
      <c r="H590">
        <f>(Table2[[#This Row],[1Y Return vs Nifty]]-AVERAGE(Table2[1Y Return vs Nifty]))/_xlfn.STDEV.P(Table2[1Y Return vs Nifty])</f>
        <v>-0.55718695677421604</v>
      </c>
      <c r="I590">
        <v>16.197872115018299</v>
      </c>
      <c r="J590">
        <f>(Table2[[#This Row],[1M Return vs Nifty]]-AVERAGE(Table2[1M Return vs Nifty]))/_xlfn.STDEV.P(Table2[1M Return vs Nifty])</f>
        <v>1.5605082963116113</v>
      </c>
      <c r="K590">
        <v>2.7911464856491799</v>
      </c>
      <c r="L590">
        <f>(Table2[[#This Row],[6M Return vs Nifty]]-AVERAGE(Table2[6M Return vs Nifty]))/_xlfn.STDEV.P(Table2[6M Return vs Nifty])</f>
        <v>-0.37437021649832947</v>
      </c>
      <c r="M590">
        <v>2.3147762441212301</v>
      </c>
      <c r="N590">
        <f>(Table2[[#This Row],[1W Return vs Nifty]]-AVERAGE(Table2[1W Return vs Nifty]))/_xlfn.STDEV.P(Table2[1W Return vs Nifty])</f>
        <v>0.42587098587791855</v>
      </c>
      <c r="O590">
        <v>1751.44</v>
      </c>
      <c r="P590">
        <v>1674.5781351675701</v>
      </c>
      <c r="Q590">
        <v>1614.15899371112</v>
      </c>
      <c r="R590">
        <v>64.875666287795696</v>
      </c>
      <c r="S590" s="1">
        <f>(Table2[[#This Row],[Close Price]]-Table2[[#This Row],[20D EMA]])/Table2[[#This Row],[20D EMA]]</f>
        <v>4.1714246562828267E-2</v>
      </c>
      <c r="T590" s="1">
        <f>(Table2[[#This Row],[Close Price]]-Table2[[#This Row],[50D EMA]])/Table2[[#This Row],[50D EMA]]</f>
        <v>8.9528139466258899E-2</v>
      </c>
      <c r="U590" s="1">
        <f>(Table2[[#This Row],[Close Price]]-Table2[[#This Row],[200D EMA]])/Table2[[#This Row],[200D EMA]]</f>
        <v>0.13030996767256739</v>
      </c>
      <c r="V590">
        <v>1.6311485800257901</v>
      </c>
      <c r="W590">
        <v>1815.25</v>
      </c>
      <c r="X590">
        <v>1874.8</v>
      </c>
      <c r="Y590">
        <v>1815.25</v>
      </c>
      <c r="Z590">
        <v>1874.8</v>
      </c>
      <c r="AA590">
        <v>1787.8</v>
      </c>
      <c r="AB590">
        <v>1898</v>
      </c>
      <c r="AC590" s="1">
        <f>(Table2[[#This Row],[Close Price]]/Table2[[#This Row],[Day Low]])-1</f>
        <v>5.0957168434100364E-3</v>
      </c>
      <c r="AD590" s="1">
        <f>(Table2[[#This Row],[Day High]]/Table2[[#This Row],[Close Price]])-1</f>
        <v>2.7569197040284932E-2</v>
      </c>
      <c r="AE590" s="1">
        <f>(Table2[[#This Row],[Close Price]]/Table2[[#This Row],[Current Week Low]])-1</f>
        <v>5.0957168434100364E-3</v>
      </c>
      <c r="AF590" s="1">
        <f>(Table2[[#This Row],[Current Week High]]/Table2[[#This Row],[Close Price]])-1</f>
        <v>2.7569197040284932E-2</v>
      </c>
      <c r="AG590" s="1">
        <f>(Table2[[#This Row],[Close Price]]/Table2[[#This Row],[Current Month Low]])-1</f>
        <v>2.0528023268822082E-2</v>
      </c>
      <c r="AH590" s="1">
        <f>(Table2[[#This Row],[Current Month High]]/Table2[[#This Row],[Close Price]])-1</f>
        <v>4.0285009591668919E-2</v>
      </c>
      <c r="AI590">
        <v>4.0285009591668901</v>
      </c>
      <c r="AJ590">
        <v>28.571931926288698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0.12</v>
      </c>
      <c r="AM590" t="s">
        <v>3220</v>
      </c>
      <c r="AN590">
        <v>11.26</v>
      </c>
      <c r="AO590" t="s">
        <v>3220</v>
      </c>
      <c r="AP590">
        <v>-3.1715003894494997E-2</v>
      </c>
      <c r="AQ590">
        <f>(Table2[[#This Row],[Sharpe Ratio]]-AVERAGE(Table2[Sharpe Ratio]))/_xlfn.STDEV.P(Table2[Sharpe Ratio])</f>
        <v>-1.1268377951927231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-7.2015686275738788E-2</v>
      </c>
      <c r="AS590">
        <f>_xlfn.RANK.AVG(Table2[[#This Row],[1Y Return vs Nifty Z-Score]],Table2[1Y Return vs Nifty Z-Score])</f>
        <v>502</v>
      </c>
      <c r="AT590">
        <f>_xlfn.RANK.AVG(Table2[[#This Row],[6M Return vs Nifty Z-Score]],Table2[6M Return vs Nifty Z-Score])</f>
        <v>443</v>
      </c>
      <c r="AU590">
        <f>_xlfn.RANK.AVG(Table2[[#This Row],[Sharpe Ratio Z-Score]],Table2[Sharpe Ratio Z-Score])</f>
        <v>646</v>
      </c>
      <c r="AV590">
        <f>(Table2[[#This Row],[Rank 1Y]]+Table2[[#This Row],[Rank 6M]]+Table2[[#This Row],[Rank Sharpe]])/3</f>
        <v>530.33333333333337</v>
      </c>
    </row>
    <row r="591" spans="1:48" x14ac:dyDescent="0.3">
      <c r="A591" t="s">
        <v>1943</v>
      </c>
      <c r="B591" t="s">
        <v>1944</v>
      </c>
      <c r="C591" t="s">
        <v>3163</v>
      </c>
      <c r="D591" t="s">
        <v>999</v>
      </c>
      <c r="E591">
        <v>3679.0960178649998</v>
      </c>
      <c r="F591">
        <v>454.55</v>
      </c>
      <c r="G591">
        <v>-22.9891047944935</v>
      </c>
      <c r="H591">
        <f>(Table2[[#This Row],[1Y Return vs Nifty]]-AVERAGE(Table2[1Y Return vs Nifty]))/_xlfn.STDEV.P(Table2[1Y Return vs Nifty])</f>
        <v>-0.81048148496034644</v>
      </c>
      <c r="I591">
        <v>14.656505736657699</v>
      </c>
      <c r="J591">
        <f>(Table2[[#This Row],[1M Return vs Nifty]]-AVERAGE(Table2[1M Return vs Nifty]))/_xlfn.STDEV.P(Table2[1M Return vs Nifty])</f>
        <v>1.4064049099368894</v>
      </c>
      <c r="K591">
        <v>7.8849041891877896</v>
      </c>
      <c r="L591">
        <f>(Table2[[#This Row],[6M Return vs Nifty]]-AVERAGE(Table2[6M Return vs Nifty]))/_xlfn.STDEV.P(Table2[6M Return vs Nifty])</f>
        <v>-0.21278641369500731</v>
      </c>
      <c r="M591">
        <v>-3.2396723462498001</v>
      </c>
      <c r="N591">
        <f>(Table2[[#This Row],[1W Return vs Nifty]]-AVERAGE(Table2[1W Return vs Nifty]))/_xlfn.STDEV.P(Table2[1W Return vs Nifty])</f>
        <v>-0.64212575374931957</v>
      </c>
      <c r="O591">
        <v>442.21</v>
      </c>
      <c r="P591">
        <v>423.678492555812</v>
      </c>
      <c r="Q591">
        <v>404.09520919337899</v>
      </c>
      <c r="R591">
        <v>55.511414049125399</v>
      </c>
      <c r="S591" s="1">
        <f>(Table2[[#This Row],[Close Price]]-Table2[[#This Row],[20D EMA]])/Table2[[#This Row],[20D EMA]]</f>
        <v>2.7905293864905888E-2</v>
      </c>
      <c r="T591" s="1">
        <f>(Table2[[#This Row],[Close Price]]-Table2[[#This Row],[50D EMA]])/Table2[[#This Row],[50D EMA]]</f>
        <v>7.2865410887292675E-2</v>
      </c>
      <c r="U591" s="1">
        <f>(Table2[[#This Row],[Close Price]]-Table2[[#This Row],[200D EMA]])/Table2[[#This Row],[200D EMA]]</f>
        <v>0.1248586710724303</v>
      </c>
      <c r="V591">
        <v>2.4553654449767999</v>
      </c>
      <c r="W591">
        <v>450.55</v>
      </c>
      <c r="X591">
        <v>460.7</v>
      </c>
      <c r="Y591">
        <v>448.3</v>
      </c>
      <c r="Z591">
        <v>460.7</v>
      </c>
      <c r="AA591">
        <v>446.55</v>
      </c>
      <c r="AB591">
        <v>486.8</v>
      </c>
      <c r="AC591" s="1">
        <f>(Table2[[#This Row],[Close Price]]/Table2[[#This Row],[Day Low]])-1</f>
        <v>8.8780379536121945E-3</v>
      </c>
      <c r="AD591" s="1">
        <f>(Table2[[#This Row],[Day High]]/Table2[[#This Row],[Close Price]])-1</f>
        <v>1.3529864701352867E-2</v>
      </c>
      <c r="AE591" s="1">
        <f>(Table2[[#This Row],[Close Price]]/Table2[[#This Row],[Current Week Low]])-1</f>
        <v>1.3941556993084969E-2</v>
      </c>
      <c r="AF591" s="1">
        <f>(Table2[[#This Row],[Current Week High]]/Table2[[#This Row],[Close Price]])-1</f>
        <v>1.3529864701352867E-2</v>
      </c>
      <c r="AG591" s="1">
        <f>(Table2[[#This Row],[Close Price]]/Table2[[#This Row],[Current Month Low]])-1</f>
        <v>1.7915127085432747E-2</v>
      </c>
      <c r="AH591" s="1">
        <f>(Table2[[#This Row],[Current Month High]]/Table2[[#This Row],[Close Price]])-1</f>
        <v>7.0949290507094975E-2</v>
      </c>
      <c r="AI591">
        <v>9.7789022109778792</v>
      </c>
      <c r="AJ591">
        <v>34.462357639402398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-0.09</v>
      </c>
      <c r="AM591" t="s">
        <v>3221</v>
      </c>
      <c r="AN591">
        <v>6.79</v>
      </c>
      <c r="AO591" t="s">
        <v>3220</v>
      </c>
      <c r="AP591">
        <v>-3.0078769546120002E-3</v>
      </c>
      <c r="AQ591">
        <f>(Table2[[#This Row],[Sharpe Ratio]]-AVERAGE(Table2[Sharpe Ratio]))/_xlfn.STDEV.P(Table2[Sharpe Ratio])</f>
        <v>-0.79121296694365129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-1.0502017094114353</v>
      </c>
      <c r="AS591">
        <f>_xlfn.RANK.AVG(Table2[[#This Row],[1Y Return vs Nifty Z-Score]],Table2[1Y Return vs Nifty Z-Score])</f>
        <v>604</v>
      </c>
      <c r="AT591">
        <f>_xlfn.RANK.AVG(Table2[[#This Row],[6M Return vs Nifty Z-Score]],Table2[6M Return vs Nifty Z-Score])</f>
        <v>401</v>
      </c>
      <c r="AU591">
        <f>_xlfn.RANK.AVG(Table2[[#This Row],[Sharpe Ratio Z-Score]],Table2[Sharpe Ratio Z-Score])</f>
        <v>589</v>
      </c>
      <c r="AV591">
        <f>(Table2[[#This Row],[Rank 1Y]]+Table2[[#This Row],[Rank 6M]]+Table2[[#This Row],[Rank Sharpe]])/3</f>
        <v>531.33333333333337</v>
      </c>
    </row>
    <row r="592" spans="1:48" x14ac:dyDescent="0.3">
      <c r="A592" t="s">
        <v>980</v>
      </c>
      <c r="B592" t="s">
        <v>981</v>
      </c>
      <c r="C592" t="s">
        <v>3172</v>
      </c>
      <c r="D592" t="s">
        <v>982</v>
      </c>
      <c r="E592">
        <v>15218.021073845999</v>
      </c>
      <c r="F592">
        <v>194.66</v>
      </c>
      <c r="G592">
        <v>-8.5099721929478598</v>
      </c>
      <c r="H592">
        <f>(Table2[[#This Row],[1Y Return vs Nifty]]-AVERAGE(Table2[1Y Return vs Nifty]))/_xlfn.STDEV.P(Table2[1Y Return vs Nifty])</f>
        <v>-0.55541715819384285</v>
      </c>
      <c r="I592">
        <v>-1.4170792593074599</v>
      </c>
      <c r="J592">
        <f>(Table2[[#This Row],[1M Return vs Nifty]]-AVERAGE(Table2[1M Return vs Nifty]))/_xlfn.STDEV.P(Table2[1M Return vs Nifty])</f>
        <v>-0.20060683875240359</v>
      </c>
      <c r="K592">
        <v>-12.788611922121399</v>
      </c>
      <c r="L592">
        <f>(Table2[[#This Row],[6M Return vs Nifty]]-AVERAGE(Table2[6M Return vs Nifty]))/_xlfn.STDEV.P(Table2[6M Return vs Nifty])</f>
        <v>-0.86859015329189737</v>
      </c>
      <c r="M592">
        <v>-1.5279337368849799</v>
      </c>
      <c r="N592">
        <f>(Table2[[#This Row],[1W Return vs Nifty]]-AVERAGE(Table2[1W Return vs Nifty]))/_xlfn.STDEV.P(Table2[1W Return vs Nifty])</f>
        <v>-0.31299654782510494</v>
      </c>
      <c r="O592">
        <v>200.35</v>
      </c>
      <c r="P592">
        <v>203.49074189775601</v>
      </c>
      <c r="Q592">
        <v>198.29067793854</v>
      </c>
      <c r="R592">
        <v>32.571039340164297</v>
      </c>
      <c r="S592" s="1">
        <f>(Table2[[#This Row],[Close Price]]-Table2[[#This Row],[20D EMA]])/Table2[[#This Row],[20D EMA]]</f>
        <v>-2.8400299475917136E-2</v>
      </c>
      <c r="T592" s="1">
        <f>(Table2[[#This Row],[Close Price]]-Table2[[#This Row],[50D EMA]])/Table2[[#This Row],[50D EMA]]</f>
        <v>-4.3396283366016829E-2</v>
      </c>
      <c r="U592" s="1">
        <f>(Table2[[#This Row],[Close Price]]-Table2[[#This Row],[200D EMA]])/Table2[[#This Row],[200D EMA]]</f>
        <v>-1.8309877076850424E-2</v>
      </c>
      <c r="V592">
        <v>0.70033198278930897</v>
      </c>
      <c r="W592">
        <v>193.12</v>
      </c>
      <c r="X592">
        <v>196.43</v>
      </c>
      <c r="Y592">
        <v>191</v>
      </c>
      <c r="Z592">
        <v>202</v>
      </c>
      <c r="AA592">
        <v>191</v>
      </c>
      <c r="AB592">
        <v>203.65</v>
      </c>
      <c r="AC592" s="1">
        <f>(Table2[[#This Row],[Close Price]]/Table2[[#This Row],[Day Low]])-1</f>
        <v>7.974316487158184E-3</v>
      </c>
      <c r="AD592" s="1">
        <f>(Table2[[#This Row],[Day High]]/Table2[[#This Row],[Close Price]])-1</f>
        <v>9.0927771499025312E-3</v>
      </c>
      <c r="AE592" s="1">
        <f>(Table2[[#This Row],[Close Price]]/Table2[[#This Row],[Current Week Low]])-1</f>
        <v>1.9162303664921554E-2</v>
      </c>
      <c r="AF592" s="1">
        <f>(Table2[[#This Row],[Current Week High]]/Table2[[#This Row],[Close Price]])-1</f>
        <v>3.7706770779821319E-2</v>
      </c>
      <c r="AG592" s="1">
        <f>(Table2[[#This Row],[Close Price]]/Table2[[#This Row],[Current Month Low]])-1</f>
        <v>1.9162303664921554E-2</v>
      </c>
      <c r="AH592" s="1">
        <f>(Table2[[#This Row],[Current Month High]]/Table2[[#This Row],[Close Price]])-1</f>
        <v>4.6183088461933641E-2</v>
      </c>
      <c r="AI592">
        <v>22.033288811260601</v>
      </c>
      <c r="AJ592">
        <v>42.922173274596197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-0.16</v>
      </c>
      <c r="AM592" t="s">
        <v>3221</v>
      </c>
      <c r="AN592">
        <v>-6.88</v>
      </c>
      <c r="AO592" t="s">
        <v>3221</v>
      </c>
      <c r="AP592">
        <v>1.8322150717551999E-2</v>
      </c>
      <c r="AQ592">
        <f>(Table2[[#This Row],[Sharpe Ratio]]-AVERAGE(Table2[Sharpe Ratio]))/_xlfn.STDEV.P(Table2[Sharpe Ratio])</f>
        <v>-0.54183632646654012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501</v>
      </c>
      <c r="AT592">
        <f>_xlfn.RANK.AVG(Table2[[#This Row],[6M Return vs Nifty Z-Score]],Table2[6M Return vs Nifty Z-Score])</f>
        <v>609</v>
      </c>
      <c r="AU592">
        <f>_xlfn.RANK.AVG(Table2[[#This Row],[Sharpe Ratio Z-Score]],Table2[Sharpe Ratio Z-Score])</f>
        <v>486</v>
      </c>
      <c r="AV592">
        <f>(Table2[[#This Row],[Rank 1Y]]+Table2[[#This Row],[Rank 6M]]+Table2[[#This Row],[Rank Sharpe]])/3</f>
        <v>532</v>
      </c>
    </row>
    <row r="593" spans="1:48" x14ac:dyDescent="0.3">
      <c r="A593" t="s">
        <v>1215</v>
      </c>
      <c r="B593" t="s">
        <v>1216</v>
      </c>
      <c r="C593" t="s">
        <v>3163</v>
      </c>
      <c r="D593" t="s">
        <v>999</v>
      </c>
      <c r="E593">
        <v>10072.013605836</v>
      </c>
      <c r="F593">
        <v>47.32</v>
      </c>
      <c r="G593">
        <v>-39.517213901635699</v>
      </c>
      <c r="H593">
        <f>(Table2[[#This Row],[1Y Return vs Nifty]]-AVERAGE(Table2[1Y Return vs Nifty]))/_xlfn.STDEV.P(Table2[1Y Return vs Nifty])</f>
        <v>-1.1016405714988946</v>
      </c>
      <c r="I593">
        <v>-0.53726350913929</v>
      </c>
      <c r="J593">
        <f>(Table2[[#This Row],[1M Return vs Nifty]]-AVERAGE(Table2[1M Return vs Nifty]))/_xlfn.STDEV.P(Table2[1M Return vs Nifty])</f>
        <v>-0.1126442437521564</v>
      </c>
      <c r="K593">
        <v>-3.7802365971174301</v>
      </c>
      <c r="L593">
        <f>(Table2[[#This Row],[6M Return vs Nifty]]-AVERAGE(Table2[6M Return vs Nifty]))/_xlfn.STDEV.P(Table2[6M Return vs Nifty])</f>
        <v>-0.58282714161928673</v>
      </c>
      <c r="M593">
        <v>-3.79616195835857</v>
      </c>
      <c r="N593">
        <f>(Table2[[#This Row],[1W Return vs Nifty]]-AVERAGE(Table2[1W Return vs Nifty]))/_xlfn.STDEV.P(Table2[1W Return vs Nifty])</f>
        <v>-0.74912631045604605</v>
      </c>
      <c r="O593">
        <v>47.82</v>
      </c>
      <c r="P593">
        <v>47.607068143984101</v>
      </c>
      <c r="Q593">
        <v>46.8148123254947</v>
      </c>
      <c r="R593">
        <v>45.162720364287999</v>
      </c>
      <c r="S593" s="1">
        <f>(Table2[[#This Row],[Close Price]]-Table2[[#This Row],[20D EMA]])/Table2[[#This Row],[20D EMA]]</f>
        <v>-1.0455876202425763E-2</v>
      </c>
      <c r="T593" s="1">
        <f>(Table2[[#This Row],[Close Price]]-Table2[[#This Row],[50D EMA]])/Table2[[#This Row],[50D EMA]]</f>
        <v>-6.0299479715046535E-3</v>
      </c>
      <c r="U593" s="1">
        <f>(Table2[[#This Row],[Close Price]]-Table2[[#This Row],[200D EMA]])/Table2[[#This Row],[200D EMA]]</f>
        <v>1.0791192988083016E-2</v>
      </c>
      <c r="V593">
        <v>0.72573471826231095</v>
      </c>
      <c r="W593">
        <v>46.95</v>
      </c>
      <c r="X593">
        <v>47.58</v>
      </c>
      <c r="Y593">
        <v>46.1</v>
      </c>
      <c r="Z593">
        <v>47.58</v>
      </c>
      <c r="AA593">
        <v>46.1</v>
      </c>
      <c r="AB593">
        <v>50.55</v>
      </c>
      <c r="AC593" s="1">
        <f>(Table2[[#This Row],[Close Price]]/Table2[[#This Row],[Day Low]])-1</f>
        <v>7.8807241746539081E-3</v>
      </c>
      <c r="AD593" s="1">
        <f>(Table2[[#This Row],[Day High]]/Table2[[#This Row],[Close Price]])-1</f>
        <v>5.494505494505475E-3</v>
      </c>
      <c r="AE593" s="1">
        <f>(Table2[[#This Row],[Close Price]]/Table2[[#This Row],[Current Week Low]])-1</f>
        <v>2.6464208242950038E-2</v>
      </c>
      <c r="AF593" s="1">
        <f>(Table2[[#This Row],[Current Week High]]/Table2[[#This Row],[Close Price]])-1</f>
        <v>5.494505494505475E-3</v>
      </c>
      <c r="AG593" s="1">
        <f>(Table2[[#This Row],[Close Price]]/Table2[[#This Row],[Current Month Low]])-1</f>
        <v>2.6464208242950038E-2</v>
      </c>
      <c r="AH593" s="1">
        <f>(Table2[[#This Row],[Current Month High]]/Table2[[#This Row],[Close Price]])-1</f>
        <v>6.8258664412510495E-2</v>
      </c>
      <c r="AI593">
        <v>20.984784446322902</v>
      </c>
      <c r="AJ593">
        <v>29.4664842681258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-0.21</v>
      </c>
      <c r="AM593" t="s">
        <v>3221</v>
      </c>
      <c r="AN593">
        <v>0.45</v>
      </c>
      <c r="AO593" t="s">
        <v>3220</v>
      </c>
      <c r="AP593">
        <v>4.7279293470862002E-2</v>
      </c>
      <c r="AQ593">
        <f>(Table2[[#This Row],[Sharpe Ratio]]-AVERAGE(Table2[Sharpe Ratio]))/_xlfn.STDEV.P(Table2[Sharpe Ratio])</f>
        <v>-0.20328847792997262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-2.7495267452563565</v>
      </c>
      <c r="AS593">
        <f>_xlfn.RANK.AVG(Table2[[#This Row],[1Y Return vs Nifty Z-Score]],Table2[1Y Return vs Nifty Z-Score])</f>
        <v>683</v>
      </c>
      <c r="AT593">
        <f>_xlfn.RANK.AVG(Table2[[#This Row],[6M Return vs Nifty Z-Score]],Table2[6M Return vs Nifty Z-Score])</f>
        <v>520</v>
      </c>
      <c r="AU593">
        <f>_xlfn.RANK.AVG(Table2[[#This Row],[Sharpe Ratio Z-Score]],Table2[Sharpe Ratio Z-Score])</f>
        <v>395</v>
      </c>
      <c r="AV593">
        <f>(Table2[[#This Row],[Rank 1Y]]+Table2[[#This Row],[Rank 6M]]+Table2[[#This Row],[Rank Sharpe]])/3</f>
        <v>532.66666666666663</v>
      </c>
    </row>
    <row r="594" spans="1:48" x14ac:dyDescent="0.3">
      <c r="A594" t="s">
        <v>439</v>
      </c>
      <c r="B594" t="s">
        <v>440</v>
      </c>
      <c r="C594" t="s">
        <v>3161</v>
      </c>
      <c r="D594" t="s">
        <v>34</v>
      </c>
      <c r="E594">
        <v>51185.644817437998</v>
      </c>
      <c r="F594">
        <v>112.43</v>
      </c>
      <c r="G594">
        <v>-12.547355416325701</v>
      </c>
      <c r="H594">
        <f>(Table2[[#This Row],[1Y Return vs Nifty]]-AVERAGE(Table2[1Y Return vs Nifty]))/_xlfn.STDEV.P(Table2[1Y Return vs Nifty])</f>
        <v>-0.62653968066175059</v>
      </c>
      <c r="I594">
        <v>-6.7430053145738302</v>
      </c>
      <c r="J594">
        <f>(Table2[[#This Row],[1M Return vs Nifty]]-AVERAGE(Table2[1M Return vs Nifty]))/_xlfn.STDEV.P(Table2[1M Return vs Nifty])</f>
        <v>-0.73308454958119129</v>
      </c>
      <c r="K594">
        <v>-33.195044860431601</v>
      </c>
      <c r="L594">
        <f>(Table2[[#This Row],[6M Return vs Nifty]]-AVERAGE(Table2[6M Return vs Nifty]))/_xlfn.STDEV.P(Table2[6M Return vs Nifty])</f>
        <v>-1.5159215003507651</v>
      </c>
      <c r="M594">
        <v>-2.8795502218875701</v>
      </c>
      <c r="N594">
        <f>(Table2[[#This Row],[1W Return vs Nifty]]-AVERAGE(Table2[1W Return vs Nifty]))/_xlfn.STDEV.P(Table2[1W Return vs Nifty])</f>
        <v>-0.57288229088727427</v>
      </c>
      <c r="O594">
        <v>117.34</v>
      </c>
      <c r="P594">
        <v>119.953156855236</v>
      </c>
      <c r="Q594">
        <v>120.488665890904</v>
      </c>
      <c r="R594">
        <v>23.404441367595801</v>
      </c>
      <c r="S594" s="1">
        <f>(Table2[[#This Row],[Close Price]]-Table2[[#This Row],[20D EMA]])/Table2[[#This Row],[20D EMA]]</f>
        <v>-4.1844213396966048E-2</v>
      </c>
      <c r="T594" s="1">
        <f>(Table2[[#This Row],[Close Price]]-Table2[[#This Row],[50D EMA]])/Table2[[#This Row],[50D EMA]]</f>
        <v>-6.2717456150947537E-2</v>
      </c>
      <c r="U594" s="1">
        <f>(Table2[[#This Row],[Close Price]]-Table2[[#This Row],[200D EMA]])/Table2[[#This Row],[200D EMA]]</f>
        <v>-6.6883186325597491E-2</v>
      </c>
      <c r="V594">
        <v>0.52583665166806304</v>
      </c>
      <c r="W594">
        <v>112.2</v>
      </c>
      <c r="X594">
        <v>114.97</v>
      </c>
      <c r="Y594">
        <v>112.2</v>
      </c>
      <c r="Z594">
        <v>115.58</v>
      </c>
      <c r="AA594">
        <v>112.2</v>
      </c>
      <c r="AB594">
        <v>119.39</v>
      </c>
      <c r="AC594" s="1">
        <f>(Table2[[#This Row],[Close Price]]/Table2[[#This Row],[Day Low]])-1</f>
        <v>2.0499108734404192E-3</v>
      </c>
      <c r="AD594" s="1">
        <f>(Table2[[#This Row],[Day High]]/Table2[[#This Row],[Close Price]])-1</f>
        <v>2.2591834919505338E-2</v>
      </c>
      <c r="AE594" s="1">
        <f>(Table2[[#This Row],[Close Price]]/Table2[[#This Row],[Current Week Low]])-1</f>
        <v>2.0499108734404192E-3</v>
      </c>
      <c r="AF594" s="1">
        <f>(Table2[[#This Row],[Current Week High]]/Table2[[#This Row],[Close Price]])-1</f>
        <v>2.8017433069465358E-2</v>
      </c>
      <c r="AG594" s="1">
        <f>(Table2[[#This Row],[Close Price]]/Table2[[#This Row],[Current Month Low]])-1</f>
        <v>2.0499108734404192E-3</v>
      </c>
      <c r="AH594" s="1">
        <f>(Table2[[#This Row],[Current Month High]]/Table2[[#This Row],[Close Price]])-1</f>
        <v>6.1905185448723588E-2</v>
      </c>
      <c r="AI594">
        <v>40.487414391176699</v>
      </c>
      <c r="AJ594">
        <v>30.127314814814799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-7.0000000000000007E-2</v>
      </c>
      <c r="AM594" t="s">
        <v>3221</v>
      </c>
      <c r="AN594">
        <v>-6.74</v>
      </c>
      <c r="AO594" t="s">
        <v>3221</v>
      </c>
      <c r="AP594">
        <v>6.9527085720463996E-2</v>
      </c>
      <c r="AQ594">
        <f>(Table2[[#This Row],[Sharpe Ratio]]-AVERAGE(Table2[Sharpe Ratio]))/_xlfn.STDEV.P(Table2[Sharpe Ratio])</f>
        <v>5.6818061757211206E-2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543</v>
      </c>
      <c r="AT594">
        <f>_xlfn.RANK.AVG(Table2[[#This Row],[6M Return vs Nifty Z-Score]],Table2[6M Return vs Nifty Z-Score])</f>
        <v>724</v>
      </c>
      <c r="AU594">
        <f>_xlfn.RANK.AVG(Table2[[#This Row],[Sharpe Ratio Z-Score]],Table2[Sharpe Ratio Z-Score])</f>
        <v>335</v>
      </c>
      <c r="AV594">
        <f>(Table2[[#This Row],[Rank 1Y]]+Table2[[#This Row],[Rank 6M]]+Table2[[#This Row],[Rank Sharpe]])/3</f>
        <v>534</v>
      </c>
    </row>
    <row r="595" spans="1:48" x14ac:dyDescent="0.3">
      <c r="A595" t="s">
        <v>629</v>
      </c>
      <c r="B595" t="s">
        <v>630</v>
      </c>
      <c r="C595" t="s">
        <v>3161</v>
      </c>
      <c r="D595" t="s">
        <v>51</v>
      </c>
      <c r="E595">
        <v>30483.550351139998</v>
      </c>
      <c r="F595">
        <v>392.2</v>
      </c>
      <c r="G595">
        <v>-26.8123855431053</v>
      </c>
      <c r="H595">
        <f>(Table2[[#This Row],[1Y Return vs Nifty]]-AVERAGE(Table2[1Y Return vs Nifty]))/_xlfn.STDEV.P(Table2[1Y Return vs Nifty])</f>
        <v>-0.87783237931432867</v>
      </c>
      <c r="I595">
        <v>1.0298481428650299</v>
      </c>
      <c r="J595">
        <f>(Table2[[#This Row],[1M Return vs Nifty]]-AVERAGE(Table2[1M Return vs Nifty]))/_xlfn.STDEV.P(Table2[1M Return vs Nifty])</f>
        <v>4.4033114591423887E-2</v>
      </c>
      <c r="K595">
        <v>-24.842780447974398</v>
      </c>
      <c r="L595">
        <f>(Table2[[#This Row],[6M Return vs Nifty]]-AVERAGE(Table2[6M Return vs Nifty]))/_xlfn.STDEV.P(Table2[6M Return vs Nifty])</f>
        <v>-1.2509715902193634</v>
      </c>
      <c r="M595">
        <v>-1.5430703250701701</v>
      </c>
      <c r="N595">
        <f>(Table2[[#This Row],[1W Return vs Nifty]]-AVERAGE(Table2[1W Return vs Nifty]))/_xlfn.STDEV.P(Table2[1W Return vs Nifty])</f>
        <v>-0.31590697656845268</v>
      </c>
      <c r="O595">
        <v>386.77</v>
      </c>
      <c r="P595">
        <v>394.03851626839798</v>
      </c>
      <c r="Q595">
        <v>416.18411735499097</v>
      </c>
      <c r="R595">
        <v>56.431422291375</v>
      </c>
      <c r="S595" s="1">
        <f>(Table2[[#This Row],[Close Price]]-Table2[[#This Row],[20D EMA]])/Table2[[#This Row],[20D EMA]]</f>
        <v>1.4039351552602341E-2</v>
      </c>
      <c r="T595" s="1">
        <f>(Table2[[#This Row],[Close Price]]-Table2[[#This Row],[50D EMA]])/Table2[[#This Row],[50D EMA]]</f>
        <v>-4.6658288276207414E-3</v>
      </c>
      <c r="U595" s="1">
        <f>(Table2[[#This Row],[Close Price]]-Table2[[#This Row],[200D EMA]])/Table2[[#This Row],[200D EMA]]</f>
        <v>-5.7628622416970671E-2</v>
      </c>
      <c r="V595">
        <v>0.48956007669817198</v>
      </c>
      <c r="W595">
        <v>381</v>
      </c>
      <c r="X595">
        <v>395.6</v>
      </c>
      <c r="Y595">
        <v>373.6</v>
      </c>
      <c r="Z595">
        <v>395.6</v>
      </c>
      <c r="AA595">
        <v>373.6</v>
      </c>
      <c r="AB595">
        <v>395.6</v>
      </c>
      <c r="AC595" s="1">
        <f>(Table2[[#This Row],[Close Price]]/Table2[[#This Row],[Day Low]])-1</f>
        <v>2.9396325459317474E-2</v>
      </c>
      <c r="AD595" s="1">
        <f>(Table2[[#This Row],[Day High]]/Table2[[#This Row],[Close Price]])-1</f>
        <v>8.6690464048955196E-3</v>
      </c>
      <c r="AE595" s="1">
        <f>(Table2[[#This Row],[Close Price]]/Table2[[#This Row],[Current Week Low]])-1</f>
        <v>4.9785867237687187E-2</v>
      </c>
      <c r="AF595" s="1">
        <f>(Table2[[#This Row],[Current Week High]]/Table2[[#This Row],[Close Price]])-1</f>
        <v>8.6690464048955196E-3</v>
      </c>
      <c r="AG595" s="1">
        <f>(Table2[[#This Row],[Close Price]]/Table2[[#This Row],[Current Month Low]])-1</f>
        <v>4.9785867237687187E-2</v>
      </c>
      <c r="AH595" s="1">
        <f>(Table2[[#This Row],[Current Month High]]/Table2[[#This Row],[Close Price]])-1</f>
        <v>8.6690464048955196E-3</v>
      </c>
      <c r="AI595">
        <v>32.508924018357902</v>
      </c>
      <c r="AJ595">
        <v>16.6220636336604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-0.09</v>
      </c>
      <c r="AM595" t="s">
        <v>3221</v>
      </c>
      <c r="AN595">
        <v>-2.0499999999999998</v>
      </c>
      <c r="AO595" t="s">
        <v>3221</v>
      </c>
      <c r="AP595">
        <v>8.5625101476429002E-2</v>
      </c>
      <c r="AQ595">
        <f>(Table2[[#This Row],[Sharpe Ratio]]-AVERAGE(Table2[Sharpe Ratio]))/_xlfn.STDEV.P(Table2[Sharpe Ratio])</f>
        <v>0.24502546351361379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625</v>
      </c>
      <c r="AT595">
        <f>_xlfn.RANK.AVG(Table2[[#This Row],[6M Return vs Nifty Z-Score]],Table2[6M Return vs Nifty Z-Score])</f>
        <v>701</v>
      </c>
      <c r="AU595">
        <f>_xlfn.RANK.AVG(Table2[[#This Row],[Sharpe Ratio Z-Score]],Table2[Sharpe Ratio Z-Score])</f>
        <v>280</v>
      </c>
      <c r="AV595">
        <f>(Table2[[#This Row],[Rank 1Y]]+Table2[[#This Row],[Rank 6M]]+Table2[[#This Row],[Rank Sharpe]])/3</f>
        <v>535.33333333333337</v>
      </c>
    </row>
    <row r="596" spans="1:48" x14ac:dyDescent="0.3">
      <c r="A596" t="s">
        <v>1463</v>
      </c>
      <c r="B596" t="s">
        <v>1464</v>
      </c>
      <c r="C596" t="s">
        <v>3171</v>
      </c>
      <c r="D596" t="s">
        <v>1465</v>
      </c>
      <c r="E596">
        <v>7477.0366164799998</v>
      </c>
      <c r="F596">
        <v>280.45</v>
      </c>
      <c r="G596">
        <v>-40.209609591737802</v>
      </c>
      <c r="H596">
        <f>(Table2[[#This Row],[1Y Return vs Nifty]]-AVERAGE(Table2[1Y Return vs Nifty]))/_xlfn.STDEV.P(Table2[1Y Return vs Nifty])</f>
        <v>-1.1138378104780493</v>
      </c>
      <c r="I596">
        <v>-2.6913317219502599</v>
      </c>
      <c r="J596">
        <f>(Table2[[#This Row],[1M Return vs Nifty]]-AVERAGE(Table2[1M Return vs Nifty]))/_xlfn.STDEV.P(Table2[1M Return vs Nifty])</f>
        <v>-0.32800459592837111</v>
      </c>
      <c r="K596">
        <v>-13.128912431087301</v>
      </c>
      <c r="L596">
        <f>(Table2[[#This Row],[6M Return vs Nifty]]-AVERAGE(Table2[6M Return vs Nifty]))/_xlfn.STDEV.P(Table2[6M Return vs Nifty])</f>
        <v>-0.87938514071275908</v>
      </c>
      <c r="M596">
        <v>4.88755603424553</v>
      </c>
      <c r="N596">
        <f>(Table2[[#This Row],[1W Return vs Nifty]]-AVERAGE(Table2[1W Return vs Nifty]))/_xlfn.STDEV.P(Table2[1W Return vs Nifty])</f>
        <v>0.92055923133129092</v>
      </c>
      <c r="O596">
        <v>272.57</v>
      </c>
      <c r="P596">
        <v>280.468074572148</v>
      </c>
      <c r="Q596">
        <v>284.08430494865001</v>
      </c>
      <c r="R596">
        <v>65.974295981524605</v>
      </c>
      <c r="S596" s="1">
        <f>(Table2[[#This Row],[Close Price]]-Table2[[#This Row],[20D EMA]])/Table2[[#This Row],[20D EMA]]</f>
        <v>2.8910004769417016E-2</v>
      </c>
      <c r="T596" s="1">
        <f>(Table2[[#This Row],[Close Price]]-Table2[[#This Row],[50D EMA]])/Table2[[#This Row],[50D EMA]]</f>
        <v>-6.4444312157745462E-5</v>
      </c>
      <c r="U596" s="1">
        <f>(Table2[[#This Row],[Close Price]]-Table2[[#This Row],[200D EMA]])/Table2[[#This Row],[200D EMA]]</f>
        <v>-1.2793050813936903E-2</v>
      </c>
      <c r="V596">
        <v>0.66785577259920303</v>
      </c>
      <c r="W596">
        <v>270.3</v>
      </c>
      <c r="X596">
        <v>285</v>
      </c>
      <c r="Y596">
        <v>265.10000000000002</v>
      </c>
      <c r="Z596">
        <v>285</v>
      </c>
      <c r="AA596">
        <v>259.5</v>
      </c>
      <c r="AB596">
        <v>285</v>
      </c>
      <c r="AC596" s="1">
        <f>(Table2[[#This Row],[Close Price]]/Table2[[#This Row],[Day Low]])-1</f>
        <v>3.7550869404365361E-2</v>
      </c>
      <c r="AD596" s="1">
        <f>(Table2[[#This Row],[Day High]]/Table2[[#This Row],[Close Price]])-1</f>
        <v>1.6223925833481978E-2</v>
      </c>
      <c r="AE596" s="1">
        <f>(Table2[[#This Row],[Close Price]]/Table2[[#This Row],[Current Week Low]])-1</f>
        <v>5.7902678234628358E-2</v>
      </c>
      <c r="AF596" s="1">
        <f>(Table2[[#This Row],[Current Week High]]/Table2[[#This Row],[Close Price]])-1</f>
        <v>1.6223925833481978E-2</v>
      </c>
      <c r="AG596" s="1">
        <f>(Table2[[#This Row],[Close Price]]/Table2[[#This Row],[Current Month Low]])-1</f>
        <v>8.0732177263969085E-2</v>
      </c>
      <c r="AH596" s="1">
        <f>(Table2[[#This Row],[Current Month High]]/Table2[[#This Row],[Close Price]])-1</f>
        <v>1.6223925833481978E-2</v>
      </c>
      <c r="AI596">
        <v>30.1301479764664</v>
      </c>
      <c r="AJ596">
        <v>12.157568486302701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</v>
      </c>
      <c r="AM596" t="s">
        <v>3221</v>
      </c>
      <c r="AN596">
        <v>5.31</v>
      </c>
      <c r="AO596" t="s">
        <v>3220</v>
      </c>
      <c r="AP596">
        <v>7.7821960235667995E-2</v>
      </c>
      <c r="AQ596">
        <f>(Table2[[#This Row],[Sharpe Ratio]]-AVERAGE(Table2[Sharpe Ratio]))/_xlfn.STDEV.P(Table2[Sharpe Ratio])</f>
        <v>0.15379627348640948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686</v>
      </c>
      <c r="AT596">
        <f>_xlfn.RANK.AVG(Table2[[#This Row],[6M Return vs Nifty Z-Score]],Table2[6M Return vs Nifty Z-Score])</f>
        <v>613</v>
      </c>
      <c r="AU596">
        <f>_xlfn.RANK.AVG(Table2[[#This Row],[Sharpe Ratio Z-Score]],Table2[Sharpe Ratio Z-Score])</f>
        <v>309</v>
      </c>
      <c r="AV596">
        <f>(Table2[[#This Row],[Rank 1Y]]+Table2[[#This Row],[Rank 6M]]+Table2[[#This Row],[Rank Sharpe]])/3</f>
        <v>536</v>
      </c>
    </row>
    <row r="597" spans="1:48" x14ac:dyDescent="0.3">
      <c r="A597" t="s">
        <v>1042</v>
      </c>
      <c r="B597" t="s">
        <v>1043</v>
      </c>
      <c r="C597" t="s">
        <v>624</v>
      </c>
      <c r="D597" t="s">
        <v>624</v>
      </c>
      <c r="E597">
        <v>13217.469947461999</v>
      </c>
      <c r="F597">
        <v>26.62</v>
      </c>
      <c r="G597">
        <v>2.8803989958435801</v>
      </c>
      <c r="H597">
        <f>(Table2[[#This Row],[1Y Return vs Nifty]]-AVERAGE(Table2[1Y Return vs Nifty]))/_xlfn.STDEV.P(Table2[1Y Return vs Nifty])</f>
        <v>-0.35476443687132858</v>
      </c>
      <c r="I597">
        <v>1.08780233287386</v>
      </c>
      <c r="J597">
        <f>(Table2[[#This Row],[1M Return vs Nifty]]-AVERAGE(Table2[1M Return vs Nifty]))/_xlfn.STDEV.P(Table2[1M Return vs Nifty])</f>
        <v>4.9827283362941885E-2</v>
      </c>
      <c r="K597">
        <v>-22.295590808123801</v>
      </c>
      <c r="L597">
        <f>(Table2[[#This Row],[6M Return vs Nifty]]-AVERAGE(Table2[6M Return vs Nifty]))/_xlfn.STDEV.P(Table2[6M Return vs Nifty])</f>
        <v>-1.1701698300213159</v>
      </c>
      <c r="M597">
        <v>1.5475189127180899</v>
      </c>
      <c r="N597">
        <f>(Table2[[#This Row],[1W Return vs Nifty]]-AVERAGE(Table2[1W Return vs Nifty]))/_xlfn.STDEV.P(Table2[1W Return vs Nifty])</f>
        <v>0.27834449156232133</v>
      </c>
      <c r="O597">
        <v>27.03</v>
      </c>
      <c r="P597">
        <v>26.932740350506101</v>
      </c>
      <c r="Q597">
        <v>25.788378094488198</v>
      </c>
      <c r="R597">
        <v>43.283807295850799</v>
      </c>
      <c r="S597" s="1">
        <f>(Table2[[#This Row],[Close Price]]-Table2[[#This Row],[20D EMA]])/Table2[[#This Row],[20D EMA]]</f>
        <v>-1.5168331483536815E-2</v>
      </c>
      <c r="T597" s="1">
        <f>(Table2[[#This Row],[Close Price]]-Table2[[#This Row],[50D EMA]])/Table2[[#This Row],[50D EMA]]</f>
        <v>-1.1611902332850567E-2</v>
      </c>
      <c r="U597" s="1">
        <f>(Table2[[#This Row],[Close Price]]-Table2[[#This Row],[200D EMA]])/Table2[[#This Row],[200D EMA]]</f>
        <v>3.2247933641454826E-2</v>
      </c>
      <c r="V597">
        <v>1.2328642479335701</v>
      </c>
      <c r="W597">
        <v>26.51</v>
      </c>
      <c r="X597">
        <v>27.04</v>
      </c>
      <c r="Y597">
        <v>26.42</v>
      </c>
      <c r="Z597">
        <v>27.25</v>
      </c>
      <c r="AA597">
        <v>26.4</v>
      </c>
      <c r="AB597">
        <v>28.3</v>
      </c>
      <c r="AC597" s="1">
        <f>(Table2[[#This Row],[Close Price]]/Table2[[#This Row],[Day Low]])-1</f>
        <v>4.1493775933609811E-3</v>
      </c>
      <c r="AD597" s="1">
        <f>(Table2[[#This Row],[Day High]]/Table2[[#This Row],[Close Price]])-1</f>
        <v>1.5777610818933141E-2</v>
      </c>
      <c r="AE597" s="1">
        <f>(Table2[[#This Row],[Close Price]]/Table2[[#This Row],[Current Week Low]])-1</f>
        <v>7.570022710068125E-3</v>
      </c>
      <c r="AF597" s="1">
        <f>(Table2[[#This Row],[Current Week High]]/Table2[[#This Row],[Close Price]])-1</f>
        <v>2.3666416228399711E-2</v>
      </c>
      <c r="AG597" s="1">
        <f>(Table2[[#This Row],[Close Price]]/Table2[[#This Row],[Current Month Low]])-1</f>
        <v>8.3333333333335258E-3</v>
      </c>
      <c r="AH597" s="1">
        <f>(Table2[[#This Row],[Current Month High]]/Table2[[#This Row],[Close Price]])-1</f>
        <v>6.3110443275732564E-2</v>
      </c>
      <c r="AI597">
        <v>46.694214876033001</v>
      </c>
      <c r="AJ597">
        <v>65.341614906832206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-0.15</v>
      </c>
      <c r="AM597" t="s">
        <v>3221</v>
      </c>
      <c r="AN597">
        <v>-5.8</v>
      </c>
      <c r="AO597" t="s">
        <v>3221</v>
      </c>
      <c r="AP597">
        <v>1.0969115556288E-2</v>
      </c>
      <c r="AQ597">
        <f>(Table2[[#This Row],[Sharpe Ratio]]-AVERAGE(Table2[Sharpe Ratio]))/_xlfn.STDEV.P(Table2[Sharpe Ratio])</f>
        <v>-0.62780317254893225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-1.8245656645163137</v>
      </c>
      <c r="AS597">
        <f>_xlfn.RANK.AVG(Table2[[#This Row],[1Y Return vs Nifty Z-Score]],Table2[1Y Return vs Nifty Z-Score])</f>
        <v>419</v>
      </c>
      <c r="AT597">
        <f>_xlfn.RANK.AVG(Table2[[#This Row],[6M Return vs Nifty Z-Score]],Table2[6M Return vs Nifty Z-Score])</f>
        <v>689</v>
      </c>
      <c r="AU597">
        <f>_xlfn.RANK.AVG(Table2[[#This Row],[Sharpe Ratio Z-Score]],Table2[Sharpe Ratio Z-Score])</f>
        <v>503</v>
      </c>
      <c r="AV597">
        <f>(Table2[[#This Row],[Rank 1Y]]+Table2[[#This Row],[Rank 6M]]+Table2[[#This Row],[Rank Sharpe]])/3</f>
        <v>537</v>
      </c>
    </row>
    <row r="598" spans="1:48" x14ac:dyDescent="0.3">
      <c r="A598" t="s">
        <v>16</v>
      </c>
      <c r="B598" t="s">
        <v>17</v>
      </c>
      <c r="C598" t="s">
        <v>3159</v>
      </c>
      <c r="D598" t="s">
        <v>18</v>
      </c>
      <c r="E598">
        <v>1977680.5585687801</v>
      </c>
      <c r="F598">
        <v>2923.05</v>
      </c>
      <c r="G598">
        <v>-8.2207812282428208</v>
      </c>
      <c r="H598">
        <f>(Table2[[#This Row],[1Y Return vs Nifty]]-AVERAGE(Table2[1Y Return vs Nifty]))/_xlfn.STDEV.P(Table2[1Y Return vs Nifty])</f>
        <v>-0.55032277162046672</v>
      </c>
      <c r="I598">
        <v>-3.1424031400425201</v>
      </c>
      <c r="J598">
        <f>(Table2[[#This Row],[1M Return vs Nifty]]-AVERAGE(Table2[1M Return vs Nifty]))/_xlfn.STDEV.P(Table2[1M Return vs Nifty])</f>
        <v>-0.37310200690135337</v>
      </c>
      <c r="K598">
        <v>-11.671729598865401</v>
      </c>
      <c r="L598">
        <f>(Table2[[#This Row],[6M Return vs Nifty]]-AVERAGE(Table2[6M Return vs Nifty]))/_xlfn.STDEV.P(Table2[6M Return vs Nifty])</f>
        <v>-0.83316049534995373</v>
      </c>
      <c r="M598">
        <v>-2.5942567111653898</v>
      </c>
      <c r="N598">
        <f>(Table2[[#This Row],[1W Return vs Nifty]]-AVERAGE(Table2[1W Return vs Nifty]))/_xlfn.STDEV.P(Table2[1W Return vs Nifty])</f>
        <v>-0.51802670363486902</v>
      </c>
      <c r="O598">
        <v>2982.47</v>
      </c>
      <c r="P598">
        <v>2989.8969630966399</v>
      </c>
      <c r="Q598">
        <v>2851.41800812257</v>
      </c>
      <c r="R598">
        <v>29.627728876772402</v>
      </c>
      <c r="S598" s="1">
        <f>(Table2[[#This Row],[Close Price]]-Table2[[#This Row],[20D EMA]])/Table2[[#This Row],[20D EMA]]</f>
        <v>-1.9923083886845341E-2</v>
      </c>
      <c r="T598" s="1">
        <f>(Table2[[#This Row],[Close Price]]-Table2[[#This Row],[50D EMA]])/Table2[[#This Row],[50D EMA]]</f>
        <v>-2.2357614299660079E-2</v>
      </c>
      <c r="U598" s="1">
        <f>(Table2[[#This Row],[Close Price]]-Table2[[#This Row],[200D EMA]])/Table2[[#This Row],[200D EMA]]</f>
        <v>2.5121533101558173E-2</v>
      </c>
      <c r="V598">
        <v>1.37260710802574</v>
      </c>
      <c r="W598">
        <v>2915.15</v>
      </c>
      <c r="X598">
        <v>2944.1</v>
      </c>
      <c r="Y598">
        <v>2911.2</v>
      </c>
      <c r="Z598">
        <v>2944.1</v>
      </c>
      <c r="AA598">
        <v>2911.2</v>
      </c>
      <c r="AB598">
        <v>3053.6</v>
      </c>
      <c r="AC598" s="1">
        <f>(Table2[[#This Row],[Close Price]]/Table2[[#This Row],[Day Low]])-1</f>
        <v>2.7099806184931463E-3</v>
      </c>
      <c r="AD598" s="1">
        <f>(Table2[[#This Row],[Day High]]/Table2[[#This Row],[Close Price]])-1</f>
        <v>7.2013821179930382E-3</v>
      </c>
      <c r="AE598" s="1">
        <f>(Table2[[#This Row],[Close Price]]/Table2[[#This Row],[Current Week Low]])-1</f>
        <v>4.0704863973619609E-3</v>
      </c>
      <c r="AF598" s="1">
        <f>(Table2[[#This Row],[Current Week High]]/Table2[[#This Row],[Close Price]])-1</f>
        <v>7.2013821179930382E-3</v>
      </c>
      <c r="AG598" s="1">
        <f>(Table2[[#This Row],[Close Price]]/Table2[[#This Row],[Current Month Low]])-1</f>
        <v>4.0704863973619609E-3</v>
      </c>
      <c r="AH598" s="1">
        <f>(Table2[[#This Row],[Current Month High]]/Table2[[#This Row],[Close Price]])-1</f>
        <v>4.4662253468124025E-2</v>
      </c>
      <c r="AI598">
        <v>10.076803338978101</v>
      </c>
      <c r="AJ598">
        <v>31.6511282259154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-0.04</v>
      </c>
      <c r="AM598" t="s">
        <v>3221</v>
      </c>
      <c r="AN598">
        <v>-2.56</v>
      </c>
      <c r="AO598" t="s">
        <v>3221</v>
      </c>
      <c r="AP598">
        <v>4.3464999041040002E-3</v>
      </c>
      <c r="AQ598">
        <f>(Table2[[#This Row],[Sharpe Ratio]]-AVERAGE(Table2[Sharpe Ratio]))/_xlfn.STDEV.P(Table2[Sharpe Ratio])</f>
        <v>-0.7052304346179844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498</v>
      </c>
      <c r="AT598">
        <f>_xlfn.RANK.AVG(Table2[[#This Row],[6M Return vs Nifty Z-Score]],Table2[6M Return vs Nifty Z-Score])</f>
        <v>595</v>
      </c>
      <c r="AU598">
        <f>_xlfn.RANK.AVG(Table2[[#This Row],[Sharpe Ratio Z-Score]],Table2[Sharpe Ratio Z-Score])</f>
        <v>520</v>
      </c>
      <c r="AV598">
        <f>(Table2[[#This Row],[Rank 1Y]]+Table2[[#This Row],[Rank 6M]]+Table2[[#This Row],[Rank Sharpe]])/3</f>
        <v>537.66666666666663</v>
      </c>
    </row>
    <row r="599" spans="1:48" x14ac:dyDescent="0.3">
      <c r="A599" t="s">
        <v>1314</v>
      </c>
      <c r="B599" t="s">
        <v>1315</v>
      </c>
      <c r="C599" t="s">
        <v>3175</v>
      </c>
      <c r="D599" t="s">
        <v>501</v>
      </c>
      <c r="E599">
        <v>8818.2432356549998</v>
      </c>
      <c r="F599">
        <v>318.85000000000002</v>
      </c>
      <c r="G599">
        <v>-24.147389154517299</v>
      </c>
      <c r="H599">
        <f>(Table2[[#This Row],[1Y Return vs Nifty]]-AVERAGE(Table2[1Y Return vs Nifty]))/_xlfn.STDEV.P(Table2[1Y Return vs Nifty])</f>
        <v>-0.8308858163953734</v>
      </c>
      <c r="I599">
        <v>15.7597871367936</v>
      </c>
      <c r="J599">
        <f>(Table2[[#This Row],[1M Return vs Nifty]]-AVERAGE(Table2[1M Return vs Nifty]))/_xlfn.STDEV.P(Table2[1M Return vs Nifty])</f>
        <v>1.5167092491725873</v>
      </c>
      <c r="K599">
        <v>18.6050342038012</v>
      </c>
      <c r="L599">
        <f>(Table2[[#This Row],[6M Return vs Nifty]]-AVERAGE(Table2[6M Return vs Nifty]))/_xlfn.STDEV.P(Table2[6M Return vs Nifty])</f>
        <v>0.12727675285567439</v>
      </c>
      <c r="M599">
        <v>7.9664680516579303</v>
      </c>
      <c r="N599">
        <f>(Table2[[#This Row],[1W Return vs Nifty]]-AVERAGE(Table2[1W Return vs Nifty]))/_xlfn.STDEV.P(Table2[1W Return vs Nifty])</f>
        <v>1.512565430091682</v>
      </c>
      <c r="O599">
        <v>291.97000000000003</v>
      </c>
      <c r="P599">
        <v>276.97613296049298</v>
      </c>
      <c r="Q599">
        <v>265.64181535078501</v>
      </c>
      <c r="R599">
        <v>79.352349215421498</v>
      </c>
      <c r="S599" s="1">
        <f>(Table2[[#This Row],[Close Price]]-Table2[[#This Row],[20D EMA]])/Table2[[#This Row],[20D EMA]]</f>
        <v>9.2064253176696212E-2</v>
      </c>
      <c r="T599" s="1">
        <f>(Table2[[#This Row],[Close Price]]-Table2[[#This Row],[50D EMA]])/Table2[[#This Row],[50D EMA]]</f>
        <v>0.15118222134135942</v>
      </c>
      <c r="U599" s="1">
        <f>(Table2[[#This Row],[Close Price]]-Table2[[#This Row],[200D EMA]])/Table2[[#This Row],[200D EMA]]</f>
        <v>0.20030048574601331</v>
      </c>
      <c r="V599">
        <v>1.78564404014006</v>
      </c>
      <c r="W599">
        <v>314.10000000000002</v>
      </c>
      <c r="X599">
        <v>323.2</v>
      </c>
      <c r="Y599">
        <v>304.60000000000002</v>
      </c>
      <c r="Z599">
        <v>323.2</v>
      </c>
      <c r="AA599">
        <v>283</v>
      </c>
      <c r="AB599">
        <v>323.2</v>
      </c>
      <c r="AC599" s="1">
        <f>(Table2[[#This Row],[Close Price]]/Table2[[#This Row],[Day Low]])-1</f>
        <v>1.5122572429162595E-2</v>
      </c>
      <c r="AD599" s="1">
        <f>(Table2[[#This Row],[Day High]]/Table2[[#This Row],[Close Price]])-1</f>
        <v>1.3642778736082661E-2</v>
      </c>
      <c r="AE599" s="1">
        <f>(Table2[[#This Row],[Close Price]]/Table2[[#This Row],[Current Week Low]])-1</f>
        <v>4.6782665791201605E-2</v>
      </c>
      <c r="AF599" s="1">
        <f>(Table2[[#This Row],[Current Week High]]/Table2[[#This Row],[Close Price]])-1</f>
        <v>1.3642778736082661E-2</v>
      </c>
      <c r="AG599" s="1">
        <f>(Table2[[#This Row],[Close Price]]/Table2[[#This Row],[Current Month Low]])-1</f>
        <v>0.12667844522968208</v>
      </c>
      <c r="AH599" s="1">
        <f>(Table2[[#This Row],[Current Month High]]/Table2[[#This Row],[Close Price]])-1</f>
        <v>1.3642778736082661E-2</v>
      </c>
      <c r="AI599">
        <v>1.3642778736082599</v>
      </c>
      <c r="AJ599">
        <v>44.931818181818102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0.18</v>
      </c>
      <c r="AM599" t="s">
        <v>3220</v>
      </c>
      <c r="AN599">
        <v>13.83</v>
      </c>
      <c r="AO599" t="s">
        <v>3220</v>
      </c>
      <c r="AP599">
        <v>-9.6837104046125E-2</v>
      </c>
      <c r="AQ599">
        <f>(Table2[[#This Row],[Sharpe Ratio]]-AVERAGE(Table2[Sharpe Ratio]))/_xlfn.STDEV.P(Table2[Sharpe Ratio])</f>
        <v>-1.8882025156811451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0.43746310004342526</v>
      </c>
      <c r="AS599">
        <f>_xlfn.RANK.AVG(Table2[[#This Row],[1Y Return vs Nifty Z-Score]],Table2[1Y Return vs Nifty Z-Score])</f>
        <v>611</v>
      </c>
      <c r="AT599">
        <f>_xlfn.RANK.AVG(Table2[[#This Row],[6M Return vs Nifty Z-Score]],Table2[6M Return vs Nifty Z-Score])</f>
        <v>281</v>
      </c>
      <c r="AU599">
        <f>_xlfn.RANK.AVG(Table2[[#This Row],[Sharpe Ratio Z-Score]],Table2[Sharpe Ratio Z-Score])</f>
        <v>721</v>
      </c>
      <c r="AV599">
        <f>(Table2[[#This Row],[Rank 1Y]]+Table2[[#This Row],[Rank 6M]]+Table2[[#This Row],[Rank Sharpe]])/3</f>
        <v>537.66666666666663</v>
      </c>
    </row>
    <row r="600" spans="1:48" x14ac:dyDescent="0.3">
      <c r="A600" t="s">
        <v>468</v>
      </c>
      <c r="B600" t="s">
        <v>469</v>
      </c>
      <c r="C600" t="s">
        <v>3175</v>
      </c>
      <c r="D600" t="s">
        <v>376</v>
      </c>
      <c r="E600">
        <v>46477.62513072</v>
      </c>
      <c r="F600">
        <v>619.20000000000005</v>
      </c>
      <c r="G600">
        <v>-26.140620237025502</v>
      </c>
      <c r="H600">
        <f>(Table2[[#This Row],[1Y Return vs Nifty]]-AVERAGE(Table2[1Y Return vs Nifty]))/_xlfn.STDEV.P(Table2[1Y Return vs Nifty])</f>
        <v>-0.86599856507589534</v>
      </c>
      <c r="I600">
        <v>6.4514193927470904</v>
      </c>
      <c r="J600">
        <f>(Table2[[#This Row],[1M Return vs Nifty]]-AVERAGE(Table2[1M Return vs Nifty]))/_xlfn.STDEV.P(Table2[1M Return vs Nifty])</f>
        <v>0.58607328155502358</v>
      </c>
      <c r="K600">
        <v>18.6082087629993</v>
      </c>
      <c r="L600">
        <f>(Table2[[#This Row],[6M Return vs Nifty]]-AVERAGE(Table2[6M Return vs Nifty]))/_xlfn.STDEV.P(Table2[6M Return vs Nifty])</f>
        <v>0.12737745598631153</v>
      </c>
      <c r="M600">
        <v>1.7365568139262599</v>
      </c>
      <c r="N600">
        <f>(Table2[[#This Row],[1W Return vs Nifty]]-AVERAGE(Table2[1W Return vs Nifty]))/_xlfn.STDEV.P(Table2[1W Return vs Nifty])</f>
        <v>0.31469226918084015</v>
      </c>
      <c r="O600">
        <v>589.17999999999995</v>
      </c>
      <c r="P600">
        <v>569.09774173995402</v>
      </c>
      <c r="Q600">
        <v>555.20208780454197</v>
      </c>
      <c r="R600">
        <v>72.061018868736397</v>
      </c>
      <c r="S600" s="1">
        <f>(Table2[[#This Row],[Close Price]]-Table2[[#This Row],[20D EMA]])/Table2[[#This Row],[20D EMA]]</f>
        <v>5.0952170813673404E-2</v>
      </c>
      <c r="T600" s="1">
        <f>(Table2[[#This Row],[Close Price]]-Table2[[#This Row],[50D EMA]])/Table2[[#This Row],[50D EMA]]</f>
        <v>8.8038054951446232E-2</v>
      </c>
      <c r="U600" s="1">
        <f>(Table2[[#This Row],[Close Price]]-Table2[[#This Row],[200D EMA]])/Table2[[#This Row],[200D EMA]]</f>
        <v>0.11526958129521378</v>
      </c>
      <c r="V600">
        <v>1.0534780023931201</v>
      </c>
      <c r="W600">
        <v>605.25</v>
      </c>
      <c r="X600">
        <v>620</v>
      </c>
      <c r="Y600">
        <v>601.1</v>
      </c>
      <c r="Z600">
        <v>620</v>
      </c>
      <c r="AA600">
        <v>593</v>
      </c>
      <c r="AB600">
        <v>623.70000000000005</v>
      </c>
      <c r="AC600" s="1">
        <f>(Table2[[#This Row],[Close Price]]/Table2[[#This Row],[Day Low]])-1</f>
        <v>2.3048327137546565E-2</v>
      </c>
      <c r="AD600" s="1">
        <f>(Table2[[#This Row],[Day High]]/Table2[[#This Row],[Close Price]])-1</f>
        <v>1.2919896640826156E-3</v>
      </c>
      <c r="AE600" s="1">
        <f>(Table2[[#This Row],[Close Price]]/Table2[[#This Row],[Current Week Low]])-1</f>
        <v>3.0111462319081683E-2</v>
      </c>
      <c r="AF600" s="1">
        <f>(Table2[[#This Row],[Current Week High]]/Table2[[#This Row],[Close Price]])-1</f>
        <v>1.2919896640826156E-3</v>
      </c>
      <c r="AG600" s="1">
        <f>(Table2[[#This Row],[Close Price]]/Table2[[#This Row],[Current Month Low]])-1</f>
        <v>4.4182124789207577E-2</v>
      </c>
      <c r="AH600" s="1">
        <f>(Table2[[#This Row],[Current Month High]]/Table2[[#This Row],[Close Price]])-1</f>
        <v>7.2674418604650182E-3</v>
      </c>
      <c r="AI600">
        <v>3.2057493540051398</v>
      </c>
      <c r="AJ600">
        <v>38.276016078606503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7.0000000000000007E-2</v>
      </c>
      <c r="AM600" t="s">
        <v>3220</v>
      </c>
      <c r="AN600">
        <v>7.93</v>
      </c>
      <c r="AO600" t="s">
        <v>3220</v>
      </c>
      <c r="AP600">
        <v>-8.6925243819072004E-2</v>
      </c>
      <c r="AQ600">
        <f>(Table2[[#This Row],[Sharpe Ratio]]-AVERAGE(Table2[Sharpe Ratio]))/_xlfn.STDEV.P(Table2[Sharpe Ratio])</f>
        <v>-1.7723195715850675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-1.6101751299387876</v>
      </c>
      <c r="AS600">
        <f>_xlfn.RANK.AVG(Table2[[#This Row],[1Y Return vs Nifty Z-Score]],Table2[1Y Return vs Nifty Z-Score])</f>
        <v>621</v>
      </c>
      <c r="AT600">
        <f>_xlfn.RANK.AVG(Table2[[#This Row],[6M Return vs Nifty Z-Score]],Table2[6M Return vs Nifty Z-Score])</f>
        <v>280</v>
      </c>
      <c r="AU600">
        <f>_xlfn.RANK.AVG(Table2[[#This Row],[Sharpe Ratio Z-Score]],Table2[Sharpe Ratio Z-Score])</f>
        <v>714</v>
      </c>
      <c r="AV600">
        <f>(Table2[[#This Row],[Rank 1Y]]+Table2[[#This Row],[Rank 6M]]+Table2[[#This Row],[Rank Sharpe]])/3</f>
        <v>538.33333333333337</v>
      </c>
    </row>
    <row r="601" spans="1:48" x14ac:dyDescent="0.3">
      <c r="A601" t="s">
        <v>456</v>
      </c>
      <c r="B601" t="s">
        <v>457</v>
      </c>
      <c r="C601" t="s">
        <v>3160</v>
      </c>
      <c r="D601" t="s">
        <v>286</v>
      </c>
      <c r="E601">
        <v>48893.857348049998</v>
      </c>
      <c r="F601">
        <v>7850.7</v>
      </c>
      <c r="G601">
        <v>-20.283176084579399</v>
      </c>
      <c r="H601">
        <f>(Table2[[#This Row],[1Y Return vs Nifty]]-AVERAGE(Table2[1Y Return vs Nifty]))/_xlfn.STDEV.P(Table2[1Y Return vs Nifty])</f>
        <v>-0.76281385847568273</v>
      </c>
      <c r="I601">
        <v>11.2457702432723</v>
      </c>
      <c r="J601">
        <f>(Table2[[#This Row],[1M Return vs Nifty]]-AVERAGE(Table2[1M Return vs Nifty]))/_xlfn.STDEV.P(Table2[1M Return vs Nifty])</f>
        <v>1.0654049394313807</v>
      </c>
      <c r="K601">
        <v>-9.4075948288220506</v>
      </c>
      <c r="L601">
        <f>(Table2[[#This Row],[6M Return vs Nifty]]-AVERAGE(Table2[6M Return vs Nifty]))/_xlfn.STDEV.P(Table2[6M Return vs Nifty])</f>
        <v>-0.76133778066749491</v>
      </c>
      <c r="M601">
        <v>1.18803421026765</v>
      </c>
      <c r="N601">
        <f>(Table2[[#This Row],[1W Return vs Nifty]]-AVERAGE(Table2[1W Return vs Nifty]))/_xlfn.STDEV.P(Table2[1W Return vs Nifty])</f>
        <v>0.20922359073545962</v>
      </c>
      <c r="O601">
        <v>7590.09</v>
      </c>
      <c r="P601">
        <v>7343.8601686459297</v>
      </c>
      <c r="Q601">
        <v>7400.6565025554701</v>
      </c>
      <c r="R601">
        <v>56.734750102510297</v>
      </c>
      <c r="S601" s="1">
        <f>(Table2[[#This Row],[Close Price]]-Table2[[#This Row],[20D EMA]])/Table2[[#This Row],[20D EMA]]</f>
        <v>3.4335561238404241E-2</v>
      </c>
      <c r="T601" s="1">
        <f>(Table2[[#This Row],[Close Price]]-Table2[[#This Row],[50D EMA]])/Table2[[#This Row],[50D EMA]]</f>
        <v>6.901545232546577E-2</v>
      </c>
      <c r="U601" s="1">
        <f>(Table2[[#This Row],[Close Price]]-Table2[[#This Row],[200D EMA]])/Table2[[#This Row],[200D EMA]]</f>
        <v>6.0811293874959378E-2</v>
      </c>
      <c r="V601">
        <v>3.8533528921458302</v>
      </c>
      <c r="W601">
        <v>7830.9</v>
      </c>
      <c r="X601">
        <v>8024</v>
      </c>
      <c r="Y601">
        <v>7490</v>
      </c>
      <c r="Z601">
        <v>8024</v>
      </c>
      <c r="AA601">
        <v>7490</v>
      </c>
      <c r="AB601">
        <v>8050</v>
      </c>
      <c r="AC601" s="1">
        <f>(Table2[[#This Row],[Close Price]]/Table2[[#This Row],[Day Low]])-1</f>
        <v>2.5284450063212116E-3</v>
      </c>
      <c r="AD601" s="1">
        <f>(Table2[[#This Row],[Day High]]/Table2[[#This Row],[Close Price]])-1</f>
        <v>2.2074464697415586E-2</v>
      </c>
      <c r="AE601" s="1">
        <f>(Table2[[#This Row],[Close Price]]/Table2[[#This Row],[Current Week Low]])-1</f>
        <v>4.8157543391188273E-2</v>
      </c>
      <c r="AF601" s="1">
        <f>(Table2[[#This Row],[Current Week High]]/Table2[[#This Row],[Close Price]])-1</f>
        <v>2.2074464697415586E-2</v>
      </c>
      <c r="AG601" s="1">
        <f>(Table2[[#This Row],[Close Price]]/Table2[[#This Row],[Current Month Low]])-1</f>
        <v>4.8157543391188273E-2</v>
      </c>
      <c r="AH601" s="1">
        <f>(Table2[[#This Row],[Current Month High]]/Table2[[#This Row],[Close Price]])-1</f>
        <v>2.5386271287910711E-2</v>
      </c>
      <c r="AI601">
        <v>17.187002432903999</v>
      </c>
      <c r="AJ601">
        <v>22.4528949338657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-0.09</v>
      </c>
      <c r="AM601" t="s">
        <v>3221</v>
      </c>
      <c r="AN601">
        <v>10.76</v>
      </c>
      <c r="AO601" t="s">
        <v>3220</v>
      </c>
      <c r="AP601">
        <v>2.4216342463019E-2</v>
      </c>
      <c r="AQ601">
        <f>(Table2[[#This Row],[Sharpe Ratio]]-AVERAGE(Table2[Sharpe Ratio]))/_xlfn.STDEV.P(Table2[Sharpe Ratio])</f>
        <v>-0.47292531714184582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589</v>
      </c>
      <c r="AT601">
        <f>_xlfn.RANK.AVG(Table2[[#This Row],[6M Return vs Nifty Z-Score]],Table2[6M Return vs Nifty Z-Score])</f>
        <v>572</v>
      </c>
      <c r="AU601">
        <f>_xlfn.RANK.AVG(Table2[[#This Row],[Sharpe Ratio Z-Score]],Table2[Sharpe Ratio Z-Score])</f>
        <v>465</v>
      </c>
      <c r="AV601">
        <f>(Table2[[#This Row],[Rank 1Y]]+Table2[[#This Row],[Rank 6M]]+Table2[[#This Row],[Rank Sharpe]])/3</f>
        <v>542</v>
      </c>
    </row>
    <row r="602" spans="1:48" x14ac:dyDescent="0.3">
      <c r="A602" t="s">
        <v>1512</v>
      </c>
      <c r="B602" t="s">
        <v>1513</v>
      </c>
      <c r="C602" t="s">
        <v>3168</v>
      </c>
      <c r="D602" t="s">
        <v>1514</v>
      </c>
      <c r="E602">
        <v>6913.8568738200001</v>
      </c>
      <c r="F602">
        <v>507.7</v>
      </c>
      <c r="G602">
        <v>1.5573373498217999</v>
      </c>
      <c r="H602">
        <f>(Table2[[#This Row],[1Y Return vs Nifty]]-AVERAGE(Table2[1Y Return vs Nifty]))/_xlfn.STDEV.P(Table2[1Y Return vs Nifty])</f>
        <v>-0.37807148414411224</v>
      </c>
      <c r="I602">
        <v>5.5689955883861701</v>
      </c>
      <c r="J602">
        <f>(Table2[[#This Row],[1M Return vs Nifty]]-AVERAGE(Table2[1M Return vs Nifty]))/_xlfn.STDEV.P(Table2[1M Return vs Nifty])</f>
        <v>0.49784993739831757</v>
      </c>
      <c r="K602">
        <v>-15.2795314755269</v>
      </c>
      <c r="L602">
        <f>(Table2[[#This Row],[6M Return vs Nifty]]-AVERAGE(Table2[6M Return vs Nifty]))/_xlfn.STDEV.P(Table2[6M Return vs Nifty])</f>
        <v>-0.94760691799525276</v>
      </c>
      <c r="M602">
        <v>2.5069280721602301</v>
      </c>
      <c r="N602">
        <f>(Table2[[#This Row],[1W Return vs Nifty]]-AVERAGE(Table2[1W Return vs Nifty]))/_xlfn.STDEV.P(Table2[1W Return vs Nifty])</f>
        <v>0.46281750226386958</v>
      </c>
      <c r="O602">
        <v>490.92</v>
      </c>
      <c r="P602">
        <v>478.42647309079899</v>
      </c>
      <c r="Q602">
        <v>454.85390442018098</v>
      </c>
      <c r="R602">
        <v>64.762832724508996</v>
      </c>
      <c r="S602" s="1">
        <f>(Table2[[#This Row],[Close Price]]-Table2[[#This Row],[20D EMA]])/Table2[[#This Row],[20D EMA]]</f>
        <v>3.418072190988343E-2</v>
      </c>
      <c r="T602" s="1">
        <f>(Table2[[#This Row],[Close Price]]-Table2[[#This Row],[50D EMA]])/Table2[[#This Row],[50D EMA]]</f>
        <v>6.1187096775987285E-2</v>
      </c>
      <c r="U602" s="1">
        <f>(Table2[[#This Row],[Close Price]]-Table2[[#This Row],[200D EMA]])/Table2[[#This Row],[200D EMA]]</f>
        <v>0.11618256997746094</v>
      </c>
      <c r="V602">
        <v>1.0848165930762801</v>
      </c>
      <c r="W602">
        <v>503</v>
      </c>
      <c r="X602">
        <v>517.85</v>
      </c>
      <c r="Y602">
        <v>495.6</v>
      </c>
      <c r="Z602">
        <v>517.85</v>
      </c>
      <c r="AA602">
        <v>487.25</v>
      </c>
      <c r="AB602">
        <v>532.79999999999995</v>
      </c>
      <c r="AC602" s="1">
        <f>(Table2[[#This Row],[Close Price]]/Table2[[#This Row],[Day Low]])-1</f>
        <v>9.3439363817098275E-3</v>
      </c>
      <c r="AD602" s="1">
        <f>(Table2[[#This Row],[Day High]]/Table2[[#This Row],[Close Price]])-1</f>
        <v>1.9992121331495083E-2</v>
      </c>
      <c r="AE602" s="1">
        <f>(Table2[[#This Row],[Close Price]]/Table2[[#This Row],[Current Week Low]])-1</f>
        <v>2.4414850686037104E-2</v>
      </c>
      <c r="AF602" s="1">
        <f>(Table2[[#This Row],[Current Week High]]/Table2[[#This Row],[Close Price]])-1</f>
        <v>1.9992121331495083E-2</v>
      </c>
      <c r="AG602" s="1">
        <f>(Table2[[#This Row],[Close Price]]/Table2[[#This Row],[Current Month Low]])-1</f>
        <v>4.1970241149307252E-2</v>
      </c>
      <c r="AH602" s="1">
        <f>(Table2[[#This Row],[Current Month High]]/Table2[[#This Row],[Close Price]])-1</f>
        <v>4.9438644869017168E-2</v>
      </c>
      <c r="AI602">
        <v>13.6300965136891</v>
      </c>
      <c r="AJ602">
        <v>48.320186970493701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-0.12</v>
      </c>
      <c r="AM602" t="s">
        <v>3221</v>
      </c>
      <c r="AN602">
        <v>7.51</v>
      </c>
      <c r="AO602" t="s">
        <v>3220</v>
      </c>
      <c r="AQ602">
        <f>(Table2[[#This Row],[Sharpe Ratio]]-AVERAGE(Table2[Sharpe Ratio]))/_xlfn.STDEV.P(Table2[Sharpe Ratio])</f>
        <v>-0.75604684988846571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-1.1210578123656434</v>
      </c>
      <c r="AS602">
        <f>_xlfn.RANK.AVG(Table2[[#This Row],[1Y Return vs Nifty Z-Score]],Table2[1Y Return vs Nifty Z-Score])</f>
        <v>430</v>
      </c>
      <c r="AT602">
        <f>_xlfn.RANK.AVG(Table2[[#This Row],[6M Return vs Nifty Z-Score]],Table2[6M Return vs Nifty Z-Score])</f>
        <v>637</v>
      </c>
      <c r="AU602">
        <f>_xlfn.RANK.AVG(Table2[[#This Row],[Sharpe Ratio Z-Score]],Table2[Sharpe Ratio Z-Score])</f>
        <v>559.5</v>
      </c>
      <c r="AV602">
        <f>(Table2[[#This Row],[Rank 1Y]]+Table2[[#This Row],[Rank 6M]]+Table2[[#This Row],[Rank Sharpe]])/3</f>
        <v>542.16666666666663</v>
      </c>
    </row>
    <row r="603" spans="1:48" x14ac:dyDescent="0.3">
      <c r="A603" t="s">
        <v>894</v>
      </c>
      <c r="B603" t="s">
        <v>895</v>
      </c>
      <c r="C603" t="s">
        <v>3161</v>
      </c>
      <c r="D603" t="s">
        <v>51</v>
      </c>
      <c r="E603">
        <v>17704.861679064001</v>
      </c>
      <c r="F603">
        <v>214.62</v>
      </c>
      <c r="G603">
        <v>-20.631782654749401</v>
      </c>
      <c r="H603">
        <f>(Table2[[#This Row],[1Y Return vs Nifty]]-AVERAGE(Table2[1Y Return vs Nifty]))/_xlfn.STDEV.P(Table2[1Y Return vs Nifty])</f>
        <v>-0.76895491005478767</v>
      </c>
      <c r="I603">
        <v>1.08218969555793</v>
      </c>
      <c r="J603">
        <f>(Table2[[#This Row],[1M Return vs Nifty]]-AVERAGE(Table2[1M Return vs Nifty]))/_xlfn.STDEV.P(Table2[1M Return vs Nifty])</f>
        <v>4.9266140711187748E-2</v>
      </c>
      <c r="K603">
        <v>-17.727784470090501</v>
      </c>
      <c r="L603">
        <f>(Table2[[#This Row],[6M Return vs Nifty]]-AVERAGE(Table2[6M Return vs Nifty]))/_xlfn.STDEV.P(Table2[6M Return vs Nifty])</f>
        <v>-1.0252702172941943</v>
      </c>
      <c r="M603">
        <v>3.4026196481820801</v>
      </c>
      <c r="N603">
        <f>(Table2[[#This Row],[1W Return vs Nifty]]-AVERAGE(Table2[1W Return vs Nifty]))/_xlfn.STDEV.P(Table2[1W Return vs Nifty])</f>
        <v>0.63503904097092223</v>
      </c>
      <c r="O603">
        <v>211.68</v>
      </c>
      <c r="P603">
        <v>212.40638107360201</v>
      </c>
      <c r="Q603">
        <v>212.03572144405399</v>
      </c>
      <c r="R603">
        <v>59.919334086025003</v>
      </c>
      <c r="S603" s="1">
        <f>(Table2[[#This Row],[Close Price]]-Table2[[#This Row],[20D EMA]])/Table2[[#This Row],[20D EMA]]</f>
        <v>1.3888888888888878E-2</v>
      </c>
      <c r="T603" s="1">
        <f>(Table2[[#This Row],[Close Price]]-Table2[[#This Row],[50D EMA]])/Table2[[#This Row],[50D EMA]]</f>
        <v>1.0421621587870029E-2</v>
      </c>
      <c r="U603" s="1">
        <f>(Table2[[#This Row],[Close Price]]-Table2[[#This Row],[200D EMA]])/Table2[[#This Row],[200D EMA]]</f>
        <v>1.2187939552571478E-2</v>
      </c>
      <c r="V603">
        <v>1.67383408159679</v>
      </c>
      <c r="W603">
        <v>211.27</v>
      </c>
      <c r="X603">
        <v>215.46</v>
      </c>
      <c r="Y603">
        <v>209.92</v>
      </c>
      <c r="Z603">
        <v>215.46</v>
      </c>
      <c r="AA603">
        <v>205.55</v>
      </c>
      <c r="AB603">
        <v>217.95</v>
      </c>
      <c r="AC603" s="1">
        <f>(Table2[[#This Row],[Close Price]]/Table2[[#This Row],[Day Low]])-1</f>
        <v>1.5856486959814342E-2</v>
      </c>
      <c r="AD603" s="1">
        <f>(Table2[[#This Row],[Day High]]/Table2[[#This Row],[Close Price]])-1</f>
        <v>3.9138943248533398E-3</v>
      </c>
      <c r="AE603" s="1">
        <f>(Table2[[#This Row],[Close Price]]/Table2[[#This Row],[Current Week Low]])-1</f>
        <v>2.2389481707317138E-2</v>
      </c>
      <c r="AF603" s="1">
        <f>(Table2[[#This Row],[Current Week High]]/Table2[[#This Row],[Close Price]])-1</f>
        <v>3.9138943248533398E-3</v>
      </c>
      <c r="AG603" s="1">
        <f>(Table2[[#This Row],[Close Price]]/Table2[[#This Row],[Current Month Low]])-1</f>
        <v>4.4125516905862305E-2</v>
      </c>
      <c r="AH603" s="1">
        <f>(Table2[[#This Row],[Current Month High]]/Table2[[#This Row],[Close Price]])-1</f>
        <v>1.5515795359239526E-2</v>
      </c>
      <c r="AI603">
        <v>34.773087317118602</v>
      </c>
      <c r="AJ603">
        <v>17.262669034284901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-0.05</v>
      </c>
      <c r="AM603" t="s">
        <v>3221</v>
      </c>
      <c r="AN603">
        <v>0.22</v>
      </c>
      <c r="AO603" t="s">
        <v>3220</v>
      </c>
      <c r="AP603">
        <v>5.4847975142982001E-2</v>
      </c>
      <c r="AQ603">
        <f>(Table2[[#This Row],[Sharpe Ratio]]-AVERAGE(Table2[Sharpe Ratio]))/_xlfn.STDEV.P(Table2[Sharpe Ratio])</f>
        <v>-0.11480043481800226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591</v>
      </c>
      <c r="AT603">
        <f>_xlfn.RANK.AVG(Table2[[#This Row],[6M Return vs Nifty Z-Score]],Table2[6M Return vs Nifty Z-Score])</f>
        <v>661</v>
      </c>
      <c r="AU603">
        <f>_xlfn.RANK.AVG(Table2[[#This Row],[Sharpe Ratio Z-Score]],Table2[Sharpe Ratio Z-Score])</f>
        <v>376</v>
      </c>
      <c r="AV603">
        <f>(Table2[[#This Row],[Rank 1Y]]+Table2[[#This Row],[Rank 6M]]+Table2[[#This Row],[Rank Sharpe]])/3</f>
        <v>542.66666666666663</v>
      </c>
    </row>
    <row r="604" spans="1:48" x14ac:dyDescent="0.3">
      <c r="A604" t="s">
        <v>1992</v>
      </c>
      <c r="B604" t="s">
        <v>1993</v>
      </c>
      <c r="C604" t="s">
        <v>3178</v>
      </c>
      <c r="D604" t="s">
        <v>1589</v>
      </c>
      <c r="E604">
        <v>3468.752917454</v>
      </c>
      <c r="F604">
        <v>153.34</v>
      </c>
      <c r="G604">
        <v>-30.054047971890402</v>
      </c>
      <c r="H604">
        <f>(Table2[[#This Row],[1Y Return vs Nifty]]-AVERAGE(Table2[1Y Return vs Nifty]))/_xlfn.STDEV.P(Table2[1Y Return vs Nifty])</f>
        <v>-0.93493748828432854</v>
      </c>
      <c r="I604">
        <v>-10.1625291632878</v>
      </c>
      <c r="J604">
        <f>(Table2[[#This Row],[1M Return vs Nifty]]-AVERAGE(Table2[1M Return vs Nifty]))/_xlfn.STDEV.P(Table2[1M Return vs Nifty])</f>
        <v>-1.0749631660308512</v>
      </c>
      <c r="K604">
        <v>-6.0097570766379</v>
      </c>
      <c r="L604">
        <f>(Table2[[#This Row],[6M Return vs Nifty]]-AVERAGE(Table2[6M Return vs Nifty]))/_xlfn.STDEV.P(Table2[6M Return vs Nifty])</f>
        <v>-0.65355182435371217</v>
      </c>
      <c r="M604">
        <v>0.151190100768821</v>
      </c>
      <c r="N604">
        <f>(Table2[[#This Row],[1W Return vs Nifty]]-AVERAGE(Table2[1W Return vs Nifty]))/_xlfn.STDEV.P(Table2[1W Return vs Nifty])</f>
        <v>9.8615639870065965E-3</v>
      </c>
      <c r="O604">
        <v>156.66999999999999</v>
      </c>
      <c r="P604">
        <v>156.77658763006099</v>
      </c>
      <c r="Q604">
        <v>151.07409906256001</v>
      </c>
      <c r="R604">
        <v>39.039041533535197</v>
      </c>
      <c r="S604" s="1">
        <f>(Table2[[#This Row],[Close Price]]-Table2[[#This Row],[20D EMA]])/Table2[[#This Row],[20D EMA]]</f>
        <v>-2.1254866917725056E-2</v>
      </c>
      <c r="T604" s="1">
        <f>(Table2[[#This Row],[Close Price]]-Table2[[#This Row],[50D EMA]])/Table2[[#This Row],[50D EMA]]</f>
        <v>-2.1920285943269495E-2</v>
      </c>
      <c r="U604" s="1">
        <f>(Table2[[#This Row],[Close Price]]-Table2[[#This Row],[200D EMA]])/Table2[[#This Row],[200D EMA]]</f>
        <v>1.4998606322991749E-2</v>
      </c>
      <c r="V604">
        <v>0.58749709760149404</v>
      </c>
      <c r="W604">
        <v>152.91</v>
      </c>
      <c r="X604">
        <v>155.37</v>
      </c>
      <c r="Y604">
        <v>150.43</v>
      </c>
      <c r="Z604">
        <v>155.37</v>
      </c>
      <c r="AA604">
        <v>150.43</v>
      </c>
      <c r="AB604">
        <v>162</v>
      </c>
      <c r="AC604" s="1">
        <f>(Table2[[#This Row],[Close Price]]/Table2[[#This Row],[Day Low]])-1</f>
        <v>2.8121116996926432E-3</v>
      </c>
      <c r="AD604" s="1">
        <f>(Table2[[#This Row],[Day High]]/Table2[[#This Row],[Close Price]])-1</f>
        <v>1.3238554845441453E-2</v>
      </c>
      <c r="AE604" s="1">
        <f>(Table2[[#This Row],[Close Price]]/Table2[[#This Row],[Current Week Low]])-1</f>
        <v>1.9344545635843868E-2</v>
      </c>
      <c r="AF604" s="1">
        <f>(Table2[[#This Row],[Current Week High]]/Table2[[#This Row],[Close Price]])-1</f>
        <v>1.3238554845441453E-2</v>
      </c>
      <c r="AG604" s="1">
        <f>(Table2[[#This Row],[Close Price]]/Table2[[#This Row],[Current Month Low]])-1</f>
        <v>1.9344545635843868E-2</v>
      </c>
      <c r="AH604" s="1">
        <f>(Table2[[#This Row],[Current Month High]]/Table2[[#This Row],[Close Price]])-1</f>
        <v>5.6475805399765155E-2</v>
      </c>
      <c r="AI604">
        <v>16.792748141385101</v>
      </c>
      <c r="AJ604">
        <v>18.8682170542635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-0.03</v>
      </c>
      <c r="AM604" t="s">
        <v>3221</v>
      </c>
      <c r="AN604">
        <v>-3.89</v>
      </c>
      <c r="AO604" t="s">
        <v>3221</v>
      </c>
      <c r="AP604">
        <v>3.2479505913310003E-2</v>
      </c>
      <c r="AQ604">
        <f>(Table2[[#This Row],[Sharpe Ratio]]-AVERAGE(Table2[Sharpe Ratio]))/_xlfn.STDEV.P(Table2[Sharpe Ratio])</f>
        <v>-0.37631785030597342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648</v>
      </c>
      <c r="AT604">
        <f>_xlfn.RANK.AVG(Table2[[#This Row],[6M Return vs Nifty Z-Score]],Table2[6M Return vs Nifty Z-Score])</f>
        <v>542</v>
      </c>
      <c r="AU604">
        <f>_xlfn.RANK.AVG(Table2[[#This Row],[Sharpe Ratio Z-Score]],Table2[Sharpe Ratio Z-Score])</f>
        <v>441</v>
      </c>
      <c r="AV604">
        <f>(Table2[[#This Row],[Rank 1Y]]+Table2[[#This Row],[Rank 6M]]+Table2[[#This Row],[Rank Sharpe]])/3</f>
        <v>543.66666666666663</v>
      </c>
    </row>
    <row r="605" spans="1:48" x14ac:dyDescent="0.3">
      <c r="A605" t="s">
        <v>772</v>
      </c>
      <c r="B605" t="s">
        <v>773</v>
      </c>
      <c r="C605" t="s">
        <v>3161</v>
      </c>
      <c r="D605" t="s">
        <v>51</v>
      </c>
      <c r="E605">
        <v>21861.146649375001</v>
      </c>
      <c r="F605">
        <v>747.45</v>
      </c>
      <c r="G605">
        <v>-23.551180872094001</v>
      </c>
      <c r="H605">
        <f>(Table2[[#This Row],[1Y Return vs Nifty]]-AVERAGE(Table2[1Y Return vs Nifty]))/_xlfn.STDEV.P(Table2[1Y Return vs Nifty])</f>
        <v>-0.82038301430399119</v>
      </c>
      <c r="I605">
        <v>2.2893263392094898</v>
      </c>
      <c r="J605">
        <f>(Table2[[#This Row],[1M Return vs Nifty]]-AVERAGE(Table2[1M Return vs Nifty]))/_xlfn.STDEV.P(Table2[1M Return vs Nifty])</f>
        <v>0.16995376385862948</v>
      </c>
      <c r="K605">
        <v>0.85350741663559904</v>
      </c>
      <c r="L605">
        <f>(Table2[[#This Row],[6M Return vs Nifty]]-AVERAGE(Table2[6M Return vs Nifty]))/_xlfn.STDEV.P(Table2[6M Return vs Nifty])</f>
        <v>-0.43583585884994741</v>
      </c>
      <c r="M605">
        <v>-2.1693051300685302</v>
      </c>
      <c r="N605">
        <f>(Table2[[#This Row],[1W Return vs Nifty]]-AVERAGE(Table2[1W Return vs Nifty]))/_xlfn.STDEV.P(Table2[1W Return vs Nifty])</f>
        <v>-0.43631798030675029</v>
      </c>
      <c r="O605">
        <v>744.44</v>
      </c>
      <c r="P605">
        <v>748.55433669369995</v>
      </c>
      <c r="Q605">
        <v>734.11305642443301</v>
      </c>
      <c r="R605">
        <v>51.552446158299198</v>
      </c>
      <c r="S605" s="1">
        <f>(Table2[[#This Row],[Close Price]]-Table2[[#This Row],[20D EMA]])/Table2[[#This Row],[20D EMA]]</f>
        <v>4.043307721240114E-3</v>
      </c>
      <c r="T605" s="1">
        <f>(Table2[[#This Row],[Close Price]]-Table2[[#This Row],[50D EMA]])/Table2[[#This Row],[50D EMA]]</f>
        <v>-1.4752926268220775E-3</v>
      </c>
      <c r="U605" s="1">
        <f>(Table2[[#This Row],[Close Price]]-Table2[[#This Row],[200D EMA]])/Table2[[#This Row],[200D EMA]]</f>
        <v>1.8167424566082339E-2</v>
      </c>
      <c r="V605">
        <v>1.16044188583615</v>
      </c>
      <c r="W605">
        <v>733</v>
      </c>
      <c r="X605">
        <v>750</v>
      </c>
      <c r="Y605">
        <v>733</v>
      </c>
      <c r="Z605">
        <v>758.45</v>
      </c>
      <c r="AA605">
        <v>733</v>
      </c>
      <c r="AB605">
        <v>773.15</v>
      </c>
      <c r="AC605" s="1">
        <f>(Table2[[#This Row],[Close Price]]/Table2[[#This Row],[Day Low]])-1</f>
        <v>1.9713506139154235E-2</v>
      </c>
      <c r="AD605" s="1">
        <f>(Table2[[#This Row],[Day High]]/Table2[[#This Row],[Close Price]])-1</f>
        <v>3.411599438089441E-3</v>
      </c>
      <c r="AE605" s="1">
        <f>(Table2[[#This Row],[Close Price]]/Table2[[#This Row],[Current Week Low]])-1</f>
        <v>1.9713506139154235E-2</v>
      </c>
      <c r="AF605" s="1">
        <f>(Table2[[#This Row],[Current Week High]]/Table2[[#This Row],[Close Price]])-1</f>
        <v>1.471670345842524E-2</v>
      </c>
      <c r="AG605" s="1">
        <f>(Table2[[#This Row],[Close Price]]/Table2[[#This Row],[Current Month Low]])-1</f>
        <v>1.9713506139154235E-2</v>
      </c>
      <c r="AH605" s="1">
        <f>(Table2[[#This Row],[Current Month High]]/Table2[[#This Row],[Close Price]])-1</f>
        <v>3.4383570807411834E-2</v>
      </c>
      <c r="AI605">
        <v>15.4257809886948</v>
      </c>
      <c r="AJ605">
        <v>24.564619615032001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-0.12</v>
      </c>
      <c r="AM605" t="s">
        <v>3221</v>
      </c>
      <c r="AN605">
        <v>1.1100000000000001</v>
      </c>
      <c r="AO605" t="s">
        <v>3220</v>
      </c>
      <c r="AQ605">
        <f>(Table2[[#This Row],[Sharpe Ratio]]-AVERAGE(Table2[Sharpe Ratio]))/_xlfn.STDEV.P(Table2[Sharpe Ratio])</f>
        <v>-0.75604684988846571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607</v>
      </c>
      <c r="AT605">
        <f>_xlfn.RANK.AVG(Table2[[#This Row],[6M Return vs Nifty Z-Score]],Table2[6M Return vs Nifty Z-Score])</f>
        <v>465</v>
      </c>
      <c r="AU605">
        <f>_xlfn.RANK.AVG(Table2[[#This Row],[Sharpe Ratio Z-Score]],Table2[Sharpe Ratio Z-Score])</f>
        <v>559.5</v>
      </c>
      <c r="AV605">
        <f>(Table2[[#This Row],[Rank 1Y]]+Table2[[#This Row],[Rank 6M]]+Table2[[#This Row],[Rank Sharpe]])/3</f>
        <v>543.83333333333337</v>
      </c>
    </row>
    <row r="606" spans="1:48" x14ac:dyDescent="0.3">
      <c r="A606" t="s">
        <v>1077</v>
      </c>
      <c r="B606" t="s">
        <v>1078</v>
      </c>
      <c r="C606" t="s">
        <v>3173</v>
      </c>
      <c r="D606" t="s">
        <v>78</v>
      </c>
      <c r="E606">
        <v>12257.92464736</v>
      </c>
      <c r="F606">
        <v>593.6</v>
      </c>
      <c r="G606">
        <v>-49.332004206477997</v>
      </c>
      <c r="H606">
        <f>(Table2[[#This Row],[1Y Return vs Nifty]]-AVERAGE(Table2[1Y Return vs Nifty]))/_xlfn.STDEV.P(Table2[1Y Return vs Nifty])</f>
        <v>-1.2745378679289148</v>
      </c>
      <c r="I606">
        <v>-5.3781727570174001</v>
      </c>
      <c r="J606">
        <f>(Table2[[#This Row],[1M Return vs Nifty]]-AVERAGE(Table2[1M Return vs Nifty]))/_xlfn.STDEV.P(Table2[1M Return vs Nifty])</f>
        <v>-0.59663073697265323</v>
      </c>
      <c r="K606">
        <v>-1.9466603705063801</v>
      </c>
      <c r="L606">
        <f>(Table2[[#This Row],[6M Return vs Nifty]]-AVERAGE(Table2[6M Return vs Nifty]))/_xlfn.STDEV.P(Table2[6M Return vs Nifty])</f>
        <v>-0.52466257301019137</v>
      </c>
      <c r="M606">
        <v>-2.1774665949480601</v>
      </c>
      <c r="N606">
        <f>(Table2[[#This Row],[1W Return vs Nifty]]-AVERAGE(Table2[1W Return vs Nifty]))/_xlfn.STDEV.P(Table2[1W Return vs Nifty])</f>
        <v>-0.43788724820798364</v>
      </c>
      <c r="O606">
        <v>606.34</v>
      </c>
      <c r="P606">
        <v>613.18907830520402</v>
      </c>
      <c r="Q606">
        <v>641.98336587945505</v>
      </c>
      <c r="R606">
        <v>36.749221236012801</v>
      </c>
      <c r="S606" s="1">
        <f>(Table2[[#This Row],[Close Price]]-Table2[[#This Row],[20D EMA]])/Table2[[#This Row],[20D EMA]]</f>
        <v>-2.1011313784345429E-2</v>
      </c>
      <c r="T606" s="1">
        <f>(Table2[[#This Row],[Close Price]]-Table2[[#This Row],[50D EMA]])/Table2[[#This Row],[50D EMA]]</f>
        <v>-3.1946228330332199E-2</v>
      </c>
      <c r="U606" s="1">
        <f>(Table2[[#This Row],[Close Price]]-Table2[[#This Row],[200D EMA]])/Table2[[#This Row],[200D EMA]]</f>
        <v>-7.5365450961762073E-2</v>
      </c>
      <c r="V606">
        <v>0.50086168863841996</v>
      </c>
      <c r="W606">
        <v>583.70000000000005</v>
      </c>
      <c r="X606">
        <v>596</v>
      </c>
      <c r="Y606">
        <v>581.35</v>
      </c>
      <c r="Z606">
        <v>596</v>
      </c>
      <c r="AA606">
        <v>581.35</v>
      </c>
      <c r="AB606">
        <v>619.5</v>
      </c>
      <c r="AC606" s="1">
        <f>(Table2[[#This Row],[Close Price]]/Table2[[#This Row],[Day Low]])-1</f>
        <v>1.696076751756026E-2</v>
      </c>
      <c r="AD606" s="1">
        <f>(Table2[[#This Row],[Day High]]/Table2[[#This Row],[Close Price]])-1</f>
        <v>4.0431266846361336E-3</v>
      </c>
      <c r="AE606" s="1">
        <f>(Table2[[#This Row],[Close Price]]/Table2[[#This Row],[Current Week Low]])-1</f>
        <v>2.1071643588199906E-2</v>
      </c>
      <c r="AF606" s="1">
        <f>(Table2[[#This Row],[Current Week High]]/Table2[[#This Row],[Close Price]])-1</f>
        <v>4.0431266846361336E-3</v>
      </c>
      <c r="AG606" s="1">
        <f>(Table2[[#This Row],[Close Price]]/Table2[[#This Row],[Current Month Low]])-1</f>
        <v>2.1071643588199906E-2</v>
      </c>
      <c r="AH606" s="1">
        <f>(Table2[[#This Row],[Current Month High]]/Table2[[#This Row],[Close Price]])-1</f>
        <v>4.3632075471698117E-2</v>
      </c>
      <c r="AI606">
        <v>38.814016172506697</v>
      </c>
      <c r="AJ606">
        <v>17.719385225582499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-0.15</v>
      </c>
      <c r="AM606" t="s">
        <v>3221</v>
      </c>
      <c r="AN606">
        <v>-5.77</v>
      </c>
      <c r="AO606" t="s">
        <v>3221</v>
      </c>
      <c r="AP606">
        <v>3.9955737115151997E-2</v>
      </c>
      <c r="AQ606">
        <f>(Table2[[#This Row],[Sharpe Ratio]]-AVERAGE(Table2[Sharpe Ratio]))/_xlfn.STDEV.P(Table2[Sharpe Ratio])</f>
        <v>-0.28891067722581015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712</v>
      </c>
      <c r="AT606">
        <f>_xlfn.RANK.AVG(Table2[[#This Row],[6M Return vs Nifty Z-Score]],Table2[6M Return vs Nifty Z-Score])</f>
        <v>502</v>
      </c>
      <c r="AU606">
        <f>_xlfn.RANK.AVG(Table2[[#This Row],[Sharpe Ratio Z-Score]],Table2[Sharpe Ratio Z-Score])</f>
        <v>419</v>
      </c>
      <c r="AV606">
        <f>(Table2[[#This Row],[Rank 1Y]]+Table2[[#This Row],[Rank 6M]]+Table2[[#This Row],[Rank Sharpe]])/3</f>
        <v>544.33333333333337</v>
      </c>
    </row>
    <row r="607" spans="1:48" x14ac:dyDescent="0.3">
      <c r="A607" t="s">
        <v>415</v>
      </c>
      <c r="B607" t="s">
        <v>416</v>
      </c>
      <c r="C607" t="s">
        <v>3162</v>
      </c>
      <c r="D607" t="s">
        <v>27</v>
      </c>
      <c r="E607">
        <v>56923.05</v>
      </c>
      <c r="F607">
        <v>1997.3</v>
      </c>
      <c r="G607">
        <v>-23.003101173064</v>
      </c>
      <c r="H607">
        <f>(Table2[[#This Row],[1Y Return vs Nifty]]-AVERAGE(Table2[1Y Return vs Nifty]))/_xlfn.STDEV.P(Table2[1Y Return vs Nifty])</f>
        <v>-0.81072804509454066</v>
      </c>
      <c r="I607">
        <v>-0.1037848404658</v>
      </c>
      <c r="J607">
        <f>(Table2[[#This Row],[1M Return vs Nifty]]-AVERAGE(Table2[1M Return vs Nifty]))/_xlfn.STDEV.P(Table2[1M Return vs Nifty])</f>
        <v>-6.930572819763911E-2</v>
      </c>
      <c r="K607">
        <v>-9.1384869267678308</v>
      </c>
      <c r="L607">
        <f>(Table2[[#This Row],[6M Return vs Nifty]]-AVERAGE(Table2[6M Return vs Nifty]))/_xlfn.STDEV.P(Table2[6M Return vs Nifty])</f>
        <v>-0.75280115982505935</v>
      </c>
      <c r="M607">
        <v>-1.81062243289026</v>
      </c>
      <c r="N607">
        <f>(Table2[[#This Row],[1W Return vs Nifty]]-AVERAGE(Table2[1W Return vs Nifty]))/_xlfn.STDEV.P(Table2[1W Return vs Nifty])</f>
        <v>-0.36735128722920973</v>
      </c>
      <c r="O607">
        <v>1934.16</v>
      </c>
      <c r="P607">
        <v>1899.99796823205</v>
      </c>
      <c r="Q607">
        <v>1817.0607038609</v>
      </c>
      <c r="R607">
        <v>64.460102884467005</v>
      </c>
      <c r="S607" s="1">
        <f>(Table2[[#This Row],[Close Price]]-Table2[[#This Row],[20D EMA]])/Table2[[#This Row],[20D EMA]]</f>
        <v>3.2644662282334383E-2</v>
      </c>
      <c r="T607" s="1">
        <f>(Table2[[#This Row],[Close Price]]-Table2[[#This Row],[50D EMA]])/Table2[[#This Row],[50D EMA]]</f>
        <v>5.1211650430599998E-2</v>
      </c>
      <c r="U607" s="1">
        <f>(Table2[[#This Row],[Close Price]]-Table2[[#This Row],[200D EMA]])/Table2[[#This Row],[200D EMA]]</f>
        <v>9.9192776419701617E-2</v>
      </c>
      <c r="V607">
        <v>0.86021410023592104</v>
      </c>
      <c r="W607">
        <v>1930</v>
      </c>
      <c r="X607">
        <v>2006</v>
      </c>
      <c r="Y607">
        <v>1909.4</v>
      </c>
      <c r="Z607">
        <v>2006</v>
      </c>
      <c r="AA607">
        <v>1909.4</v>
      </c>
      <c r="AB607">
        <v>2019.9</v>
      </c>
      <c r="AC607" s="1">
        <f>(Table2[[#This Row],[Close Price]]/Table2[[#This Row],[Day Low]])-1</f>
        <v>3.4870466321243576E-2</v>
      </c>
      <c r="AD607" s="1">
        <f>(Table2[[#This Row],[Day High]]/Table2[[#This Row],[Close Price]])-1</f>
        <v>4.3558804385921412E-3</v>
      </c>
      <c r="AE607" s="1">
        <f>(Table2[[#This Row],[Close Price]]/Table2[[#This Row],[Current Week Low]])-1</f>
        <v>4.603540379176696E-2</v>
      </c>
      <c r="AF607" s="1">
        <f>(Table2[[#This Row],[Current Week High]]/Table2[[#This Row],[Close Price]])-1</f>
        <v>4.3558804385921412E-3</v>
      </c>
      <c r="AG607" s="1">
        <f>(Table2[[#This Row],[Close Price]]/Table2[[#This Row],[Current Month Low]])-1</f>
        <v>4.603540379176696E-2</v>
      </c>
      <c r="AH607" s="1">
        <f>(Table2[[#This Row],[Current Month High]]/Table2[[#This Row],[Close Price]])-1</f>
        <v>1.1315275622089782E-2</v>
      </c>
      <c r="AI607">
        <v>4.3734040955289704</v>
      </c>
      <c r="AJ607">
        <v>29.409096799274302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0.01</v>
      </c>
      <c r="AM607" t="s">
        <v>3220</v>
      </c>
      <c r="AN607">
        <v>4.74</v>
      </c>
      <c r="AO607" t="s">
        <v>3220</v>
      </c>
      <c r="AP607">
        <v>2.4467042867813999E-2</v>
      </c>
      <c r="AQ607">
        <f>(Table2[[#This Row],[Sharpe Ratio]]-AVERAGE(Table2[Sharpe Ratio]))/_xlfn.STDEV.P(Table2[Sharpe Ratio])</f>
        <v>-0.46999429306279056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-2.4701805134092396</v>
      </c>
      <c r="AS607">
        <f>_xlfn.RANK.AVG(Table2[[#This Row],[1Y Return vs Nifty Z-Score]],Table2[1Y Return vs Nifty Z-Score])</f>
        <v>605</v>
      </c>
      <c r="AT607">
        <f>_xlfn.RANK.AVG(Table2[[#This Row],[6M Return vs Nifty Z-Score]],Table2[6M Return vs Nifty Z-Score])</f>
        <v>568</v>
      </c>
      <c r="AU607">
        <f>_xlfn.RANK.AVG(Table2[[#This Row],[Sharpe Ratio Z-Score]],Table2[Sharpe Ratio Z-Score])</f>
        <v>463</v>
      </c>
      <c r="AV607">
        <f>(Table2[[#This Row],[Rank 1Y]]+Table2[[#This Row],[Rank 6M]]+Table2[[#This Row],[Rank Sharpe]])/3</f>
        <v>545.33333333333337</v>
      </c>
    </row>
    <row r="608" spans="1:48" x14ac:dyDescent="0.3">
      <c r="A608" t="s">
        <v>426</v>
      </c>
      <c r="B608" t="s">
        <v>427</v>
      </c>
      <c r="C608" t="s">
        <v>3169</v>
      </c>
      <c r="D608" t="s">
        <v>127</v>
      </c>
      <c r="E608">
        <v>53341.603582146003</v>
      </c>
      <c r="F608">
        <v>129.13999999999999</v>
      </c>
      <c r="G608">
        <v>2.8617003261203502</v>
      </c>
      <c r="H608">
        <f>(Table2[[#This Row],[1Y Return vs Nifty]]-AVERAGE(Table2[1Y Return vs Nifty]))/_xlfn.STDEV.P(Table2[1Y Return vs Nifty])</f>
        <v>-0.35509383254271543</v>
      </c>
      <c r="I608">
        <v>-3.9921369727463798</v>
      </c>
      <c r="J608">
        <f>(Table2[[#This Row],[1M Return vs Nifty]]-AVERAGE(Table2[1M Return vs Nifty]))/_xlfn.STDEV.P(Table2[1M Return vs Nifty])</f>
        <v>-0.45805705910387473</v>
      </c>
      <c r="K608">
        <v>-15.1678355952897</v>
      </c>
      <c r="L608">
        <f>(Table2[[#This Row],[6M Return vs Nifty]]-AVERAGE(Table2[6M Return vs Nifty]))/_xlfn.STDEV.P(Table2[6M Return vs Nifty])</f>
        <v>-0.94406370959457575</v>
      </c>
      <c r="M608">
        <v>-2.6724809776476199</v>
      </c>
      <c r="N608">
        <f>(Table2[[#This Row],[1W Return vs Nifty]]-AVERAGE(Table2[1W Return vs Nifty]))/_xlfn.STDEV.P(Table2[1W Return vs Nifty])</f>
        <v>-0.53306748764852996</v>
      </c>
      <c r="O608">
        <v>132.94</v>
      </c>
      <c r="P608">
        <v>138.485232306662</v>
      </c>
      <c r="Q608">
        <v>133.36172977930099</v>
      </c>
      <c r="R608">
        <v>37.943879468400397</v>
      </c>
      <c r="S608" s="1">
        <f>(Table2[[#This Row],[Close Price]]-Table2[[#This Row],[20D EMA]])/Table2[[#This Row],[20D EMA]]</f>
        <v>-2.8584323755077565E-2</v>
      </c>
      <c r="T608" s="1">
        <f>(Table2[[#This Row],[Close Price]]-Table2[[#This Row],[50D EMA]])/Table2[[#This Row],[50D EMA]]</f>
        <v>-6.7481796802477179E-2</v>
      </c>
      <c r="U608" s="1">
        <f>(Table2[[#This Row],[Close Price]]-Table2[[#This Row],[200D EMA]])/Table2[[#This Row],[200D EMA]]</f>
        <v>-3.1656231411271434E-2</v>
      </c>
      <c r="V608">
        <v>0.50557483565539896</v>
      </c>
      <c r="W608">
        <v>127.91</v>
      </c>
      <c r="X608">
        <v>131.05000000000001</v>
      </c>
      <c r="Y608">
        <v>126.11</v>
      </c>
      <c r="Z608">
        <v>131.05000000000001</v>
      </c>
      <c r="AA608">
        <v>126.11</v>
      </c>
      <c r="AB608">
        <v>134.13999999999999</v>
      </c>
      <c r="AC608" s="1">
        <f>(Table2[[#This Row],[Close Price]]/Table2[[#This Row],[Day Low]])-1</f>
        <v>9.6161363458679983E-3</v>
      </c>
      <c r="AD608" s="1">
        <f>(Table2[[#This Row],[Day High]]/Table2[[#This Row],[Close Price]])-1</f>
        <v>1.4790150224562648E-2</v>
      </c>
      <c r="AE608" s="1">
        <f>(Table2[[#This Row],[Close Price]]/Table2[[#This Row],[Current Week Low]])-1</f>
        <v>2.4026643406549697E-2</v>
      </c>
      <c r="AF608" s="1">
        <f>(Table2[[#This Row],[Current Week High]]/Table2[[#This Row],[Close Price]])-1</f>
        <v>1.4790150224562648E-2</v>
      </c>
      <c r="AG608" s="1">
        <f>(Table2[[#This Row],[Close Price]]/Table2[[#This Row],[Current Month Low]])-1</f>
        <v>2.4026643406549697E-2</v>
      </c>
      <c r="AH608" s="1">
        <f>(Table2[[#This Row],[Current Month High]]/Table2[[#This Row],[Close Price]])-1</f>
        <v>3.8717670744927934E-2</v>
      </c>
      <c r="AI608">
        <v>35.782871302462397</v>
      </c>
      <c r="AJ608">
        <v>57.872860635696803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-0.09</v>
      </c>
      <c r="AM608" t="s">
        <v>3221</v>
      </c>
      <c r="AN608">
        <v>-2.0099999999999998</v>
      </c>
      <c r="AO608" t="s">
        <v>3221</v>
      </c>
      <c r="AP608">
        <v>-6.7651238520289999E-3</v>
      </c>
      <c r="AQ608">
        <f>(Table2[[#This Row],[Sharpe Ratio]]-AVERAGE(Table2[Sharpe Ratio]))/_xlfn.STDEV.P(Table2[Sharpe Ratio])</f>
        <v>-0.83514022400687848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420</v>
      </c>
      <c r="AT608">
        <f>_xlfn.RANK.AVG(Table2[[#This Row],[6M Return vs Nifty Z-Score]],Table2[6M Return vs Nifty Z-Score])</f>
        <v>636</v>
      </c>
      <c r="AU608">
        <f>_xlfn.RANK.AVG(Table2[[#This Row],[Sharpe Ratio Z-Score]],Table2[Sharpe Ratio Z-Score])</f>
        <v>591</v>
      </c>
      <c r="AV608">
        <f>(Table2[[#This Row],[Rank 1Y]]+Table2[[#This Row],[Rank 6M]]+Table2[[#This Row],[Rank Sharpe]])/3</f>
        <v>549</v>
      </c>
    </row>
    <row r="609" spans="1:48" x14ac:dyDescent="0.3">
      <c r="A609" t="s">
        <v>1669</v>
      </c>
      <c r="B609" t="s">
        <v>1670</v>
      </c>
      <c r="C609" t="s">
        <v>3170</v>
      </c>
      <c r="D609" t="s">
        <v>78</v>
      </c>
      <c r="E609">
        <v>5206.2097269839996</v>
      </c>
      <c r="F609">
        <v>229.74</v>
      </c>
      <c r="G609">
        <v>-4.7873464194746296</v>
      </c>
      <c r="H609">
        <f>(Table2[[#This Row],[1Y Return vs Nifty]]-AVERAGE(Table2[1Y Return vs Nifty]))/_xlfn.STDEV.P(Table2[1Y Return vs Nifty])</f>
        <v>-0.48983940137343601</v>
      </c>
      <c r="I609">
        <v>-0.62241271232328998</v>
      </c>
      <c r="J609">
        <f>(Table2[[#This Row],[1M Return vs Nifty]]-AVERAGE(Table2[1M Return vs Nifty]))/_xlfn.STDEV.P(Table2[1M Return vs Nifty])</f>
        <v>-0.12115732717085664</v>
      </c>
      <c r="K609">
        <v>0.85204323242802005</v>
      </c>
      <c r="L609">
        <f>(Table2[[#This Row],[6M Return vs Nifty]]-AVERAGE(Table2[6M Return vs Nifty]))/_xlfn.STDEV.P(Table2[6M Return vs Nifty])</f>
        <v>-0.43588230559241831</v>
      </c>
      <c r="M609">
        <v>-0.80000963886045195</v>
      </c>
      <c r="N609">
        <f>(Table2[[#This Row],[1W Return vs Nifty]]-AVERAGE(Table2[1W Return vs Nifty]))/_xlfn.STDEV.P(Table2[1W Return vs Nifty])</f>
        <v>-0.17303295814781469</v>
      </c>
      <c r="O609">
        <v>228.59</v>
      </c>
      <c r="P609">
        <v>225.53638984765001</v>
      </c>
      <c r="Q609">
        <v>213.006405336792</v>
      </c>
      <c r="R609">
        <v>51.980530870739997</v>
      </c>
      <c r="S609" s="1">
        <f>(Table2[[#This Row],[Close Price]]-Table2[[#This Row],[20D EMA]])/Table2[[#This Row],[20D EMA]]</f>
        <v>5.0308412441489375E-3</v>
      </c>
      <c r="T609" s="1">
        <f>(Table2[[#This Row],[Close Price]]-Table2[[#This Row],[50D EMA]])/Table2[[#This Row],[50D EMA]]</f>
        <v>1.8638278972140754E-2</v>
      </c>
      <c r="U609" s="1">
        <f>(Table2[[#This Row],[Close Price]]-Table2[[#This Row],[200D EMA]])/Table2[[#This Row],[200D EMA]]</f>
        <v>7.8559114862062143E-2</v>
      </c>
      <c r="V609">
        <v>0.74288572347930504</v>
      </c>
      <c r="W609">
        <v>228.25</v>
      </c>
      <c r="X609">
        <v>233.45</v>
      </c>
      <c r="Y609">
        <v>226.2</v>
      </c>
      <c r="Z609">
        <v>233.45</v>
      </c>
      <c r="AA609">
        <v>224</v>
      </c>
      <c r="AB609">
        <v>239.89</v>
      </c>
      <c r="AC609" s="1">
        <f>(Table2[[#This Row],[Close Price]]/Table2[[#This Row],[Day Low]])-1</f>
        <v>6.5279299014238124E-3</v>
      </c>
      <c r="AD609" s="1">
        <f>(Table2[[#This Row],[Day High]]/Table2[[#This Row],[Close Price]])-1</f>
        <v>1.6148689823278328E-2</v>
      </c>
      <c r="AE609" s="1">
        <f>(Table2[[#This Row],[Close Price]]/Table2[[#This Row],[Current Week Low]])-1</f>
        <v>1.5649867374005311E-2</v>
      </c>
      <c r="AF609" s="1">
        <f>(Table2[[#This Row],[Current Week High]]/Table2[[#This Row],[Close Price]])-1</f>
        <v>1.6148689823278328E-2</v>
      </c>
      <c r="AG609" s="1">
        <f>(Table2[[#This Row],[Close Price]]/Table2[[#This Row],[Current Month Low]])-1</f>
        <v>2.5625000000000009E-2</v>
      </c>
      <c r="AH609" s="1">
        <f>(Table2[[#This Row],[Current Month High]]/Table2[[#This Row],[Close Price]])-1</f>
        <v>4.4180377818403338E-2</v>
      </c>
      <c r="AI609">
        <v>7.5128406024201198</v>
      </c>
      <c r="AJ609">
        <v>30.4229349985807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0.03</v>
      </c>
      <c r="AM609" t="s">
        <v>3220</v>
      </c>
      <c r="AN609">
        <v>-0.83</v>
      </c>
      <c r="AO609" t="s">
        <v>3221</v>
      </c>
      <c r="AP609">
        <v>-8.2517545157806002E-2</v>
      </c>
      <c r="AQ609">
        <f>(Table2[[#This Row],[Sharpe Ratio]]-AVERAGE(Table2[Sharpe Ratio]))/_xlfn.STDEV.P(Table2[Sharpe Ratio])</f>
        <v>-1.7207876607373185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-2.9406996530218441</v>
      </c>
      <c r="AS609">
        <f>_xlfn.RANK.AVG(Table2[[#This Row],[1Y Return vs Nifty Z-Score]],Table2[1Y Return vs Nifty Z-Score])</f>
        <v>477</v>
      </c>
      <c r="AT609">
        <f>_xlfn.RANK.AVG(Table2[[#This Row],[6M Return vs Nifty Z-Score]],Table2[6M Return vs Nifty Z-Score])</f>
        <v>466</v>
      </c>
      <c r="AU609">
        <f>_xlfn.RANK.AVG(Table2[[#This Row],[Sharpe Ratio Z-Score]],Table2[Sharpe Ratio Z-Score])</f>
        <v>712</v>
      </c>
      <c r="AV609">
        <f>(Table2[[#This Row],[Rank 1Y]]+Table2[[#This Row],[Rank 6M]]+Table2[[#This Row],[Rank Sharpe]])/3</f>
        <v>551.66666666666663</v>
      </c>
    </row>
    <row r="610" spans="1:48" x14ac:dyDescent="0.3">
      <c r="A610" t="s">
        <v>1986</v>
      </c>
      <c r="B610" t="s">
        <v>1987</v>
      </c>
      <c r="C610" t="s">
        <v>3165</v>
      </c>
      <c r="D610" t="s">
        <v>54</v>
      </c>
      <c r="E610">
        <v>3483.104615925</v>
      </c>
      <c r="F610">
        <v>377.85</v>
      </c>
      <c r="G610">
        <v>-9.6865265505164402</v>
      </c>
      <c r="H610">
        <f>(Table2[[#This Row],[1Y Return vs Nifty]]-AVERAGE(Table2[1Y Return vs Nifty]))/_xlfn.STDEV.P(Table2[1Y Return vs Nifty])</f>
        <v>-0.57614333381332639</v>
      </c>
      <c r="I610">
        <v>12.7609179104603</v>
      </c>
      <c r="J610">
        <f>(Table2[[#This Row],[1M Return vs Nifty]]-AVERAGE(Table2[1M Return vs Nifty]))/_xlfn.STDEV.P(Table2[1M Return vs Nifty])</f>
        <v>1.21688702029769</v>
      </c>
      <c r="K610">
        <v>1.33083837442266</v>
      </c>
      <c r="L610">
        <f>(Table2[[#This Row],[6M Return vs Nifty]]-AVERAGE(Table2[6M Return vs Nifty]))/_xlfn.STDEV.P(Table2[6M Return vs Nifty])</f>
        <v>-0.42069400172914168</v>
      </c>
      <c r="M610">
        <v>3.98478185878268</v>
      </c>
      <c r="N610">
        <f>(Table2[[#This Row],[1W Return vs Nifty]]-AVERAGE(Table2[1W Return vs Nifty]))/_xlfn.STDEV.P(Table2[1W Return vs Nifty])</f>
        <v>0.7469758665153089</v>
      </c>
      <c r="O610">
        <v>359.5</v>
      </c>
      <c r="P610">
        <v>345.69633157822699</v>
      </c>
      <c r="Q610">
        <v>341.358235157808</v>
      </c>
      <c r="R610">
        <v>70.717273571297795</v>
      </c>
      <c r="S610" s="1">
        <f>(Table2[[#This Row],[Close Price]]-Table2[[#This Row],[20D EMA]])/Table2[[#This Row],[20D EMA]]</f>
        <v>5.1043115438108549E-2</v>
      </c>
      <c r="T610" s="1">
        <f>(Table2[[#This Row],[Close Price]]-Table2[[#This Row],[50D EMA]])/Table2[[#This Row],[50D EMA]]</f>
        <v>9.3011309304267348E-2</v>
      </c>
      <c r="U610" s="1">
        <f>(Table2[[#This Row],[Close Price]]-Table2[[#This Row],[200D EMA]])/Table2[[#This Row],[200D EMA]]</f>
        <v>0.10690166834651606</v>
      </c>
      <c r="V610">
        <v>1.28257884552729</v>
      </c>
      <c r="W610">
        <v>374.6</v>
      </c>
      <c r="X610">
        <v>379.95</v>
      </c>
      <c r="Y610">
        <v>371.2</v>
      </c>
      <c r="Z610">
        <v>385.75</v>
      </c>
      <c r="AA610">
        <v>355.35</v>
      </c>
      <c r="AB610">
        <v>387.55</v>
      </c>
      <c r="AC610" s="1">
        <f>(Table2[[#This Row],[Close Price]]/Table2[[#This Row],[Day Low]])-1</f>
        <v>8.6759209823812355E-3</v>
      </c>
      <c r="AD610" s="1">
        <f>(Table2[[#This Row],[Day High]]/Table2[[#This Row],[Close Price]])-1</f>
        <v>5.5577610162762525E-3</v>
      </c>
      <c r="AE610" s="1">
        <f>(Table2[[#This Row],[Close Price]]/Table2[[#This Row],[Current Week Low]])-1</f>
        <v>1.7914870689655249E-2</v>
      </c>
      <c r="AF610" s="1">
        <f>(Table2[[#This Row],[Current Week High]]/Table2[[#This Row],[Close Price]])-1</f>
        <v>2.0907767632658336E-2</v>
      </c>
      <c r="AG610" s="1">
        <f>(Table2[[#This Row],[Close Price]]/Table2[[#This Row],[Current Month Low]])-1</f>
        <v>6.3317855635289133E-2</v>
      </c>
      <c r="AH610" s="1">
        <f>(Table2[[#This Row],[Current Month High]]/Table2[[#This Row],[Close Price]])-1</f>
        <v>2.5671562789466584E-2</v>
      </c>
      <c r="AI610">
        <v>9.8319438930792593</v>
      </c>
      <c r="AJ610">
        <v>31.8387997208653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-0.03</v>
      </c>
      <c r="AM610" t="s">
        <v>3221</v>
      </c>
      <c r="AN610">
        <v>3.88</v>
      </c>
      <c r="AO610" t="s">
        <v>3220</v>
      </c>
      <c r="AP610">
        <v>-7.3136464623663994E-2</v>
      </c>
      <c r="AQ610">
        <f>(Table2[[#This Row],[Sharpe Ratio]]-AVERAGE(Table2[Sharpe Ratio]))/_xlfn.STDEV.P(Table2[Sharpe Ratio])</f>
        <v>-1.6111102433609437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-0.64408469209041297</v>
      </c>
      <c r="AS610">
        <f>_xlfn.RANK.AVG(Table2[[#This Row],[1Y Return vs Nifty Z-Score]],Table2[1Y Return vs Nifty Z-Score])</f>
        <v>511</v>
      </c>
      <c r="AT610">
        <f>_xlfn.RANK.AVG(Table2[[#This Row],[6M Return vs Nifty Z-Score]],Table2[6M Return vs Nifty Z-Score])</f>
        <v>458</v>
      </c>
      <c r="AU610">
        <f>_xlfn.RANK.AVG(Table2[[#This Row],[Sharpe Ratio Z-Score]],Table2[Sharpe Ratio Z-Score])</f>
        <v>699</v>
      </c>
      <c r="AV610">
        <f>(Table2[[#This Row],[Rank 1Y]]+Table2[[#This Row],[Rank 6M]]+Table2[[#This Row],[Rank Sharpe]])/3</f>
        <v>556</v>
      </c>
    </row>
    <row r="611" spans="1:48" x14ac:dyDescent="0.3">
      <c r="A611" t="s">
        <v>1655</v>
      </c>
      <c r="B611" t="s">
        <v>1656</v>
      </c>
      <c r="C611" t="s">
        <v>3172</v>
      </c>
      <c r="D611" t="s">
        <v>1081</v>
      </c>
      <c r="E611">
        <v>5374.6725955000002</v>
      </c>
      <c r="F611">
        <v>3206.3</v>
      </c>
      <c r="G611">
        <v>-7.1761733643113796</v>
      </c>
      <c r="H611">
        <f>(Table2[[#This Row],[1Y Return vs Nifty]]-AVERAGE(Table2[1Y Return vs Nifty]))/_xlfn.STDEV.P(Table2[1Y Return vs Nifty])</f>
        <v>-0.5319209647663582</v>
      </c>
      <c r="I611">
        <v>0.27741305294250901</v>
      </c>
      <c r="J611">
        <f>(Table2[[#This Row],[1M Return vs Nifty]]-AVERAGE(Table2[1M Return vs Nifty]))/_xlfn.STDEV.P(Table2[1M Return vs Nifty])</f>
        <v>-3.1194162331248051E-2</v>
      </c>
      <c r="K611">
        <v>-1.32123099229921</v>
      </c>
      <c r="L611">
        <f>(Table2[[#This Row],[6M Return vs Nifty]]-AVERAGE(Table2[6M Return vs Nifty]))/_xlfn.STDEV.P(Table2[6M Return vs Nifty])</f>
        <v>-0.50482274881803824</v>
      </c>
      <c r="M611">
        <v>0.12938105021666399</v>
      </c>
      <c r="N611">
        <f>(Table2[[#This Row],[1W Return vs Nifty]]-AVERAGE(Table2[1W Return vs Nifty]))/_xlfn.STDEV.P(Table2[1W Return vs Nifty])</f>
        <v>5.6681693583395185E-3</v>
      </c>
      <c r="O611">
        <v>3153.2</v>
      </c>
      <c r="P611">
        <v>3120.8742959892602</v>
      </c>
      <c r="Q611">
        <v>2989.8286485210101</v>
      </c>
      <c r="R611">
        <v>58.8564409021835</v>
      </c>
      <c r="S611" s="1">
        <f>(Table2[[#This Row],[Close Price]]-Table2[[#This Row],[20D EMA]])/Table2[[#This Row],[20D EMA]]</f>
        <v>1.6840035519472399E-2</v>
      </c>
      <c r="T611" s="1">
        <f>(Table2[[#This Row],[Close Price]]-Table2[[#This Row],[50D EMA]])/Table2[[#This Row],[50D EMA]]</f>
        <v>2.7372362969096006E-2</v>
      </c>
      <c r="U611" s="1">
        <f>(Table2[[#This Row],[Close Price]]-Table2[[#This Row],[200D EMA]])/Table2[[#This Row],[200D EMA]]</f>
        <v>7.2402594572124654E-2</v>
      </c>
      <c r="V611">
        <v>0.88802875028080397</v>
      </c>
      <c r="W611">
        <v>3140.3</v>
      </c>
      <c r="X611">
        <v>3213</v>
      </c>
      <c r="Y611">
        <v>3025</v>
      </c>
      <c r="Z611">
        <v>3213</v>
      </c>
      <c r="AA611">
        <v>3025</v>
      </c>
      <c r="AB611">
        <v>3240</v>
      </c>
      <c r="AC611" s="1">
        <f>(Table2[[#This Row],[Close Price]]/Table2[[#This Row],[Day Low]])-1</f>
        <v>2.1017100277043621E-2</v>
      </c>
      <c r="AD611" s="1">
        <f>(Table2[[#This Row],[Day High]]/Table2[[#This Row],[Close Price]])-1</f>
        <v>2.089636029067643E-3</v>
      </c>
      <c r="AE611" s="1">
        <f>(Table2[[#This Row],[Close Price]]/Table2[[#This Row],[Current Week Low]])-1</f>
        <v>5.9933884297520779E-2</v>
      </c>
      <c r="AF611" s="1">
        <f>(Table2[[#This Row],[Current Week High]]/Table2[[#This Row],[Close Price]])-1</f>
        <v>2.089636029067643E-3</v>
      </c>
      <c r="AG611" s="1">
        <f>(Table2[[#This Row],[Close Price]]/Table2[[#This Row],[Current Month Low]])-1</f>
        <v>5.9933884297520779E-2</v>
      </c>
      <c r="AH611" s="1">
        <f>(Table2[[#This Row],[Current Month High]]/Table2[[#This Row],[Close Price]])-1</f>
        <v>1.0510557340236426E-2</v>
      </c>
      <c r="AI611">
        <v>15.397810560459</v>
      </c>
      <c r="AJ611">
        <v>39.404347826086898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>
        <v>0</v>
      </c>
      <c r="AN611">
        <v>-1.03</v>
      </c>
      <c r="AO611" t="s">
        <v>3221</v>
      </c>
      <c r="AP611">
        <v>-6.561264414996E-2</v>
      </c>
      <c r="AQ611">
        <f>(Table2[[#This Row],[Sharpe Ratio]]-AVERAGE(Table2[Sharpe Ratio]))/_xlfn.STDEV.P(Table2[Sharpe Ratio])</f>
        <v>-1.5231466878455533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-2.5854163944028583</v>
      </c>
      <c r="AS611">
        <f>_xlfn.RANK.AVG(Table2[[#This Row],[1Y Return vs Nifty Z-Score]],Table2[1Y Return vs Nifty Z-Score])</f>
        <v>489</v>
      </c>
      <c r="AT611">
        <f>_xlfn.RANK.AVG(Table2[[#This Row],[6M Return vs Nifty Z-Score]],Table2[6M Return vs Nifty Z-Score])</f>
        <v>495</v>
      </c>
      <c r="AU611">
        <f>_xlfn.RANK.AVG(Table2[[#This Row],[Sharpe Ratio Z-Score]],Table2[Sharpe Ratio Z-Score])</f>
        <v>687</v>
      </c>
      <c r="AV611">
        <f>(Table2[[#This Row],[Rank 1Y]]+Table2[[#This Row],[Rank 6M]]+Table2[[#This Row],[Rank Sharpe]])/3</f>
        <v>557</v>
      </c>
    </row>
    <row r="612" spans="1:48" x14ac:dyDescent="0.3">
      <c r="A612" t="s">
        <v>1939</v>
      </c>
      <c r="B612" t="s">
        <v>1940</v>
      </c>
      <c r="C612" t="s">
        <v>3173</v>
      </c>
      <c r="D612" t="s">
        <v>536</v>
      </c>
      <c r="E612">
        <v>3682.9922087549999</v>
      </c>
      <c r="F612">
        <v>330.65</v>
      </c>
      <c r="G612">
        <v>-29.943485065409199</v>
      </c>
      <c r="H612">
        <f>(Table2[[#This Row],[1Y Return vs Nifty]]-AVERAGE(Table2[1Y Return vs Nifty]))/_xlfn.STDEV.P(Table2[1Y Return vs Nifty])</f>
        <v>-0.93298981268227166</v>
      </c>
      <c r="I612">
        <v>-11.0030935246865</v>
      </c>
      <c r="J612">
        <f>(Table2[[#This Row],[1M Return vs Nifty]]-AVERAGE(Table2[1M Return vs Nifty]))/_xlfn.STDEV.P(Table2[1M Return vs Nifty])</f>
        <v>-1.1590014689132699</v>
      </c>
      <c r="K612">
        <v>0.45591805283030501</v>
      </c>
      <c r="L612">
        <f>(Table2[[#This Row],[6M Return vs Nifty]]-AVERAGE(Table2[6M Return vs Nifty]))/_xlfn.STDEV.P(Table2[6M Return vs Nifty])</f>
        <v>-0.4484481590606903</v>
      </c>
      <c r="M612">
        <v>-2.4768962162927899</v>
      </c>
      <c r="N612">
        <f>(Table2[[#This Row],[1W Return vs Nifty]]-AVERAGE(Table2[1W Return vs Nifty]))/_xlfn.STDEV.P(Table2[1W Return vs Nifty])</f>
        <v>-0.49546089465389093</v>
      </c>
      <c r="O612">
        <v>341.62</v>
      </c>
      <c r="P612">
        <v>351.55678342745301</v>
      </c>
      <c r="Q612">
        <v>332.96571466206302</v>
      </c>
      <c r="R612">
        <v>38.5845673821551</v>
      </c>
      <c r="S612" s="1">
        <f>(Table2[[#This Row],[Close Price]]-Table2[[#This Row],[20D EMA]])/Table2[[#This Row],[20D EMA]]</f>
        <v>-3.21117030618817E-2</v>
      </c>
      <c r="T612" s="1">
        <f>(Table2[[#This Row],[Close Price]]-Table2[[#This Row],[50D EMA]])/Table2[[#This Row],[50D EMA]]</f>
        <v>-5.9469150967946957E-2</v>
      </c>
      <c r="U612" s="1">
        <f>(Table2[[#This Row],[Close Price]]-Table2[[#This Row],[200D EMA]])/Table2[[#This Row],[200D EMA]]</f>
        <v>-6.9548141447936555E-3</v>
      </c>
      <c r="V612">
        <v>0.19074301686185999</v>
      </c>
      <c r="W612">
        <v>327</v>
      </c>
      <c r="X612">
        <v>337</v>
      </c>
      <c r="Y612">
        <v>326.14999999999998</v>
      </c>
      <c r="Z612">
        <v>337.75</v>
      </c>
      <c r="AA612">
        <v>326.14999999999998</v>
      </c>
      <c r="AB612">
        <v>348</v>
      </c>
      <c r="AC612" s="1">
        <f>(Table2[[#This Row],[Close Price]]/Table2[[#This Row],[Day Low]])-1</f>
        <v>1.1162079510703249E-2</v>
      </c>
      <c r="AD612" s="1">
        <f>(Table2[[#This Row],[Day High]]/Table2[[#This Row],[Close Price]])-1</f>
        <v>1.9204597005897606E-2</v>
      </c>
      <c r="AE612" s="1">
        <f>(Table2[[#This Row],[Close Price]]/Table2[[#This Row],[Current Week Low]])-1</f>
        <v>1.3797332515713689E-2</v>
      </c>
      <c r="AF612" s="1">
        <f>(Table2[[#This Row],[Current Week High]]/Table2[[#This Row],[Close Price]])-1</f>
        <v>2.1472856494783032E-2</v>
      </c>
      <c r="AG612" s="1">
        <f>(Table2[[#This Row],[Close Price]]/Table2[[#This Row],[Current Month Low]])-1</f>
        <v>1.3797332515713689E-2</v>
      </c>
      <c r="AH612" s="1">
        <f>(Table2[[#This Row],[Current Month High]]/Table2[[#This Row],[Close Price]])-1</f>
        <v>5.2472402842885346E-2</v>
      </c>
      <c r="AI612">
        <v>36.670195070315998</v>
      </c>
      <c r="AJ612">
        <v>40.522736931576603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-0.17</v>
      </c>
      <c r="AM612" t="s">
        <v>3221</v>
      </c>
      <c r="AN612">
        <v>-2.84</v>
      </c>
      <c r="AO612" t="s">
        <v>3221</v>
      </c>
      <c r="AQ612">
        <f>(Table2[[#This Row],[Sharpe Ratio]]-AVERAGE(Table2[Sharpe Ratio]))/_xlfn.STDEV.P(Table2[Sharpe Ratio])</f>
        <v>-0.75604684988846571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647</v>
      </c>
      <c r="AT612">
        <f>_xlfn.RANK.AVG(Table2[[#This Row],[6M Return vs Nifty Z-Score]],Table2[6M Return vs Nifty Z-Score])</f>
        <v>469</v>
      </c>
      <c r="AU612">
        <f>_xlfn.RANK.AVG(Table2[[#This Row],[Sharpe Ratio Z-Score]],Table2[Sharpe Ratio Z-Score])</f>
        <v>559.5</v>
      </c>
      <c r="AV612">
        <f>(Table2[[#This Row],[Rank 1Y]]+Table2[[#This Row],[Rank 6M]]+Table2[[#This Row],[Rank Sharpe]])/3</f>
        <v>558.5</v>
      </c>
    </row>
    <row r="613" spans="1:48" x14ac:dyDescent="0.3">
      <c r="A613" t="s">
        <v>924</v>
      </c>
      <c r="B613" t="s">
        <v>925</v>
      </c>
      <c r="C613" t="s">
        <v>3175</v>
      </c>
      <c r="D613" t="s">
        <v>501</v>
      </c>
      <c r="E613">
        <v>16776.660171579999</v>
      </c>
      <c r="F613">
        <v>1578.95</v>
      </c>
      <c r="G613">
        <v>-19.887265513325701</v>
      </c>
      <c r="H613">
        <f>(Table2[[#This Row],[1Y Return vs Nifty]]-AVERAGE(Table2[1Y Return vs Nifty]))/_xlfn.STDEV.P(Table2[1Y Return vs Nifty])</f>
        <v>-0.75583949985244692</v>
      </c>
      <c r="I613">
        <v>-6.2191116142938903</v>
      </c>
      <c r="J613">
        <f>(Table2[[#This Row],[1M Return vs Nifty]]-AVERAGE(Table2[1M Return vs Nifty]))/_xlfn.STDEV.P(Table2[1M Return vs Nifty])</f>
        <v>-0.68070648136395739</v>
      </c>
      <c r="K613">
        <v>6.1731926198926699</v>
      </c>
      <c r="L613">
        <f>(Table2[[#This Row],[6M Return vs Nifty]]-AVERAGE(Table2[6M Return vs Nifty]))/_xlfn.STDEV.P(Table2[6M Return vs Nifty])</f>
        <v>-0.26708520071367631</v>
      </c>
      <c r="M613">
        <v>5.0772194000735098</v>
      </c>
      <c r="N613">
        <f>(Table2[[#This Row],[1W Return vs Nifty]]-AVERAGE(Table2[1W Return vs Nifty]))/_xlfn.STDEV.P(Table2[1W Return vs Nifty])</f>
        <v>0.95702727186409198</v>
      </c>
      <c r="O613">
        <v>1529</v>
      </c>
      <c r="P613">
        <v>1510.8258435979899</v>
      </c>
      <c r="Q613">
        <v>1444.1414590065899</v>
      </c>
      <c r="R613">
        <v>69.236044837069002</v>
      </c>
      <c r="S613" s="1">
        <f>(Table2[[#This Row],[Close Price]]-Table2[[#This Row],[20D EMA]])/Table2[[#This Row],[20D EMA]]</f>
        <v>3.2668410725964714E-2</v>
      </c>
      <c r="T613" s="1">
        <f>(Table2[[#This Row],[Close Price]]-Table2[[#This Row],[50D EMA]])/Table2[[#This Row],[50D EMA]]</f>
        <v>4.5090674541133323E-2</v>
      </c>
      <c r="U613" s="1">
        <f>(Table2[[#This Row],[Close Price]]-Table2[[#This Row],[200D EMA]])/Table2[[#This Row],[200D EMA]]</f>
        <v>9.334857063527803E-2</v>
      </c>
      <c r="V613">
        <v>0.64814345164593801</v>
      </c>
      <c r="W613">
        <v>1536.5</v>
      </c>
      <c r="X613">
        <v>1584.4</v>
      </c>
      <c r="Y613">
        <v>1476.15</v>
      </c>
      <c r="Z613">
        <v>1584.4</v>
      </c>
      <c r="AA613">
        <v>1462.3</v>
      </c>
      <c r="AB613">
        <v>1584.4</v>
      </c>
      <c r="AC613" s="1">
        <f>(Table2[[#This Row],[Close Price]]/Table2[[#This Row],[Day Low]])-1</f>
        <v>2.7627725349820942E-2</v>
      </c>
      <c r="AD613" s="1">
        <f>(Table2[[#This Row],[Day High]]/Table2[[#This Row],[Close Price]])-1</f>
        <v>3.451660913898591E-3</v>
      </c>
      <c r="AE613" s="1">
        <f>(Table2[[#This Row],[Close Price]]/Table2[[#This Row],[Current Week Low]])-1</f>
        <v>6.9640619178267693E-2</v>
      </c>
      <c r="AF613" s="1">
        <f>(Table2[[#This Row],[Current Week High]]/Table2[[#This Row],[Close Price]])-1</f>
        <v>3.451660913898591E-3</v>
      </c>
      <c r="AG613" s="1">
        <f>(Table2[[#This Row],[Close Price]]/Table2[[#This Row],[Current Month Low]])-1</f>
        <v>7.9771592696437077E-2</v>
      </c>
      <c r="AH613" s="1">
        <f>(Table2[[#This Row],[Current Month High]]/Table2[[#This Row],[Close Price]])-1</f>
        <v>3.451660913898591E-3</v>
      </c>
      <c r="AI613">
        <v>7.0331549447417396</v>
      </c>
      <c r="AJ613">
        <v>27.0273531777956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7.0000000000000007E-2</v>
      </c>
      <c r="AM613" t="s">
        <v>3220</v>
      </c>
      <c r="AN613">
        <v>1.87</v>
      </c>
      <c r="AO613" t="s">
        <v>3220</v>
      </c>
      <c r="AP613">
        <v>-6.0956711437359E-2</v>
      </c>
      <c r="AQ613">
        <f>(Table2[[#This Row],[Sharpe Ratio]]-AVERAGE(Table2[Sharpe Ratio]))/_xlfn.STDEV.P(Table2[Sharpe Ratio])</f>
        <v>-1.4687125878996283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-2.2153164979656168</v>
      </c>
      <c r="AS613">
        <f>_xlfn.RANK.AVG(Table2[[#This Row],[1Y Return vs Nifty Z-Score]],Table2[1Y Return vs Nifty Z-Score])</f>
        <v>586</v>
      </c>
      <c r="AT613">
        <f>_xlfn.RANK.AVG(Table2[[#This Row],[6M Return vs Nifty Z-Score]],Table2[6M Return vs Nifty Z-Score])</f>
        <v>412</v>
      </c>
      <c r="AU613">
        <f>_xlfn.RANK.AVG(Table2[[#This Row],[Sharpe Ratio Z-Score]],Table2[Sharpe Ratio Z-Score])</f>
        <v>678</v>
      </c>
      <c r="AV613">
        <f>(Table2[[#This Row],[Rank 1Y]]+Table2[[#This Row],[Rank 6M]]+Table2[[#This Row],[Rank Sharpe]])/3</f>
        <v>558.66666666666663</v>
      </c>
    </row>
    <row r="614" spans="1:48" x14ac:dyDescent="0.3">
      <c r="A614" t="s">
        <v>1708</v>
      </c>
      <c r="B614" t="s">
        <v>1709</v>
      </c>
      <c r="C614" t="s">
        <v>3175</v>
      </c>
      <c r="D614" t="s">
        <v>501</v>
      </c>
      <c r="E614">
        <v>4940.6488097599904</v>
      </c>
      <c r="F614">
        <v>893.6</v>
      </c>
      <c r="G614">
        <v>-22.096518400601799</v>
      </c>
      <c r="H614">
        <f>(Table2[[#This Row],[1Y Return vs Nifty]]-AVERAGE(Table2[1Y Return vs Nifty]))/_xlfn.STDEV.P(Table2[1Y Return vs Nifty])</f>
        <v>-0.79475768755451115</v>
      </c>
      <c r="I614">
        <v>-7.5828948940127798</v>
      </c>
      <c r="J614">
        <f>(Table2[[#This Row],[1M Return vs Nifty]]-AVERAGE(Table2[1M Return vs Nifty]))/_xlfn.STDEV.P(Table2[1M Return vs Nifty])</f>
        <v>-0.81705538882451567</v>
      </c>
      <c r="K614">
        <v>12.3131881379537</v>
      </c>
      <c r="L614">
        <f>(Table2[[#This Row],[6M Return vs Nifty]]-AVERAGE(Table2[6M Return vs Nifty]))/_xlfn.STDEV.P(Table2[6M Return vs Nifty])</f>
        <v>-7.2312719817219206E-2</v>
      </c>
      <c r="M614">
        <v>-1.72209045458827</v>
      </c>
      <c r="N614">
        <f>(Table2[[#This Row],[1W Return vs Nifty]]-AVERAGE(Table2[1W Return vs Nifty]))/_xlfn.STDEV.P(Table2[1W Return vs Nifty])</f>
        <v>-0.35032855983495748</v>
      </c>
      <c r="O614">
        <v>891.87</v>
      </c>
      <c r="P614">
        <v>863.758212595327</v>
      </c>
      <c r="Q614">
        <v>799.66550779252202</v>
      </c>
      <c r="R614">
        <v>50.470706156110097</v>
      </c>
      <c r="S614" s="1">
        <f>(Table2[[#This Row],[Close Price]]-Table2[[#This Row],[20D EMA]])/Table2[[#This Row],[20D EMA]]</f>
        <v>1.9397445816094479E-3</v>
      </c>
      <c r="T614" s="1">
        <f>(Table2[[#This Row],[Close Price]]-Table2[[#This Row],[50D EMA]])/Table2[[#This Row],[50D EMA]]</f>
        <v>3.4548774147116545E-2</v>
      </c>
      <c r="U614" s="1">
        <f>(Table2[[#This Row],[Close Price]]-Table2[[#This Row],[200D EMA]])/Table2[[#This Row],[200D EMA]]</f>
        <v>0.11746723010072589</v>
      </c>
      <c r="V614">
        <v>0.59986943179693897</v>
      </c>
      <c r="W614">
        <v>876.55</v>
      </c>
      <c r="X614">
        <v>901.95</v>
      </c>
      <c r="Y614">
        <v>858.9</v>
      </c>
      <c r="Z614">
        <v>901.95</v>
      </c>
      <c r="AA614">
        <v>858.9</v>
      </c>
      <c r="AB614">
        <v>909.9</v>
      </c>
      <c r="AC614" s="1">
        <f>(Table2[[#This Row],[Close Price]]/Table2[[#This Row],[Day Low]])-1</f>
        <v>1.9451257771947006E-2</v>
      </c>
      <c r="AD614" s="1">
        <f>(Table2[[#This Row],[Day High]]/Table2[[#This Row],[Close Price]])-1</f>
        <v>9.3442256042972627E-3</v>
      </c>
      <c r="AE614" s="1">
        <f>(Table2[[#This Row],[Close Price]]/Table2[[#This Row],[Current Week Low]])-1</f>
        <v>4.0400512283153001E-2</v>
      </c>
      <c r="AF614" s="1">
        <f>(Table2[[#This Row],[Current Week High]]/Table2[[#This Row],[Close Price]])-1</f>
        <v>9.3442256042972627E-3</v>
      </c>
      <c r="AG614" s="1">
        <f>(Table2[[#This Row],[Close Price]]/Table2[[#This Row],[Current Month Low]])-1</f>
        <v>4.0400512283153001E-2</v>
      </c>
      <c r="AH614" s="1">
        <f>(Table2[[#This Row],[Current Month High]]/Table2[[#This Row],[Close Price]])-1</f>
        <v>1.8240823634735781E-2</v>
      </c>
      <c r="AI614">
        <v>8.1020590868397395</v>
      </c>
      <c r="AJ614">
        <v>36.022528350711603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7.0000000000000007E-2</v>
      </c>
      <c r="AM614" t="s">
        <v>3220</v>
      </c>
      <c r="AN614">
        <v>-2.13</v>
      </c>
      <c r="AO614" t="s">
        <v>3221</v>
      </c>
      <c r="AP614">
        <v>-0.13481690511434199</v>
      </c>
      <c r="AQ614">
        <f>(Table2[[#This Row],[Sharpe Ratio]]-AVERAGE(Table2[Sharpe Ratio]))/_xlfn.STDEV.P(Table2[Sharpe Ratio])</f>
        <v>-2.3322373449814893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-4.3666917010126927</v>
      </c>
      <c r="AS614">
        <f>_xlfn.RANK.AVG(Table2[[#This Row],[1Y Return vs Nifty Z-Score]],Table2[1Y Return vs Nifty Z-Score])</f>
        <v>598</v>
      </c>
      <c r="AT614">
        <f>_xlfn.RANK.AVG(Table2[[#This Row],[6M Return vs Nifty Z-Score]],Table2[6M Return vs Nifty Z-Score])</f>
        <v>343</v>
      </c>
      <c r="AU614">
        <f>_xlfn.RANK.AVG(Table2[[#This Row],[Sharpe Ratio Z-Score]],Table2[Sharpe Ratio Z-Score])</f>
        <v>736</v>
      </c>
      <c r="AV614">
        <f>(Table2[[#This Row],[Rank 1Y]]+Table2[[#This Row],[Rank 6M]]+Table2[[#This Row],[Rank Sharpe]])/3</f>
        <v>559</v>
      </c>
    </row>
    <row r="615" spans="1:48" x14ac:dyDescent="0.3">
      <c r="A615" t="s">
        <v>1874</v>
      </c>
      <c r="B615" t="s">
        <v>1875</v>
      </c>
      <c r="C615" t="s">
        <v>3177</v>
      </c>
      <c r="D615" t="s">
        <v>414</v>
      </c>
      <c r="E615">
        <v>3975.09239484</v>
      </c>
      <c r="F615">
        <v>25.78</v>
      </c>
      <c r="G615">
        <v>-35.408157706952501</v>
      </c>
      <c r="H615">
        <f>(Table2[[#This Row],[1Y Return vs Nifty]]-AVERAGE(Table2[1Y Return vs Nifty]))/_xlfn.STDEV.P(Table2[1Y Return vs Nifty])</f>
        <v>-1.0292554583305324</v>
      </c>
      <c r="I615">
        <v>38.935378968933797</v>
      </c>
      <c r="J615">
        <f>(Table2[[#This Row],[1M Return vs Nifty]]-AVERAGE(Table2[1M Return vs Nifty]))/_xlfn.STDEV.P(Table2[1M Return vs Nifty])</f>
        <v>3.8337684718927134</v>
      </c>
      <c r="K615">
        <v>2.49329340488939</v>
      </c>
      <c r="L615">
        <f>(Table2[[#This Row],[6M Return vs Nifty]]-AVERAGE(Table2[6M Return vs Nifty]))/_xlfn.STDEV.P(Table2[6M Return vs Nifty])</f>
        <v>-0.38381868976049849</v>
      </c>
      <c r="M615">
        <v>2.1994888009051801</v>
      </c>
      <c r="N615">
        <f>(Table2[[#This Row],[1W Return vs Nifty]]-AVERAGE(Table2[1W Return vs Nifty]))/_xlfn.STDEV.P(Table2[1W Return vs Nifty])</f>
        <v>0.40370377855365797</v>
      </c>
      <c r="O615">
        <v>22.75</v>
      </c>
      <c r="P615">
        <v>21.605116675591301</v>
      </c>
      <c r="Q615">
        <v>23.808578484762801</v>
      </c>
      <c r="R615">
        <v>72.898428509762397</v>
      </c>
      <c r="S615" s="1">
        <f>(Table2[[#This Row],[Close Price]]-Table2[[#This Row],[20D EMA]])/Table2[[#This Row],[20D EMA]]</f>
        <v>0.13318681318681325</v>
      </c>
      <c r="T615" s="1">
        <f>(Table2[[#This Row],[Close Price]]-Table2[[#This Row],[50D EMA]])/Table2[[#This Row],[50D EMA]]</f>
        <v>0.19323586107384166</v>
      </c>
      <c r="U615" s="1">
        <f>(Table2[[#This Row],[Close Price]]-Table2[[#This Row],[200D EMA]])/Table2[[#This Row],[200D EMA]]</f>
        <v>8.28029912201136E-2</v>
      </c>
      <c r="V615">
        <v>2.0660223648829601</v>
      </c>
      <c r="W615">
        <v>23.75</v>
      </c>
      <c r="X615">
        <v>26.26</v>
      </c>
      <c r="Y615">
        <v>23.75</v>
      </c>
      <c r="Z615">
        <v>26.86</v>
      </c>
      <c r="AA615">
        <v>22.5</v>
      </c>
      <c r="AB615">
        <v>26.86</v>
      </c>
      <c r="AC615" s="1">
        <f>(Table2[[#This Row],[Close Price]]/Table2[[#This Row],[Day Low]])-1</f>
        <v>8.5473684210526368E-2</v>
      </c>
      <c r="AD615" s="1">
        <f>(Table2[[#This Row],[Day High]]/Table2[[#This Row],[Close Price]])-1</f>
        <v>1.8619084561675825E-2</v>
      </c>
      <c r="AE615" s="1">
        <f>(Table2[[#This Row],[Close Price]]/Table2[[#This Row],[Current Week Low]])-1</f>
        <v>8.5473684210526368E-2</v>
      </c>
      <c r="AF615" s="1">
        <f>(Table2[[#This Row],[Current Week High]]/Table2[[#This Row],[Close Price]])-1</f>
        <v>4.1892940263770218E-2</v>
      </c>
      <c r="AG615" s="1">
        <f>(Table2[[#This Row],[Close Price]]/Table2[[#This Row],[Current Month Low]])-1</f>
        <v>0.14577777777777778</v>
      </c>
      <c r="AH615" s="1">
        <f>(Table2[[#This Row],[Current Month High]]/Table2[[#This Row],[Close Price]])-1</f>
        <v>4.1892940263770218E-2</v>
      </c>
      <c r="AI615">
        <v>75.135764158262106</v>
      </c>
      <c r="AJ615">
        <v>54.371257485029901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0.14000000000000001</v>
      </c>
      <c r="AM615" t="s">
        <v>3220</v>
      </c>
      <c r="AN615">
        <v>28.51</v>
      </c>
      <c r="AO615" t="s">
        <v>3220</v>
      </c>
      <c r="AQ615">
        <f>(Table2[[#This Row],[Sharpe Ratio]]-AVERAGE(Table2[Sharpe Ratio]))/_xlfn.STDEV.P(Table2[Sharpe Ratio])</f>
        <v>-0.75604684988846571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675</v>
      </c>
      <c r="AT615">
        <f>_xlfn.RANK.AVG(Table2[[#This Row],[6M Return vs Nifty Z-Score]],Table2[6M Return vs Nifty Z-Score])</f>
        <v>447</v>
      </c>
      <c r="AU615">
        <f>_xlfn.RANK.AVG(Table2[[#This Row],[Sharpe Ratio Z-Score]],Table2[Sharpe Ratio Z-Score])</f>
        <v>559.5</v>
      </c>
      <c r="AV615">
        <f>(Table2[[#This Row],[Rank 1Y]]+Table2[[#This Row],[Rank 6M]]+Table2[[#This Row],[Rank Sharpe]])/3</f>
        <v>560.5</v>
      </c>
    </row>
    <row r="616" spans="1:48" x14ac:dyDescent="0.3">
      <c r="A616" t="s">
        <v>1696</v>
      </c>
      <c r="B616" t="s">
        <v>1697</v>
      </c>
      <c r="C616" t="s">
        <v>3166</v>
      </c>
      <c r="D616" t="s">
        <v>204</v>
      </c>
      <c r="E616">
        <v>5031.1254722349904</v>
      </c>
      <c r="F616">
        <v>126.11</v>
      </c>
      <c r="G616">
        <v>-22.7617931454614</v>
      </c>
      <c r="H616">
        <f>(Table2[[#This Row],[1Y Return vs Nifty]]-AVERAGE(Table2[1Y Return vs Nifty]))/_xlfn.STDEV.P(Table2[1Y Return vs Nifty])</f>
        <v>-0.80647716409927717</v>
      </c>
      <c r="I616">
        <v>-8.0491153735118104</v>
      </c>
      <c r="J616">
        <f>(Table2[[#This Row],[1M Return vs Nifty]]-AVERAGE(Table2[1M Return vs Nifty]))/_xlfn.STDEV.P(Table2[1M Return vs Nifty])</f>
        <v>-0.86366737913175395</v>
      </c>
      <c r="K616">
        <v>-9.7060295793165299</v>
      </c>
      <c r="L616">
        <f>(Table2[[#This Row],[6M Return vs Nifty]]-AVERAGE(Table2[6M Return vs Nifty]))/_xlfn.STDEV.P(Table2[6M Return vs Nifty])</f>
        <v>-0.77080470561370085</v>
      </c>
      <c r="M616">
        <v>-4.4151109601232799</v>
      </c>
      <c r="N616">
        <f>(Table2[[#This Row],[1W Return vs Nifty]]-AVERAGE(Table2[1W Return vs Nifty]))/_xlfn.STDEV.P(Table2[1W Return vs Nifty])</f>
        <v>-0.86813641652241402</v>
      </c>
      <c r="O616">
        <v>126.17</v>
      </c>
      <c r="P616">
        <v>127.57311582886</v>
      </c>
      <c r="Q616">
        <v>124.08247131642</v>
      </c>
      <c r="R616">
        <v>52.050861118332399</v>
      </c>
      <c r="S616" s="1">
        <f>(Table2[[#This Row],[Close Price]]-Table2[[#This Row],[20D EMA]])/Table2[[#This Row],[20D EMA]]</f>
        <v>-4.7554886264565484E-4</v>
      </c>
      <c r="T616" s="1">
        <f>(Table2[[#This Row],[Close Price]]-Table2[[#This Row],[50D EMA]])/Table2[[#This Row],[50D EMA]]</f>
        <v>-1.146884137268212E-2</v>
      </c>
      <c r="U616" s="1">
        <f>(Table2[[#This Row],[Close Price]]-Table2[[#This Row],[200D EMA]])/Table2[[#This Row],[200D EMA]]</f>
        <v>1.6340170066484614E-2</v>
      </c>
      <c r="V616">
        <v>1.0230340128095099</v>
      </c>
      <c r="W616">
        <v>121.14</v>
      </c>
      <c r="X616">
        <v>127.25</v>
      </c>
      <c r="Y616">
        <v>117.76</v>
      </c>
      <c r="Z616">
        <v>127.25</v>
      </c>
      <c r="AA616">
        <v>117.76</v>
      </c>
      <c r="AB616">
        <v>128</v>
      </c>
      <c r="AC616" s="1">
        <f>(Table2[[#This Row],[Close Price]]/Table2[[#This Row],[Day Low]])-1</f>
        <v>4.1026911012052247E-2</v>
      </c>
      <c r="AD616" s="1">
        <f>(Table2[[#This Row],[Day High]]/Table2[[#This Row],[Close Price]])-1</f>
        <v>9.0397272222662028E-3</v>
      </c>
      <c r="AE616" s="1">
        <f>(Table2[[#This Row],[Close Price]]/Table2[[#This Row],[Current Week Low]])-1</f>
        <v>7.0906929347825942E-2</v>
      </c>
      <c r="AF616" s="1">
        <f>(Table2[[#This Row],[Current Week High]]/Table2[[#This Row],[Close Price]])-1</f>
        <v>9.0397272222662028E-3</v>
      </c>
      <c r="AG616" s="1">
        <f>(Table2[[#This Row],[Close Price]]/Table2[[#This Row],[Current Month Low]])-1</f>
        <v>7.0906929347825942E-2</v>
      </c>
      <c r="AH616" s="1">
        <f>(Table2[[#This Row],[Current Month High]]/Table2[[#This Row],[Close Price]])-1</f>
        <v>1.4986916184283494E-2</v>
      </c>
      <c r="AI616">
        <v>18.6741733407342</v>
      </c>
      <c r="AJ616">
        <v>23.214460185637499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-0.04</v>
      </c>
      <c r="AM616" t="s">
        <v>3221</v>
      </c>
      <c r="AN616">
        <v>-0.78</v>
      </c>
      <c r="AO616" t="s">
        <v>3221</v>
      </c>
      <c r="AP616">
        <v>1.0042575726637E-2</v>
      </c>
      <c r="AQ616">
        <f>(Table2[[#This Row],[Sharpe Ratio]]-AVERAGE(Table2[Sharpe Ratio]))/_xlfn.STDEV.P(Table2[Sharpe Ratio])</f>
        <v>-0.63863566623051038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603</v>
      </c>
      <c r="AT616">
        <f>_xlfn.RANK.AVG(Table2[[#This Row],[6M Return vs Nifty Z-Score]],Table2[6M Return vs Nifty Z-Score])</f>
        <v>575</v>
      </c>
      <c r="AU616">
        <f>_xlfn.RANK.AVG(Table2[[#This Row],[Sharpe Ratio Z-Score]],Table2[Sharpe Ratio Z-Score])</f>
        <v>505</v>
      </c>
      <c r="AV616">
        <f>(Table2[[#This Row],[Rank 1Y]]+Table2[[#This Row],[Rank 6M]]+Table2[[#This Row],[Rank Sharpe]])/3</f>
        <v>561</v>
      </c>
    </row>
    <row r="617" spans="1:48" x14ac:dyDescent="0.3">
      <c r="A617" t="s">
        <v>1071</v>
      </c>
      <c r="B617" t="s">
        <v>1072</v>
      </c>
      <c r="C617" t="s">
        <v>3168</v>
      </c>
      <c r="D617" t="s">
        <v>496</v>
      </c>
      <c r="E617">
        <v>12424.847720469999</v>
      </c>
      <c r="F617">
        <v>799.45</v>
      </c>
      <c r="G617">
        <v>-43.857346878042897</v>
      </c>
      <c r="H617">
        <f>(Table2[[#This Row],[1Y Return vs Nifty]]-AVERAGE(Table2[1Y Return vs Nifty]))/_xlfn.STDEV.P(Table2[1Y Return vs Nifty])</f>
        <v>-1.1780963320868063</v>
      </c>
      <c r="I617">
        <v>-4.0364923796658498</v>
      </c>
      <c r="J617">
        <f>(Table2[[#This Row],[1M Return vs Nifty]]-AVERAGE(Table2[1M Return vs Nifty]))/_xlfn.STDEV.P(Table2[1M Return vs Nifty])</f>
        <v>-0.46249164292916173</v>
      </c>
      <c r="K617">
        <v>-4.36870405313456</v>
      </c>
      <c r="L617">
        <f>(Table2[[#This Row],[6M Return vs Nifty]]-AVERAGE(Table2[6M Return vs Nifty]))/_xlfn.STDEV.P(Table2[6M Return vs Nifty])</f>
        <v>-0.60149446246636751</v>
      </c>
      <c r="M617">
        <v>-1.8051309034465499</v>
      </c>
      <c r="N617">
        <f>(Table2[[#This Row],[1W Return vs Nifty]]-AVERAGE(Table2[1W Return vs Nifty]))/_xlfn.STDEV.P(Table2[1W Return vs Nifty])</f>
        <v>-0.36629538843997317</v>
      </c>
      <c r="O617">
        <v>823.43</v>
      </c>
      <c r="P617">
        <v>826.16227539097497</v>
      </c>
      <c r="Q617">
        <v>825.61722937508603</v>
      </c>
      <c r="R617">
        <v>31.798497835251801</v>
      </c>
      <c r="S617" s="1">
        <f>(Table2[[#This Row],[Close Price]]-Table2[[#This Row],[20D EMA]])/Table2[[#This Row],[20D EMA]]</f>
        <v>-2.9122086880487601E-2</v>
      </c>
      <c r="T617" s="1">
        <f>(Table2[[#This Row],[Close Price]]-Table2[[#This Row],[50D EMA]])/Table2[[#This Row],[50D EMA]]</f>
        <v>-3.2332964342064084E-2</v>
      </c>
      <c r="U617" s="1">
        <f>(Table2[[#This Row],[Close Price]]-Table2[[#This Row],[200D EMA]])/Table2[[#This Row],[200D EMA]]</f>
        <v>-3.1694141599845356E-2</v>
      </c>
      <c r="V617">
        <v>0.84052612237822799</v>
      </c>
      <c r="W617">
        <v>789</v>
      </c>
      <c r="X617">
        <v>804.8</v>
      </c>
      <c r="Y617">
        <v>789</v>
      </c>
      <c r="Z617">
        <v>833</v>
      </c>
      <c r="AA617">
        <v>789</v>
      </c>
      <c r="AB617">
        <v>845.75</v>
      </c>
      <c r="AC617" s="1">
        <f>(Table2[[#This Row],[Close Price]]/Table2[[#This Row],[Day Low]])-1</f>
        <v>1.3244613434727492E-2</v>
      </c>
      <c r="AD617" s="1">
        <f>(Table2[[#This Row],[Day High]]/Table2[[#This Row],[Close Price]])-1</f>
        <v>6.6921008193132625E-3</v>
      </c>
      <c r="AE617" s="1">
        <f>(Table2[[#This Row],[Close Price]]/Table2[[#This Row],[Current Week Low]])-1</f>
        <v>1.3244613434727492E-2</v>
      </c>
      <c r="AF617" s="1">
        <f>(Table2[[#This Row],[Current Week High]]/Table2[[#This Row],[Close Price]])-1</f>
        <v>4.1966351866908447E-2</v>
      </c>
      <c r="AG617" s="1">
        <f>(Table2[[#This Row],[Close Price]]/Table2[[#This Row],[Current Month Low]])-1</f>
        <v>1.3244613434727492E-2</v>
      </c>
      <c r="AH617" s="1">
        <f>(Table2[[#This Row],[Current Month High]]/Table2[[#This Row],[Close Price]])-1</f>
        <v>5.7914816436299921E-2</v>
      </c>
      <c r="AI617">
        <v>25.085996622678</v>
      </c>
      <c r="AJ617">
        <v>12.765357218421601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-0.09</v>
      </c>
      <c r="AM617" t="s">
        <v>3221</v>
      </c>
      <c r="AN617">
        <v>-8.9499999999999993</v>
      </c>
      <c r="AO617" t="s">
        <v>3221</v>
      </c>
      <c r="AP617">
        <v>2.5510846871071999E-2</v>
      </c>
      <c r="AQ617">
        <f>(Table2[[#This Row],[Sharpe Ratio]]-AVERAGE(Table2[Sharpe Ratio]))/_xlfn.STDEV.P(Table2[Sharpe Ratio])</f>
        <v>-0.45779082386669873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697</v>
      </c>
      <c r="AT617">
        <f>_xlfn.RANK.AVG(Table2[[#This Row],[6M Return vs Nifty Z-Score]],Table2[6M Return vs Nifty Z-Score])</f>
        <v>528</v>
      </c>
      <c r="AU617">
        <f>_xlfn.RANK.AVG(Table2[[#This Row],[Sharpe Ratio Z-Score]],Table2[Sharpe Ratio Z-Score])</f>
        <v>459</v>
      </c>
      <c r="AV617">
        <f>(Table2[[#This Row],[Rank 1Y]]+Table2[[#This Row],[Rank 6M]]+Table2[[#This Row],[Rank Sharpe]])/3</f>
        <v>561.33333333333337</v>
      </c>
    </row>
    <row r="618" spans="1:48" x14ac:dyDescent="0.3">
      <c r="A618" t="s">
        <v>2209</v>
      </c>
      <c r="B618" t="s">
        <v>2210</v>
      </c>
      <c r="C618" t="s">
        <v>3164</v>
      </c>
      <c r="D618" t="s">
        <v>46</v>
      </c>
      <c r="E618">
        <v>2655.9999969999999</v>
      </c>
      <c r="F618">
        <v>670</v>
      </c>
      <c r="G618">
        <v>-44.670445096868399</v>
      </c>
      <c r="H618">
        <f>(Table2[[#This Row],[1Y Return vs Nifty]]-AVERAGE(Table2[1Y Return vs Nifty]))/_xlfn.STDEV.P(Table2[1Y Return vs Nifty])</f>
        <v>-1.1924198662022154</v>
      </c>
      <c r="I618">
        <v>-5.6797896399908803</v>
      </c>
      <c r="J618">
        <f>(Table2[[#This Row],[1M Return vs Nifty]]-AVERAGE(Table2[1M Return vs Nifty]))/_xlfn.STDEV.P(Table2[1M Return vs Nifty])</f>
        <v>-0.6267859185742124</v>
      </c>
      <c r="K618">
        <v>-7.3126507016808704</v>
      </c>
      <c r="L618">
        <f>(Table2[[#This Row],[6M Return vs Nifty]]-AVERAGE(Table2[6M Return vs Nifty]))/_xlfn.STDEV.P(Table2[6M Return vs Nifty])</f>
        <v>-0.69488211896831409</v>
      </c>
      <c r="M618">
        <v>-0.60040155308923204</v>
      </c>
      <c r="N618">
        <f>(Table2[[#This Row],[1W Return vs Nifty]]-AVERAGE(Table2[1W Return vs Nifty]))/_xlfn.STDEV.P(Table2[1W Return vs Nifty])</f>
        <v>-0.13465276948670105</v>
      </c>
      <c r="O618">
        <v>677.8</v>
      </c>
      <c r="P618">
        <v>679.15547505768097</v>
      </c>
      <c r="Q618">
        <v>693.49050904717603</v>
      </c>
      <c r="R618">
        <v>42.631200236663297</v>
      </c>
      <c r="S618" s="1">
        <f>(Table2[[#This Row],[Close Price]]-Table2[[#This Row],[20D EMA]])/Table2[[#This Row],[20D EMA]]</f>
        <v>-1.1507819415756794E-2</v>
      </c>
      <c r="T618" s="1">
        <f>(Table2[[#This Row],[Close Price]]-Table2[[#This Row],[50D EMA]])/Table2[[#This Row],[50D EMA]]</f>
        <v>-1.3480676213209346E-2</v>
      </c>
      <c r="U618" s="1">
        <f>(Table2[[#This Row],[Close Price]]-Table2[[#This Row],[200D EMA]])/Table2[[#This Row],[200D EMA]]</f>
        <v>-3.3872863061169947E-2</v>
      </c>
      <c r="V618">
        <v>0.46473081400777799</v>
      </c>
      <c r="W618">
        <v>665.8</v>
      </c>
      <c r="X618">
        <v>677.75</v>
      </c>
      <c r="Y618">
        <v>661</v>
      </c>
      <c r="Z618">
        <v>677.75</v>
      </c>
      <c r="AA618">
        <v>661</v>
      </c>
      <c r="AB618">
        <v>689.45</v>
      </c>
      <c r="AC618" s="1">
        <f>(Table2[[#This Row],[Close Price]]/Table2[[#This Row],[Day Low]])-1</f>
        <v>6.3082006608592422E-3</v>
      </c>
      <c r="AD618" s="1">
        <f>(Table2[[#This Row],[Day High]]/Table2[[#This Row],[Close Price]])-1</f>
        <v>1.1567164179104417E-2</v>
      </c>
      <c r="AE618" s="1">
        <f>(Table2[[#This Row],[Close Price]]/Table2[[#This Row],[Current Week Low]])-1</f>
        <v>1.3615733736762392E-2</v>
      </c>
      <c r="AF618" s="1">
        <f>(Table2[[#This Row],[Current Week High]]/Table2[[#This Row],[Close Price]])-1</f>
        <v>1.1567164179104417E-2</v>
      </c>
      <c r="AG618" s="1">
        <f>(Table2[[#This Row],[Close Price]]/Table2[[#This Row],[Current Month Low]])-1</f>
        <v>1.3615733736762392E-2</v>
      </c>
      <c r="AH618" s="1">
        <f>(Table2[[#This Row],[Current Month High]]/Table2[[#This Row],[Close Price]])-1</f>
        <v>2.9029850746268737E-2</v>
      </c>
      <c r="AI618">
        <v>25.208955223880601</v>
      </c>
      <c r="AJ618">
        <v>11.6852808801466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0.13</v>
      </c>
      <c r="AM618" t="s">
        <v>3220</v>
      </c>
      <c r="AN618">
        <v>-1.34</v>
      </c>
      <c r="AO618" t="s">
        <v>3221</v>
      </c>
      <c r="AP618">
        <v>3.4486356200593003E-2</v>
      </c>
      <c r="AQ618">
        <f>(Table2[[#This Row],[Sharpe Ratio]]-AVERAGE(Table2[Sharpe Ratio]))/_xlfn.STDEV.P(Table2[Sharpe Ratio])</f>
        <v>-0.35285507799854371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702</v>
      </c>
      <c r="AT618">
        <f>_xlfn.RANK.AVG(Table2[[#This Row],[6M Return vs Nifty Z-Score]],Table2[6M Return vs Nifty Z-Score])</f>
        <v>552</v>
      </c>
      <c r="AU618">
        <f>_xlfn.RANK.AVG(Table2[[#This Row],[Sharpe Ratio Z-Score]],Table2[Sharpe Ratio Z-Score])</f>
        <v>431</v>
      </c>
      <c r="AV618">
        <f>(Table2[[#This Row],[Rank 1Y]]+Table2[[#This Row],[Rank 6M]]+Table2[[#This Row],[Rank Sharpe]])/3</f>
        <v>561.66666666666663</v>
      </c>
    </row>
    <row r="619" spans="1:48" x14ac:dyDescent="0.3">
      <c r="A619" t="s">
        <v>1504</v>
      </c>
      <c r="B619" t="s">
        <v>1505</v>
      </c>
      <c r="C619" t="s">
        <v>3172</v>
      </c>
      <c r="D619" t="s">
        <v>414</v>
      </c>
      <c r="E619">
        <v>6985.6151383679899</v>
      </c>
      <c r="F619">
        <v>71.08</v>
      </c>
      <c r="G619">
        <v>-23.774359406487601</v>
      </c>
      <c r="H619">
        <f>(Table2[[#This Row],[1Y Return vs Nifty]]-AVERAGE(Table2[1Y Return vs Nifty]))/_xlfn.STDEV.P(Table2[1Y Return vs Nifty])</f>
        <v>-0.82431452623846735</v>
      </c>
      <c r="I619">
        <v>5.3803838806930004</v>
      </c>
      <c r="J619">
        <f>(Table2[[#This Row],[1M Return vs Nifty]]-AVERAGE(Table2[1M Return vs Nifty]))/_xlfn.STDEV.P(Table2[1M Return vs Nifty])</f>
        <v>0.47899283549607485</v>
      </c>
      <c r="K619">
        <v>-19.491065819574501</v>
      </c>
      <c r="L619">
        <f>(Table2[[#This Row],[6M Return vs Nifty]]-AVERAGE(Table2[6M Return vs Nifty]))/_xlfn.STDEV.P(Table2[6M Return vs Nifty])</f>
        <v>-1.0812048970422841</v>
      </c>
      <c r="M619">
        <v>-4.54214426396452</v>
      </c>
      <c r="N619">
        <f>(Table2[[#This Row],[1W Return vs Nifty]]-AVERAGE(Table2[1W Return vs Nifty]))/_xlfn.STDEV.P(Table2[1W Return vs Nifty])</f>
        <v>-0.89256209120805508</v>
      </c>
      <c r="O619">
        <v>67.36</v>
      </c>
      <c r="P619">
        <v>66.121709989722206</v>
      </c>
      <c r="Q619">
        <v>68.828175470102707</v>
      </c>
      <c r="R619">
        <v>64.743211499345804</v>
      </c>
      <c r="S619" s="1">
        <f>(Table2[[#This Row],[Close Price]]-Table2[[#This Row],[20D EMA]])/Table2[[#This Row],[20D EMA]]</f>
        <v>5.5225653206650814E-2</v>
      </c>
      <c r="T619" s="1">
        <f>(Table2[[#This Row],[Close Price]]-Table2[[#This Row],[50D EMA]])/Table2[[#This Row],[50D EMA]]</f>
        <v>7.4987322787757563E-2</v>
      </c>
      <c r="U619" s="1">
        <f>(Table2[[#This Row],[Close Price]]-Table2[[#This Row],[200D EMA]])/Table2[[#This Row],[200D EMA]]</f>
        <v>3.2716609361168228E-2</v>
      </c>
      <c r="V619">
        <v>1.1938795588215001</v>
      </c>
      <c r="W619">
        <v>65.989999999999995</v>
      </c>
      <c r="X619">
        <v>71.5</v>
      </c>
      <c r="Y619">
        <v>65.25</v>
      </c>
      <c r="Z619">
        <v>71.5</v>
      </c>
      <c r="AA619">
        <v>65.25</v>
      </c>
      <c r="AB619">
        <v>71.5</v>
      </c>
      <c r="AC619" s="1">
        <f>(Table2[[#This Row],[Close Price]]/Table2[[#This Row],[Day Low]])-1</f>
        <v>7.7132898924079374E-2</v>
      </c>
      <c r="AD619" s="1">
        <f>(Table2[[#This Row],[Day High]]/Table2[[#This Row],[Close Price]])-1</f>
        <v>5.9088351153628871E-3</v>
      </c>
      <c r="AE619" s="1">
        <f>(Table2[[#This Row],[Close Price]]/Table2[[#This Row],[Current Week Low]])-1</f>
        <v>8.9348659003831488E-2</v>
      </c>
      <c r="AF619" s="1">
        <f>(Table2[[#This Row],[Current Week High]]/Table2[[#This Row],[Close Price]])-1</f>
        <v>5.9088351153628871E-3</v>
      </c>
      <c r="AG619" s="1">
        <f>(Table2[[#This Row],[Close Price]]/Table2[[#This Row],[Current Month Low]])-1</f>
        <v>8.9348659003831488E-2</v>
      </c>
      <c r="AH619" s="1">
        <f>(Table2[[#This Row],[Current Month High]]/Table2[[#This Row],[Close Price]])-1</f>
        <v>5.9088351153628871E-3</v>
      </c>
      <c r="AI619">
        <v>37.8728193584693</v>
      </c>
      <c r="AJ619">
        <v>21.234862698277301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0.12</v>
      </c>
      <c r="AM619" t="s">
        <v>3220</v>
      </c>
      <c r="AN619">
        <v>-0.52</v>
      </c>
      <c r="AO619" t="s">
        <v>3221</v>
      </c>
      <c r="AP619">
        <v>4.3130208995095003E-2</v>
      </c>
      <c r="AQ619">
        <f>(Table2[[#This Row],[Sharpe Ratio]]-AVERAGE(Table2[Sharpe Ratio]))/_xlfn.STDEV.P(Table2[Sharpe Ratio])</f>
        <v>-0.25179684198487673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609</v>
      </c>
      <c r="AT619">
        <f>_xlfn.RANK.AVG(Table2[[#This Row],[6M Return vs Nifty Z-Score]],Table2[6M Return vs Nifty Z-Score])</f>
        <v>670</v>
      </c>
      <c r="AU619">
        <f>_xlfn.RANK.AVG(Table2[[#This Row],[Sharpe Ratio Z-Score]],Table2[Sharpe Ratio Z-Score])</f>
        <v>408</v>
      </c>
      <c r="AV619">
        <f>(Table2[[#This Row],[Rank 1Y]]+Table2[[#This Row],[Rank 6M]]+Table2[[#This Row],[Rank Sharpe]])/3</f>
        <v>562.33333333333337</v>
      </c>
    </row>
    <row r="620" spans="1:48" x14ac:dyDescent="0.3">
      <c r="A620" t="s">
        <v>1850</v>
      </c>
      <c r="B620" t="s">
        <v>1851</v>
      </c>
      <c r="C620" t="s">
        <v>3171</v>
      </c>
      <c r="D620" t="s">
        <v>1538</v>
      </c>
      <c r="E620">
        <v>4051.5</v>
      </c>
      <c r="F620">
        <v>365</v>
      </c>
      <c r="G620">
        <v>-39.972812055484503</v>
      </c>
      <c r="H620">
        <f>(Table2[[#This Row],[1Y Return vs Nifty]]-AVERAGE(Table2[1Y Return vs Nifty]))/_xlfn.STDEV.P(Table2[1Y Return vs Nifty])</f>
        <v>-1.10966638627561</v>
      </c>
      <c r="I620">
        <v>11.2039162233068</v>
      </c>
      <c r="J620">
        <f>(Table2[[#This Row],[1M Return vs Nifty]]-AVERAGE(Table2[1M Return vs Nifty]))/_xlfn.STDEV.P(Table2[1M Return vs Nifty])</f>
        <v>1.0612204403397767</v>
      </c>
      <c r="K620">
        <v>0.32924920615852499</v>
      </c>
      <c r="L620">
        <f>(Table2[[#This Row],[6M Return vs Nifty]]-AVERAGE(Table2[6M Return vs Nifty]))/_xlfn.STDEV.P(Table2[6M Return vs Nifty])</f>
        <v>-0.45246633878834364</v>
      </c>
      <c r="M620">
        <v>10.195797518295301</v>
      </c>
      <c r="N620">
        <f>(Table2[[#This Row],[1W Return vs Nifty]]-AVERAGE(Table2[1W Return vs Nifty]))/_xlfn.STDEV.P(Table2[1W Return vs Nifty])</f>
        <v>1.94121582863009</v>
      </c>
      <c r="O620">
        <v>330.31</v>
      </c>
      <c r="P620">
        <v>325.06894165698799</v>
      </c>
      <c r="Q620">
        <v>340.59327080011099</v>
      </c>
      <c r="R620">
        <v>85.348713223167707</v>
      </c>
      <c r="S620" s="1">
        <f>(Table2[[#This Row],[Close Price]]-Table2[[#This Row],[20D EMA]])/Table2[[#This Row],[20D EMA]]</f>
        <v>0.10502255456994944</v>
      </c>
      <c r="T620" s="1">
        <f>(Table2[[#This Row],[Close Price]]-Table2[[#This Row],[50D EMA]])/Table2[[#This Row],[50D EMA]]</f>
        <v>0.12283873734436056</v>
      </c>
      <c r="U620" s="1">
        <f>(Table2[[#This Row],[Close Price]]-Table2[[#This Row],[200D EMA]])/Table2[[#This Row],[200D EMA]]</f>
        <v>7.1659458046700375E-2</v>
      </c>
      <c r="V620">
        <v>2.2002780174577499</v>
      </c>
      <c r="W620">
        <v>359.35</v>
      </c>
      <c r="X620">
        <v>368.2</v>
      </c>
      <c r="Y620">
        <v>342.5</v>
      </c>
      <c r="Z620">
        <v>368.2</v>
      </c>
      <c r="AA620">
        <v>322.05</v>
      </c>
      <c r="AB620">
        <v>368.2</v>
      </c>
      <c r="AC620" s="1">
        <f>(Table2[[#This Row],[Close Price]]/Table2[[#This Row],[Day Low]])-1</f>
        <v>1.5722832892722804E-2</v>
      </c>
      <c r="AD620" s="1">
        <f>(Table2[[#This Row],[Day High]]/Table2[[#This Row],[Close Price]])-1</f>
        <v>8.7671232876711525E-3</v>
      </c>
      <c r="AE620" s="1">
        <f>(Table2[[#This Row],[Close Price]]/Table2[[#This Row],[Current Week Low]])-1</f>
        <v>6.5693430656934337E-2</v>
      </c>
      <c r="AF620" s="1">
        <f>(Table2[[#This Row],[Current Week High]]/Table2[[#This Row],[Close Price]])-1</f>
        <v>8.7671232876711525E-3</v>
      </c>
      <c r="AG620" s="1">
        <f>(Table2[[#This Row],[Close Price]]/Table2[[#This Row],[Current Month Low]])-1</f>
        <v>0.13336438441235821</v>
      </c>
      <c r="AH620" s="1">
        <f>(Table2[[#This Row],[Current Month High]]/Table2[[#This Row],[Close Price]])-1</f>
        <v>8.7671232876711525E-3</v>
      </c>
      <c r="AI620">
        <v>27.863013698630098</v>
      </c>
      <c r="AJ620">
        <v>25.688705234159698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0.05</v>
      </c>
      <c r="AM620" t="s">
        <v>3220</v>
      </c>
      <c r="AN620">
        <v>14.4</v>
      </c>
      <c r="AO620" t="s">
        <v>3220</v>
      </c>
      <c r="AP620">
        <v>1.121615152313E-3</v>
      </c>
      <c r="AQ620">
        <f>(Table2[[#This Row],[Sharpe Ratio]]-AVERAGE(Table2[Sharpe Ratio]))/_xlfn.STDEV.P(Table2[Sharpe Ratio])</f>
        <v>-0.74293366396620553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685</v>
      </c>
      <c r="AT620">
        <f>_xlfn.RANK.AVG(Table2[[#This Row],[6M Return vs Nifty Z-Score]],Table2[6M Return vs Nifty Z-Score])</f>
        <v>472</v>
      </c>
      <c r="AU620">
        <f>_xlfn.RANK.AVG(Table2[[#This Row],[Sharpe Ratio Z-Score]],Table2[Sharpe Ratio Z-Score])</f>
        <v>533</v>
      </c>
      <c r="AV620">
        <f>(Table2[[#This Row],[Rank 1Y]]+Table2[[#This Row],[Rank 6M]]+Table2[[#This Row],[Rank Sharpe]])/3</f>
        <v>563.33333333333337</v>
      </c>
    </row>
    <row r="621" spans="1:48" x14ac:dyDescent="0.3">
      <c r="A621" t="s">
        <v>1414</v>
      </c>
      <c r="B621" t="s">
        <v>1415</v>
      </c>
      <c r="C621" t="s">
        <v>3175</v>
      </c>
      <c r="D621" t="s">
        <v>436</v>
      </c>
      <c r="E621">
        <v>7935.5195190599998</v>
      </c>
      <c r="F621">
        <v>501.9</v>
      </c>
      <c r="G621">
        <v>-29.028311572703402</v>
      </c>
      <c r="H621">
        <f>(Table2[[#This Row],[1Y Return vs Nifty]]-AVERAGE(Table2[1Y Return vs Nifty]))/_xlfn.STDEV.P(Table2[1Y Return vs Nifty])</f>
        <v>-0.91686812105782778</v>
      </c>
      <c r="I621">
        <v>-5.0944348323257902</v>
      </c>
      <c r="J621">
        <f>(Table2[[#This Row],[1M Return vs Nifty]]-AVERAGE(Table2[1M Return vs Nifty]))/_xlfn.STDEV.P(Table2[1M Return vs Nifty])</f>
        <v>-0.56826306550156613</v>
      </c>
      <c r="K621">
        <v>2.8203174996841001</v>
      </c>
      <c r="L621">
        <f>(Table2[[#This Row],[6M Return vs Nifty]]-AVERAGE(Table2[6M Return vs Nifty]))/_xlfn.STDEV.P(Table2[6M Return vs Nifty])</f>
        <v>-0.3734448557619684</v>
      </c>
      <c r="M621">
        <v>1.01405902809379</v>
      </c>
      <c r="N621">
        <f>(Table2[[#This Row],[1W Return vs Nifty]]-AVERAGE(Table2[1W Return vs Nifty]))/_xlfn.STDEV.P(Table2[1W Return vs Nifty])</f>
        <v>0.1757720384679958</v>
      </c>
      <c r="O621">
        <v>504.12</v>
      </c>
      <c r="P621">
        <v>512.12519346984197</v>
      </c>
      <c r="Q621">
        <v>496.10090916436002</v>
      </c>
      <c r="R621">
        <v>50.339394078901201</v>
      </c>
      <c r="S621" s="1">
        <f>(Table2[[#This Row],[Close Price]]-Table2[[#This Row],[20D EMA]])/Table2[[#This Row],[20D EMA]]</f>
        <v>-4.4037134015711089E-3</v>
      </c>
      <c r="T621" s="1">
        <f>(Table2[[#This Row],[Close Price]]-Table2[[#This Row],[50D EMA]])/Table2[[#This Row],[50D EMA]]</f>
        <v>-1.9966198890865809E-2</v>
      </c>
      <c r="U621" s="1">
        <f>(Table2[[#This Row],[Close Price]]-Table2[[#This Row],[200D EMA]])/Table2[[#This Row],[200D EMA]]</f>
        <v>1.1689337246746909E-2</v>
      </c>
      <c r="V621">
        <v>0.41119808104305799</v>
      </c>
      <c r="W621">
        <v>497.05</v>
      </c>
      <c r="X621">
        <v>510</v>
      </c>
      <c r="Y621">
        <v>491.25</v>
      </c>
      <c r="Z621">
        <v>510</v>
      </c>
      <c r="AA621">
        <v>491.05</v>
      </c>
      <c r="AB621">
        <v>516.65</v>
      </c>
      <c r="AC621" s="1">
        <f>(Table2[[#This Row],[Close Price]]/Table2[[#This Row],[Day Low]])-1</f>
        <v>9.7575696609997209E-3</v>
      </c>
      <c r="AD621" s="1">
        <f>(Table2[[#This Row],[Day High]]/Table2[[#This Row],[Close Price]])-1</f>
        <v>1.6138673042438878E-2</v>
      </c>
      <c r="AE621" s="1">
        <f>(Table2[[#This Row],[Close Price]]/Table2[[#This Row],[Current Week Low]])-1</f>
        <v>2.1679389312976971E-2</v>
      </c>
      <c r="AF621" s="1">
        <f>(Table2[[#This Row],[Current Week High]]/Table2[[#This Row],[Close Price]])-1</f>
        <v>1.6138673042438878E-2</v>
      </c>
      <c r="AG621" s="1">
        <f>(Table2[[#This Row],[Close Price]]/Table2[[#This Row],[Current Month Low]])-1</f>
        <v>2.2095509622237941E-2</v>
      </c>
      <c r="AH621" s="1">
        <f>(Table2[[#This Row],[Current Month High]]/Table2[[#This Row],[Close Price]])-1</f>
        <v>2.9388324367403795E-2</v>
      </c>
      <c r="AI621">
        <v>26.300059772863101</v>
      </c>
      <c r="AJ621">
        <v>24.6027805362462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3221</v>
      </c>
      <c r="AN621">
        <v>1.6</v>
      </c>
      <c r="AO621" t="s">
        <v>3220</v>
      </c>
      <c r="AP621">
        <v>-1.4377239959366E-2</v>
      </c>
      <c r="AQ621">
        <f>(Table2[[#This Row],[Sharpe Ratio]]-AVERAGE(Table2[Sharpe Ratio]))/_xlfn.STDEV.P(Table2[Sharpe Ratio])</f>
        <v>-0.9241360739394453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642</v>
      </c>
      <c r="AT621">
        <f>_xlfn.RANK.AVG(Table2[[#This Row],[6M Return vs Nifty Z-Score]],Table2[6M Return vs Nifty Z-Score])</f>
        <v>442</v>
      </c>
      <c r="AU621">
        <f>_xlfn.RANK.AVG(Table2[[#This Row],[Sharpe Ratio Z-Score]],Table2[Sharpe Ratio Z-Score])</f>
        <v>610</v>
      </c>
      <c r="AV621">
        <f>(Table2[[#This Row],[Rank 1Y]]+Table2[[#This Row],[Rank 6M]]+Table2[[#This Row],[Rank Sharpe]])/3</f>
        <v>564.66666666666663</v>
      </c>
    </row>
    <row r="622" spans="1:48" x14ac:dyDescent="0.3">
      <c r="A622" t="s">
        <v>859</v>
      </c>
      <c r="B622" t="s">
        <v>860</v>
      </c>
      <c r="C622" t="s">
        <v>3168</v>
      </c>
      <c r="D622" t="s">
        <v>124</v>
      </c>
      <c r="E622">
        <v>18742.930389540001</v>
      </c>
      <c r="F622">
        <v>3127.95</v>
      </c>
      <c r="G622">
        <v>-28.331057643388899</v>
      </c>
      <c r="H622">
        <f>(Table2[[#This Row],[1Y Return vs Nifty]]-AVERAGE(Table2[1Y Return vs Nifty]))/_xlfn.STDEV.P(Table2[1Y Return vs Nifty])</f>
        <v>-0.9045852993612491</v>
      </c>
      <c r="I622">
        <v>7.5440051163439197</v>
      </c>
      <c r="J622">
        <f>(Table2[[#This Row],[1M Return vs Nifty]]-AVERAGE(Table2[1M Return vs Nifty]))/_xlfn.STDEV.P(Table2[1M Return vs Nifty])</f>
        <v>0.69530828387162213</v>
      </c>
      <c r="K622">
        <v>11.469032682654699</v>
      </c>
      <c r="L622">
        <f>(Table2[[#This Row],[6M Return vs Nifty]]-AVERAGE(Table2[6M Return vs Nifty]))/_xlfn.STDEV.P(Table2[6M Return vs Nifty])</f>
        <v>-9.909095634967631E-2</v>
      </c>
      <c r="M622">
        <v>3.0973692486308302</v>
      </c>
      <c r="N622">
        <f>(Table2[[#This Row],[1W Return vs Nifty]]-AVERAGE(Table2[1W Return vs Nifty]))/_xlfn.STDEV.P(Table2[1W Return vs Nifty])</f>
        <v>0.57634618853264452</v>
      </c>
      <c r="O622">
        <v>2970.06</v>
      </c>
      <c r="P622">
        <v>2873.9732175818699</v>
      </c>
      <c r="Q622">
        <v>2742.1301113853601</v>
      </c>
      <c r="R622">
        <v>71.076478967795495</v>
      </c>
      <c r="S622" s="1">
        <f>(Table2[[#This Row],[Close Price]]-Table2[[#This Row],[20D EMA]])/Table2[[#This Row],[20D EMA]]</f>
        <v>5.3160542211268418E-2</v>
      </c>
      <c r="T622" s="1">
        <f>(Table2[[#This Row],[Close Price]]-Table2[[#This Row],[50D EMA]])/Table2[[#This Row],[50D EMA]]</f>
        <v>8.8371311487663501E-2</v>
      </c>
      <c r="U622" s="1">
        <f>(Table2[[#This Row],[Close Price]]-Table2[[#This Row],[200D EMA]])/Table2[[#This Row],[200D EMA]]</f>
        <v>0.14070079571086377</v>
      </c>
      <c r="V622">
        <v>1.1608464007436601</v>
      </c>
      <c r="W622">
        <v>3034.3</v>
      </c>
      <c r="X622">
        <v>3142.8</v>
      </c>
      <c r="Y622">
        <v>2976.1</v>
      </c>
      <c r="Z622">
        <v>3142.8</v>
      </c>
      <c r="AA622">
        <v>2939.8</v>
      </c>
      <c r="AB622">
        <v>3142.8</v>
      </c>
      <c r="AC622" s="1">
        <f>(Table2[[#This Row],[Close Price]]/Table2[[#This Row],[Day Low]])-1</f>
        <v>3.0863790660119239E-2</v>
      </c>
      <c r="AD622" s="1">
        <f>(Table2[[#This Row],[Day High]]/Table2[[#This Row],[Close Price]])-1</f>
        <v>4.747518342684609E-3</v>
      </c>
      <c r="AE622" s="1">
        <f>(Table2[[#This Row],[Close Price]]/Table2[[#This Row],[Current Week Low]])-1</f>
        <v>5.1023151103793518E-2</v>
      </c>
      <c r="AF622" s="1">
        <f>(Table2[[#This Row],[Current Week High]]/Table2[[#This Row],[Close Price]])-1</f>
        <v>4.747518342684609E-3</v>
      </c>
      <c r="AG622" s="1">
        <f>(Table2[[#This Row],[Close Price]]/Table2[[#This Row],[Current Month Low]])-1</f>
        <v>6.4000952445744552E-2</v>
      </c>
      <c r="AH622" s="1">
        <f>(Table2[[#This Row],[Current Month High]]/Table2[[#This Row],[Close Price]])-1</f>
        <v>4.747518342684609E-3</v>
      </c>
      <c r="AI622">
        <v>3.82199203951469</v>
      </c>
      <c r="AJ622">
        <v>40.266816143497699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-0.03</v>
      </c>
      <c r="AM622" t="s">
        <v>3221</v>
      </c>
      <c r="AN622">
        <v>7.99</v>
      </c>
      <c r="AO622" t="s">
        <v>3220</v>
      </c>
      <c r="AP622">
        <v>-7.8831459370672E-2</v>
      </c>
      <c r="AQ622">
        <f>(Table2[[#This Row],[Sharpe Ratio]]-AVERAGE(Table2[Sharpe Ratio]))/_xlfn.STDEV.P(Table2[Sharpe Ratio])</f>
        <v>-1.677692372525128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-1.4097141558317867</v>
      </c>
      <c r="AS622">
        <f>_xlfn.RANK.AVG(Table2[[#This Row],[1Y Return vs Nifty Z-Score]],Table2[1Y Return vs Nifty Z-Score])</f>
        <v>638</v>
      </c>
      <c r="AT622">
        <f>_xlfn.RANK.AVG(Table2[[#This Row],[6M Return vs Nifty Z-Score]],Table2[6M Return vs Nifty Z-Score])</f>
        <v>353</v>
      </c>
      <c r="AU622">
        <f>_xlfn.RANK.AVG(Table2[[#This Row],[Sharpe Ratio Z-Score]],Table2[Sharpe Ratio Z-Score])</f>
        <v>706</v>
      </c>
      <c r="AV622">
        <f>(Table2[[#This Row],[Rank 1Y]]+Table2[[#This Row],[Rank 6M]]+Table2[[#This Row],[Rank Sharpe]])/3</f>
        <v>565.66666666666663</v>
      </c>
    </row>
    <row r="623" spans="1:48" x14ac:dyDescent="0.3">
      <c r="A623" t="s">
        <v>1720</v>
      </c>
      <c r="B623" t="s">
        <v>1721</v>
      </c>
      <c r="C623" t="s">
        <v>3172</v>
      </c>
      <c r="D623" t="s">
        <v>414</v>
      </c>
      <c r="E623">
        <v>4880.5209900480004</v>
      </c>
      <c r="F623">
        <v>97.68</v>
      </c>
      <c r="G623">
        <v>-14.7086162607444</v>
      </c>
      <c r="H623">
        <f>(Table2[[#This Row],[1Y Return vs Nifty]]-AVERAGE(Table2[1Y Return vs Nifty]))/_xlfn.STDEV.P(Table2[1Y Return vs Nifty])</f>
        <v>-0.66461244077927395</v>
      </c>
      <c r="I623">
        <v>-6.2918998948931</v>
      </c>
      <c r="J623">
        <f>(Table2[[#This Row],[1M Return vs Nifty]]-AVERAGE(Table2[1M Return vs Nifty]))/_xlfn.STDEV.P(Table2[1M Return vs Nifty])</f>
        <v>-0.6879837391828687</v>
      </c>
      <c r="K623">
        <v>-15.888465934951</v>
      </c>
      <c r="L623">
        <f>(Table2[[#This Row],[6M Return vs Nifty]]-AVERAGE(Table2[6M Return vs Nifty]))/_xlfn.STDEV.P(Table2[6M Return vs Nifty])</f>
        <v>-0.96692349160129165</v>
      </c>
      <c r="M623">
        <v>-1.60644041419211</v>
      </c>
      <c r="N623">
        <f>(Table2[[#This Row],[1W Return vs Nifty]]-AVERAGE(Table2[1W Return vs Nifty]))/_xlfn.STDEV.P(Table2[1W Return vs Nifty])</f>
        <v>-0.32809163314974593</v>
      </c>
      <c r="O623">
        <v>100.15</v>
      </c>
      <c r="P623">
        <v>102.38143362455401</v>
      </c>
      <c r="Q623">
        <v>100.97954700671001</v>
      </c>
      <c r="R623">
        <v>27.840141713219001</v>
      </c>
      <c r="S623" s="1">
        <f>(Table2[[#This Row],[Close Price]]-Table2[[#This Row],[20D EMA]])/Table2[[#This Row],[20D EMA]]</f>
        <v>-2.4663005491762344E-2</v>
      </c>
      <c r="T623" s="1">
        <f>(Table2[[#This Row],[Close Price]]-Table2[[#This Row],[50D EMA]])/Table2[[#This Row],[50D EMA]]</f>
        <v>-4.592076373724914E-2</v>
      </c>
      <c r="U623" s="1">
        <f>(Table2[[#This Row],[Close Price]]-Table2[[#This Row],[200D EMA]])/Table2[[#This Row],[200D EMA]]</f>
        <v>-3.2675399172574504E-2</v>
      </c>
      <c r="V623">
        <v>0.784805474070701</v>
      </c>
      <c r="W623">
        <v>97.25</v>
      </c>
      <c r="X623">
        <v>99.5</v>
      </c>
      <c r="Y623">
        <v>96.73</v>
      </c>
      <c r="Z623">
        <v>99.5</v>
      </c>
      <c r="AA623">
        <v>96.73</v>
      </c>
      <c r="AB623">
        <v>101.67</v>
      </c>
      <c r="AC623" s="1">
        <f>(Table2[[#This Row],[Close Price]]/Table2[[#This Row],[Day Low]])-1</f>
        <v>4.4215938303342472E-3</v>
      </c>
      <c r="AD623" s="1">
        <f>(Table2[[#This Row],[Day High]]/Table2[[#This Row],[Close Price]])-1</f>
        <v>1.8632268632268634E-2</v>
      </c>
      <c r="AE623" s="1">
        <f>(Table2[[#This Row],[Close Price]]/Table2[[#This Row],[Current Week Low]])-1</f>
        <v>9.8211516592576764E-3</v>
      </c>
      <c r="AF623" s="1">
        <f>(Table2[[#This Row],[Current Week High]]/Table2[[#This Row],[Close Price]])-1</f>
        <v>1.8632268632268634E-2</v>
      </c>
      <c r="AG623" s="1">
        <f>(Table2[[#This Row],[Close Price]]/Table2[[#This Row],[Current Month Low]])-1</f>
        <v>9.8211516592576764E-3</v>
      </c>
      <c r="AH623" s="1">
        <f>(Table2[[#This Row],[Current Month High]]/Table2[[#This Row],[Close Price]])-1</f>
        <v>4.0847665847665748E-2</v>
      </c>
      <c r="AI623">
        <v>24.436936936936899</v>
      </c>
      <c r="AJ623">
        <v>20.891089108910901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-0.08</v>
      </c>
      <c r="AM623" t="s">
        <v>3221</v>
      </c>
      <c r="AN623">
        <v>-2.79</v>
      </c>
      <c r="AO623" t="s">
        <v>3221</v>
      </c>
      <c r="AP623">
        <v>1.2700172203395E-2</v>
      </c>
      <c r="AQ623">
        <f>(Table2[[#This Row],[Sharpe Ratio]]-AVERAGE(Table2[Sharpe Ratio]))/_xlfn.STDEV.P(Table2[Sharpe Ratio])</f>
        <v>-0.6075647979079809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559</v>
      </c>
      <c r="AT623">
        <f>_xlfn.RANK.AVG(Table2[[#This Row],[6M Return vs Nifty Z-Score]],Table2[6M Return vs Nifty Z-Score])</f>
        <v>641</v>
      </c>
      <c r="AU623">
        <f>_xlfn.RANK.AVG(Table2[[#This Row],[Sharpe Ratio Z-Score]],Table2[Sharpe Ratio Z-Score])</f>
        <v>500</v>
      </c>
      <c r="AV623">
        <f>(Table2[[#This Row],[Rank 1Y]]+Table2[[#This Row],[Rank 6M]]+Table2[[#This Row],[Rank Sharpe]])/3</f>
        <v>566.66666666666663</v>
      </c>
    </row>
    <row r="624" spans="1:48" x14ac:dyDescent="0.3">
      <c r="A624" t="s">
        <v>2133</v>
      </c>
      <c r="B624" t="s">
        <v>2134</v>
      </c>
      <c r="C624" t="s">
        <v>3161</v>
      </c>
      <c r="D624" t="s">
        <v>548</v>
      </c>
      <c r="E624">
        <v>2914.12680262</v>
      </c>
      <c r="F624">
        <v>974.6</v>
      </c>
      <c r="G624">
        <v>-10.111536441339</v>
      </c>
      <c r="H624">
        <f>(Table2[[#This Row],[1Y Return vs Nifty]]-AVERAGE(Table2[1Y Return vs Nifty]))/_xlfn.STDEV.P(Table2[1Y Return vs Nifty])</f>
        <v>-0.58363030590309029</v>
      </c>
      <c r="I624">
        <v>-3.8625714612283399</v>
      </c>
      <c r="J624">
        <f>(Table2[[#This Row],[1M Return vs Nifty]]-AVERAGE(Table2[1M Return vs Nifty]))/_xlfn.STDEV.P(Table2[1M Return vs Nifty])</f>
        <v>-0.44510330303223955</v>
      </c>
      <c r="K624">
        <v>-25.928100781126101</v>
      </c>
      <c r="L624">
        <f>(Table2[[#This Row],[6M Return vs Nifty]]-AVERAGE(Table2[6M Return vs Nifty]))/_xlfn.STDEV.P(Table2[6M Return vs Nifty])</f>
        <v>-1.2854000410600055</v>
      </c>
      <c r="M624">
        <v>1.6504316794779399</v>
      </c>
      <c r="N624">
        <f>(Table2[[#This Row],[1W Return vs Nifty]]-AVERAGE(Table2[1W Return vs Nifty]))/_xlfn.STDEV.P(Table2[1W Return vs Nifty])</f>
        <v>0.29813232424765296</v>
      </c>
      <c r="O624">
        <v>983.93</v>
      </c>
      <c r="P624">
        <v>1005.56848457052</v>
      </c>
      <c r="Q624">
        <v>1005.78618608394</v>
      </c>
      <c r="R624">
        <v>44.379244457298498</v>
      </c>
      <c r="S624" s="1">
        <f>(Table2[[#This Row],[Close Price]]-Table2[[#This Row],[20D EMA]])/Table2[[#This Row],[20D EMA]]</f>
        <v>-9.4823818767594513E-3</v>
      </c>
      <c r="T624" s="1">
        <f>(Table2[[#This Row],[Close Price]]-Table2[[#This Row],[50D EMA]])/Table2[[#This Row],[50D EMA]]</f>
        <v>-3.0796991995773099E-2</v>
      </c>
      <c r="U624" s="1">
        <f>(Table2[[#This Row],[Close Price]]-Table2[[#This Row],[200D EMA]])/Table2[[#This Row],[200D EMA]]</f>
        <v>-3.1006775113271743E-2</v>
      </c>
      <c r="V624">
        <v>0.71082860905853595</v>
      </c>
      <c r="W624">
        <v>970.45</v>
      </c>
      <c r="X624">
        <v>986.75</v>
      </c>
      <c r="Y624">
        <v>967.9</v>
      </c>
      <c r="Z624">
        <v>1010</v>
      </c>
      <c r="AA624">
        <v>960</v>
      </c>
      <c r="AB624">
        <v>1014.9</v>
      </c>
      <c r="AC624" s="1">
        <f>(Table2[[#This Row],[Close Price]]/Table2[[#This Row],[Day Low]])-1</f>
        <v>4.2763666340357442E-3</v>
      </c>
      <c r="AD624" s="1">
        <f>(Table2[[#This Row],[Day High]]/Table2[[#This Row],[Close Price]])-1</f>
        <v>1.2466652985840376E-2</v>
      </c>
      <c r="AE624" s="1">
        <f>(Table2[[#This Row],[Close Price]]/Table2[[#This Row],[Current Week Low]])-1</f>
        <v>6.9222027068911451E-3</v>
      </c>
      <c r="AF624" s="1">
        <f>(Table2[[#This Row],[Current Week High]]/Table2[[#This Row],[Close Price]])-1</f>
        <v>3.6322593884670518E-2</v>
      </c>
      <c r="AG624" s="1">
        <f>(Table2[[#This Row],[Close Price]]/Table2[[#This Row],[Current Month Low]])-1</f>
        <v>1.5208333333333268E-2</v>
      </c>
      <c r="AH624" s="1">
        <f>(Table2[[#This Row],[Current Month High]]/Table2[[#This Row],[Close Price]])-1</f>
        <v>4.1350297557972482E-2</v>
      </c>
      <c r="AI624">
        <v>29.6891032218346</v>
      </c>
      <c r="AJ624">
        <v>20.320987654320898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-0.12</v>
      </c>
      <c r="AM624" t="s">
        <v>3221</v>
      </c>
      <c r="AN624">
        <v>-2.3199999999999998</v>
      </c>
      <c r="AO624" t="s">
        <v>3221</v>
      </c>
      <c r="AP624">
        <v>1.8794466445740999E-2</v>
      </c>
      <c r="AQ624">
        <f>(Table2[[#This Row],[Sharpe Ratio]]-AVERAGE(Table2[Sharpe Ratio]))/_xlfn.STDEV.P(Table2[Sharpe Ratio])</f>
        <v>-0.53631432193140383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515</v>
      </c>
      <c r="AT624">
        <f>_xlfn.RANK.AVG(Table2[[#This Row],[6M Return vs Nifty Z-Score]],Table2[6M Return vs Nifty Z-Score])</f>
        <v>704</v>
      </c>
      <c r="AU624">
        <f>_xlfn.RANK.AVG(Table2[[#This Row],[Sharpe Ratio Z-Score]],Table2[Sharpe Ratio Z-Score])</f>
        <v>482</v>
      </c>
      <c r="AV624">
        <f>(Table2[[#This Row],[Rank 1Y]]+Table2[[#This Row],[Rank 6M]]+Table2[[#This Row],[Rank Sharpe]])/3</f>
        <v>567</v>
      </c>
    </row>
    <row r="625" spans="1:48" x14ac:dyDescent="0.3">
      <c r="A625" t="s">
        <v>959</v>
      </c>
      <c r="B625" t="s">
        <v>960</v>
      </c>
      <c r="C625" t="s">
        <v>3178</v>
      </c>
      <c r="D625" t="s">
        <v>961</v>
      </c>
      <c r="E625">
        <v>15712.506286559999</v>
      </c>
      <c r="F625">
        <v>1601.1</v>
      </c>
      <c r="G625">
        <v>-37.264232786201902</v>
      </c>
      <c r="H625">
        <f>(Table2[[#This Row],[1Y Return vs Nifty]]-AVERAGE(Table2[1Y Return vs Nifty]))/_xlfn.STDEV.P(Table2[1Y Return vs Nifty])</f>
        <v>-1.0619520675505003</v>
      </c>
      <c r="I625">
        <v>2.36653473827432</v>
      </c>
      <c r="J625">
        <f>(Table2[[#This Row],[1M Return vs Nifty]]-AVERAGE(Table2[1M Return vs Nifty]))/_xlfn.STDEV.P(Table2[1M Return vs Nifty])</f>
        <v>0.17767293817013619</v>
      </c>
      <c r="K625">
        <v>4.70866041738019</v>
      </c>
      <c r="L625">
        <f>(Table2[[#This Row],[6M Return vs Nifty]]-AVERAGE(Table2[6M Return vs Nifty]))/_xlfn.STDEV.P(Table2[6M Return vs Nifty])</f>
        <v>-0.31354298225391247</v>
      </c>
      <c r="M625">
        <v>4.34046767612063</v>
      </c>
      <c r="N625">
        <f>(Table2[[#This Row],[1W Return vs Nifty]]-AVERAGE(Table2[1W Return vs Nifty]))/_xlfn.STDEV.P(Table2[1W Return vs Nifty])</f>
        <v>0.81536632635449247</v>
      </c>
      <c r="O625">
        <v>1526.76</v>
      </c>
      <c r="P625">
        <v>1486.91290541592</v>
      </c>
      <c r="Q625">
        <v>1473.30046203344</v>
      </c>
      <c r="R625">
        <v>77.219082488141197</v>
      </c>
      <c r="S625" s="1">
        <f>(Table2[[#This Row],[Close Price]]-Table2[[#This Row],[20D EMA]])/Table2[[#This Row],[20D EMA]]</f>
        <v>4.8691346380570565E-2</v>
      </c>
      <c r="T625" s="1">
        <f>(Table2[[#This Row],[Close Price]]-Table2[[#This Row],[50D EMA]])/Table2[[#This Row],[50D EMA]]</f>
        <v>7.6794743100396606E-2</v>
      </c>
      <c r="U625" s="1">
        <f>(Table2[[#This Row],[Close Price]]-Table2[[#This Row],[200D EMA]])/Table2[[#This Row],[200D EMA]]</f>
        <v>8.6743703175231335E-2</v>
      </c>
      <c r="V625">
        <v>0.80809391198323699</v>
      </c>
      <c r="W625">
        <v>1570.1</v>
      </c>
      <c r="X625">
        <v>1610.75</v>
      </c>
      <c r="Y625">
        <v>1541.85</v>
      </c>
      <c r="Z625">
        <v>1610.75</v>
      </c>
      <c r="AA625">
        <v>1502</v>
      </c>
      <c r="AB625">
        <v>1610.75</v>
      </c>
      <c r="AC625" s="1">
        <f>(Table2[[#This Row],[Close Price]]/Table2[[#This Row],[Day Low]])-1</f>
        <v>1.9743965352525317E-2</v>
      </c>
      <c r="AD625" s="1">
        <f>(Table2[[#This Row],[Day High]]/Table2[[#This Row],[Close Price]])-1</f>
        <v>6.0271063643746459E-3</v>
      </c>
      <c r="AE625" s="1">
        <f>(Table2[[#This Row],[Close Price]]/Table2[[#This Row],[Current Week Low]])-1</f>
        <v>3.8427862632551824E-2</v>
      </c>
      <c r="AF625" s="1">
        <f>(Table2[[#This Row],[Current Week High]]/Table2[[#This Row],[Close Price]])-1</f>
        <v>6.0271063643746459E-3</v>
      </c>
      <c r="AG625" s="1">
        <f>(Table2[[#This Row],[Close Price]]/Table2[[#This Row],[Current Month Low]])-1</f>
        <v>6.5978695073235727E-2</v>
      </c>
      <c r="AH625" s="1">
        <f>(Table2[[#This Row],[Current Month High]]/Table2[[#This Row],[Close Price]])-1</f>
        <v>6.0271063643746459E-3</v>
      </c>
      <c r="AI625">
        <v>16.719755168321701</v>
      </c>
      <c r="AJ625">
        <v>32.959641255605298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0.08</v>
      </c>
      <c r="AM625" t="s">
        <v>3220</v>
      </c>
      <c r="AN625">
        <v>7.76</v>
      </c>
      <c r="AO625" t="s">
        <v>3220</v>
      </c>
      <c r="AP625">
        <v>-1.0046466413018E-2</v>
      </c>
      <c r="AQ625">
        <f>(Table2[[#This Row],[Sharpe Ratio]]-AVERAGE(Table2[Sharpe Ratio]))/_xlfn.STDEV.P(Table2[Sharpe Ratio])</f>
        <v>-0.87350352089007366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-1.2559593061698577</v>
      </c>
      <c r="AS625">
        <f>_xlfn.RANK.AVG(Table2[[#This Row],[1Y Return vs Nifty Z-Score]],Table2[1Y Return vs Nifty Z-Score])</f>
        <v>678</v>
      </c>
      <c r="AT625">
        <f>_xlfn.RANK.AVG(Table2[[#This Row],[6M Return vs Nifty Z-Score]],Table2[6M Return vs Nifty Z-Score])</f>
        <v>424</v>
      </c>
      <c r="AU625">
        <f>_xlfn.RANK.AVG(Table2[[#This Row],[Sharpe Ratio Z-Score]],Table2[Sharpe Ratio Z-Score])</f>
        <v>601</v>
      </c>
      <c r="AV625">
        <f>(Table2[[#This Row],[Rank 1Y]]+Table2[[#This Row],[Rank 6M]]+Table2[[#This Row],[Rank Sharpe]])/3</f>
        <v>567.66666666666663</v>
      </c>
    </row>
    <row r="626" spans="1:48" x14ac:dyDescent="0.3">
      <c r="A626" t="s">
        <v>1368</v>
      </c>
      <c r="B626" t="s">
        <v>1369</v>
      </c>
      <c r="C626" t="s">
        <v>3178</v>
      </c>
      <c r="D626" t="s">
        <v>611</v>
      </c>
      <c r="E626">
        <v>8362.6488604799997</v>
      </c>
      <c r="F626">
        <v>48.78</v>
      </c>
      <c r="G626">
        <v>-25.244456379175201</v>
      </c>
      <c r="H626">
        <f>(Table2[[#This Row],[1Y Return vs Nifty]]-AVERAGE(Table2[1Y Return vs Nifty]))/_xlfn.STDEV.P(Table2[1Y Return vs Nifty])</f>
        <v>-0.85021174708303715</v>
      </c>
      <c r="I626">
        <v>0.56899558838617004</v>
      </c>
      <c r="J626">
        <f>(Table2[[#This Row],[1M Return vs Nifty]]-AVERAGE(Table2[1M Return vs Nifty]))/_xlfn.STDEV.P(Table2[1M Return vs Nifty])</f>
        <v>-2.0421990145269202E-3</v>
      </c>
      <c r="K626">
        <v>-15.0176950912393</v>
      </c>
      <c r="L626">
        <f>(Table2[[#This Row],[6M Return vs Nifty]]-AVERAGE(Table2[6M Return vs Nifty]))/_xlfn.STDEV.P(Table2[6M Return vs Nifty])</f>
        <v>-0.93930096369827643</v>
      </c>
      <c r="M626">
        <v>-3.8693595665085398</v>
      </c>
      <c r="N626">
        <f>(Table2[[#This Row],[1W Return vs Nifty]]-AVERAGE(Table2[1W Return vs Nifty]))/_xlfn.STDEV.P(Table2[1W Return vs Nifty])</f>
        <v>-0.76320058004028546</v>
      </c>
      <c r="O626">
        <v>48.52</v>
      </c>
      <c r="P626">
        <v>46.886595337589497</v>
      </c>
      <c r="Q626">
        <v>46.707918705931299</v>
      </c>
      <c r="R626">
        <v>48.781388427428801</v>
      </c>
      <c r="S626" s="1">
        <f>(Table2[[#This Row],[Close Price]]-Table2[[#This Row],[20D EMA]])/Table2[[#This Row],[20D EMA]]</f>
        <v>5.3586150041219699E-3</v>
      </c>
      <c r="T626" s="1">
        <f>(Table2[[#This Row],[Close Price]]-Table2[[#This Row],[50D EMA]])/Table2[[#This Row],[50D EMA]]</f>
        <v>4.0382643456573192E-2</v>
      </c>
      <c r="U626" s="1">
        <f>(Table2[[#This Row],[Close Price]]-Table2[[#This Row],[200D EMA]])/Table2[[#This Row],[200D EMA]]</f>
        <v>4.4362526772266028E-2</v>
      </c>
      <c r="V626">
        <v>1.73844964186357</v>
      </c>
      <c r="W626">
        <v>48.01</v>
      </c>
      <c r="X626">
        <v>49.17</v>
      </c>
      <c r="Y626">
        <v>47.45</v>
      </c>
      <c r="Z626">
        <v>49.17</v>
      </c>
      <c r="AA626">
        <v>47.45</v>
      </c>
      <c r="AB626">
        <v>51.7</v>
      </c>
      <c r="AC626" s="1">
        <f>(Table2[[#This Row],[Close Price]]/Table2[[#This Row],[Day Low]])-1</f>
        <v>1.6038325348885607E-2</v>
      </c>
      <c r="AD626" s="1">
        <f>(Table2[[#This Row],[Day High]]/Table2[[#This Row],[Close Price]])-1</f>
        <v>7.9950799507995107E-3</v>
      </c>
      <c r="AE626" s="1">
        <f>(Table2[[#This Row],[Close Price]]/Table2[[#This Row],[Current Week Low]])-1</f>
        <v>2.8029504741833522E-2</v>
      </c>
      <c r="AF626" s="1">
        <f>(Table2[[#This Row],[Current Week High]]/Table2[[#This Row],[Close Price]])-1</f>
        <v>7.9950799507995107E-3</v>
      </c>
      <c r="AG626" s="1">
        <f>(Table2[[#This Row],[Close Price]]/Table2[[#This Row],[Current Month Low]])-1</f>
        <v>2.8029504741833522E-2</v>
      </c>
      <c r="AH626" s="1">
        <f>(Table2[[#This Row],[Current Month High]]/Table2[[#This Row],[Close Price]])-1</f>
        <v>5.9860598605986137E-2</v>
      </c>
      <c r="AI626">
        <v>40.836408364083603</v>
      </c>
      <c r="AJ626">
        <v>26.209573091849901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0.08</v>
      </c>
      <c r="AM626" t="s">
        <v>3220</v>
      </c>
      <c r="AN626">
        <v>0.31</v>
      </c>
      <c r="AO626" t="s">
        <v>3220</v>
      </c>
      <c r="AP626">
        <v>2.7260615866334999E-2</v>
      </c>
      <c r="AQ626">
        <f>(Table2[[#This Row],[Sharpe Ratio]]-AVERAGE(Table2[Sharpe Ratio]))/_xlfn.STDEV.P(Table2[Sharpe Ratio])</f>
        <v>-0.43733367677076962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-2.9920891666068958</v>
      </c>
      <c r="AS626">
        <f>_xlfn.RANK.AVG(Table2[[#This Row],[1Y Return vs Nifty Z-Score]],Table2[1Y Return vs Nifty Z-Score])</f>
        <v>616</v>
      </c>
      <c r="AT626">
        <f>_xlfn.RANK.AVG(Table2[[#This Row],[6M Return vs Nifty Z-Score]],Table2[6M Return vs Nifty Z-Score])</f>
        <v>634</v>
      </c>
      <c r="AU626">
        <f>_xlfn.RANK.AVG(Table2[[#This Row],[Sharpe Ratio Z-Score]],Table2[Sharpe Ratio Z-Score])</f>
        <v>455</v>
      </c>
      <c r="AV626">
        <f>(Table2[[#This Row],[Rank 1Y]]+Table2[[#This Row],[Rank 6M]]+Table2[[#This Row],[Rank Sharpe]])/3</f>
        <v>568.33333333333337</v>
      </c>
    </row>
    <row r="627" spans="1:48" x14ac:dyDescent="0.3">
      <c r="A627" t="s">
        <v>1264</v>
      </c>
      <c r="B627" t="s">
        <v>1265</v>
      </c>
      <c r="C627" t="s">
        <v>3170</v>
      </c>
      <c r="D627" t="s">
        <v>78</v>
      </c>
      <c r="E627">
        <v>9413.0169296700005</v>
      </c>
      <c r="F627">
        <v>799.95</v>
      </c>
      <c r="G627">
        <v>-7.2052148799374898</v>
      </c>
      <c r="H627">
        <f>(Table2[[#This Row],[1Y Return vs Nifty]]-AVERAGE(Table2[1Y Return vs Nifty]))/_xlfn.STDEV.P(Table2[1Y Return vs Nifty])</f>
        <v>-0.53243255995892258</v>
      </c>
      <c r="I627">
        <v>-6.5239192025454003</v>
      </c>
      <c r="J627">
        <f>(Table2[[#This Row],[1M Return vs Nifty]]-AVERAGE(Table2[1M Return vs Nifty]))/_xlfn.STDEV.P(Table2[1M Return vs Nifty])</f>
        <v>-0.71118066466113616</v>
      </c>
      <c r="K627">
        <v>-22.030608260392999</v>
      </c>
      <c r="L627">
        <f>(Table2[[#This Row],[6M Return vs Nifty]]-AVERAGE(Table2[6M Return vs Nifty]))/_xlfn.STDEV.P(Table2[6M Return vs Nifty])</f>
        <v>-1.1617640733617265</v>
      </c>
      <c r="M627">
        <v>1.08368620610124</v>
      </c>
      <c r="N627">
        <f>(Table2[[#This Row],[1W Return vs Nifty]]-AVERAGE(Table2[1W Return vs Nifty]))/_xlfn.STDEV.P(Table2[1W Return vs Nifty])</f>
        <v>0.18915979386649065</v>
      </c>
      <c r="O627">
        <v>797.1</v>
      </c>
      <c r="P627">
        <v>814.15209926970203</v>
      </c>
      <c r="Q627">
        <v>815.45471719839395</v>
      </c>
      <c r="R627">
        <v>57.040187555511999</v>
      </c>
      <c r="S627" s="1">
        <f>(Table2[[#This Row],[Close Price]]-Table2[[#This Row],[20D EMA]])/Table2[[#This Row],[20D EMA]]</f>
        <v>3.5754610462928401E-3</v>
      </c>
      <c r="T627" s="1">
        <f>(Table2[[#This Row],[Close Price]]-Table2[[#This Row],[50D EMA]])/Table2[[#This Row],[50D EMA]]</f>
        <v>-1.7444036909615948E-2</v>
      </c>
      <c r="U627" s="1">
        <f>(Table2[[#This Row],[Close Price]]-Table2[[#This Row],[200D EMA]])/Table2[[#This Row],[200D EMA]]</f>
        <v>-1.9013584533133218E-2</v>
      </c>
      <c r="V627">
        <v>0.44579545256154302</v>
      </c>
      <c r="W627">
        <v>790.25</v>
      </c>
      <c r="X627">
        <v>802</v>
      </c>
      <c r="Y627">
        <v>768.45</v>
      </c>
      <c r="Z627">
        <v>802</v>
      </c>
      <c r="AA627">
        <v>768.45</v>
      </c>
      <c r="AB627">
        <v>808.5</v>
      </c>
      <c r="AC627" s="1">
        <f>(Table2[[#This Row],[Close Price]]/Table2[[#This Row],[Day Low]])-1</f>
        <v>1.2274596646630886E-2</v>
      </c>
      <c r="AD627" s="1">
        <f>(Table2[[#This Row],[Day High]]/Table2[[#This Row],[Close Price]])-1</f>
        <v>2.5626601662602777E-3</v>
      </c>
      <c r="AE627" s="1">
        <f>(Table2[[#This Row],[Close Price]]/Table2[[#This Row],[Current Week Low]])-1</f>
        <v>4.0991606480577758E-2</v>
      </c>
      <c r="AF627" s="1">
        <f>(Table2[[#This Row],[Current Week High]]/Table2[[#This Row],[Close Price]])-1</f>
        <v>2.5626601662602777E-3</v>
      </c>
      <c r="AG627" s="1">
        <f>(Table2[[#This Row],[Close Price]]/Table2[[#This Row],[Current Month Low]])-1</f>
        <v>4.0991606480577758E-2</v>
      </c>
      <c r="AH627" s="1">
        <f>(Table2[[#This Row],[Current Month High]]/Table2[[#This Row],[Close Price]])-1</f>
        <v>1.0688168010500654E-2</v>
      </c>
      <c r="AI627">
        <v>24.995312207012901</v>
      </c>
      <c r="AJ627">
        <v>27.390715821323301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-7.0000000000000007E-2</v>
      </c>
      <c r="AM627" t="s">
        <v>3221</v>
      </c>
      <c r="AN627">
        <v>3.94</v>
      </c>
      <c r="AO627" t="s">
        <v>3220</v>
      </c>
      <c r="AP627">
        <v>1.9833211548000002E-3</v>
      </c>
      <c r="AQ627">
        <f>(Table2[[#This Row],[Sharpe Ratio]]-AVERAGE(Table2[Sharpe Ratio]))/_xlfn.STDEV.P(Table2[Sharpe Ratio])</f>
        <v>-0.73285916470713508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490</v>
      </c>
      <c r="AT627">
        <f>_xlfn.RANK.AVG(Table2[[#This Row],[6M Return vs Nifty Z-Score]],Table2[6M Return vs Nifty Z-Score])</f>
        <v>688</v>
      </c>
      <c r="AU627">
        <f>_xlfn.RANK.AVG(Table2[[#This Row],[Sharpe Ratio Z-Score]],Table2[Sharpe Ratio Z-Score])</f>
        <v>529</v>
      </c>
      <c r="AV627">
        <f>(Table2[[#This Row],[Rank 1Y]]+Table2[[#This Row],[Rank 6M]]+Table2[[#This Row],[Rank Sharpe]])/3</f>
        <v>569</v>
      </c>
    </row>
    <row r="628" spans="1:48" x14ac:dyDescent="0.3">
      <c r="A628" t="s">
        <v>481</v>
      </c>
      <c r="B628" t="s">
        <v>482</v>
      </c>
      <c r="C628" t="s">
        <v>624</v>
      </c>
      <c r="D628" t="s">
        <v>483</v>
      </c>
      <c r="E628">
        <v>45038.11628586</v>
      </c>
      <c r="F628">
        <v>40378.9</v>
      </c>
      <c r="G628">
        <v>-29.493704696379599</v>
      </c>
      <c r="H628">
        <f>(Table2[[#This Row],[1Y Return vs Nifty]]-AVERAGE(Table2[1Y Return vs Nifty]))/_xlfn.STDEV.P(Table2[1Y Return vs Nifty])</f>
        <v>-0.92506648397354252</v>
      </c>
      <c r="I628">
        <v>-1.9055400617036899</v>
      </c>
      <c r="J628">
        <f>(Table2[[#This Row],[1M Return vs Nifty]]-AVERAGE(Table2[1M Return vs Nifty]))/_xlfn.STDEV.P(Table2[1M Return vs Nifty])</f>
        <v>-0.24944238156516033</v>
      </c>
      <c r="K628">
        <v>1.26561053811786</v>
      </c>
      <c r="L628">
        <f>(Table2[[#This Row],[6M Return vs Nifty]]-AVERAGE(Table2[6M Return vs Nifty]))/_xlfn.STDEV.P(Table2[6M Return vs Nifty])</f>
        <v>-0.42276315429826372</v>
      </c>
      <c r="M628">
        <v>-2.6239017623424798</v>
      </c>
      <c r="N628">
        <f>(Table2[[#This Row],[1W Return vs Nifty]]-AVERAGE(Table2[1W Return vs Nifty]))/_xlfn.STDEV.P(Table2[1W Return vs Nifty])</f>
        <v>-0.52372678663826577</v>
      </c>
      <c r="O628">
        <v>41158.67</v>
      </c>
      <c r="P628">
        <v>40602.696742587301</v>
      </c>
      <c r="Q628">
        <v>38702.3024486379</v>
      </c>
      <c r="R628">
        <v>34.693873859946798</v>
      </c>
      <c r="S628" s="1">
        <f>(Table2[[#This Row],[Close Price]]-Table2[[#This Row],[20D EMA]])/Table2[[#This Row],[20D EMA]]</f>
        <v>-1.894546155160011E-2</v>
      </c>
      <c r="T628" s="1">
        <f>(Table2[[#This Row],[Close Price]]-Table2[[#This Row],[50D EMA]])/Table2[[#This Row],[50D EMA]]</f>
        <v>-5.5118689284636545E-3</v>
      </c>
      <c r="U628" s="1">
        <f>(Table2[[#This Row],[Close Price]]-Table2[[#This Row],[200D EMA]])/Table2[[#This Row],[200D EMA]]</f>
        <v>4.3320356807896018E-2</v>
      </c>
      <c r="V628">
        <v>0.68300300484402299</v>
      </c>
      <c r="W628">
        <v>40316.1</v>
      </c>
      <c r="X628">
        <v>40834.9</v>
      </c>
      <c r="Y628">
        <v>40040</v>
      </c>
      <c r="Z628">
        <v>40834.9</v>
      </c>
      <c r="AA628">
        <v>40040</v>
      </c>
      <c r="AB628">
        <v>42615.55</v>
      </c>
      <c r="AC628" s="1">
        <f>(Table2[[#This Row],[Close Price]]/Table2[[#This Row],[Day Low]])-1</f>
        <v>1.5576903519933794E-3</v>
      </c>
      <c r="AD628" s="1">
        <f>(Table2[[#This Row],[Day High]]/Table2[[#This Row],[Close Price]])-1</f>
        <v>1.129302680360289E-2</v>
      </c>
      <c r="AE628" s="1">
        <f>(Table2[[#This Row],[Close Price]]/Table2[[#This Row],[Current Week Low]])-1</f>
        <v>8.4640359640359986E-3</v>
      </c>
      <c r="AF628" s="1">
        <f>(Table2[[#This Row],[Current Week High]]/Table2[[#This Row],[Close Price]])-1</f>
        <v>1.129302680360289E-2</v>
      </c>
      <c r="AG628" s="1">
        <f>(Table2[[#This Row],[Close Price]]/Table2[[#This Row],[Current Month Low]])-1</f>
        <v>8.4640359640359986E-3</v>
      </c>
      <c r="AH628" s="1">
        <f>(Table2[[#This Row],[Current Month High]]/Table2[[#This Row],[Close Price]])-1</f>
        <v>5.5391553509382518E-2</v>
      </c>
      <c r="AI628">
        <v>6.2980913298777299</v>
      </c>
      <c r="AJ628">
        <v>22.101115662056699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-0.09</v>
      </c>
      <c r="AM628" t="s">
        <v>3221</v>
      </c>
      <c r="AN628">
        <v>-2.73</v>
      </c>
      <c r="AO628" t="s">
        <v>3221</v>
      </c>
      <c r="AP628">
        <v>-1.3478892656405001E-2</v>
      </c>
      <c r="AQ628">
        <f>(Table2[[#This Row],[Sharpe Ratio]]-AVERAGE(Table2[Sharpe Ratio]))/_xlfn.STDEV.P(Table2[Sharpe Ratio])</f>
        <v>-0.91363318871879251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-3.034631995194025</v>
      </c>
      <c r="AS628">
        <f>_xlfn.RANK.AVG(Table2[[#This Row],[1Y Return vs Nifty Z-Score]],Table2[1Y Return vs Nifty Z-Score])</f>
        <v>645</v>
      </c>
      <c r="AT628">
        <f>_xlfn.RANK.AVG(Table2[[#This Row],[6M Return vs Nifty Z-Score]],Table2[6M Return vs Nifty Z-Score])</f>
        <v>461</v>
      </c>
      <c r="AU628">
        <f>_xlfn.RANK.AVG(Table2[[#This Row],[Sharpe Ratio Z-Score]],Table2[Sharpe Ratio Z-Score])</f>
        <v>606</v>
      </c>
      <c r="AV628">
        <f>(Table2[[#This Row],[Rank 1Y]]+Table2[[#This Row],[Rank 6M]]+Table2[[#This Row],[Rank Sharpe]])/3</f>
        <v>570.66666666666663</v>
      </c>
    </row>
    <row r="629" spans="1:48" x14ac:dyDescent="0.3">
      <c r="A629" t="s">
        <v>2058</v>
      </c>
      <c r="B629" t="s">
        <v>2059</v>
      </c>
      <c r="C629" t="s">
        <v>3165</v>
      </c>
      <c r="D629" t="s">
        <v>188</v>
      </c>
      <c r="E629">
        <v>3192.260597295</v>
      </c>
      <c r="F629">
        <v>203.61</v>
      </c>
      <c r="G629">
        <v>2.07715478939742</v>
      </c>
      <c r="H629">
        <f>(Table2[[#This Row],[1Y Return vs Nifty]]-AVERAGE(Table2[1Y Return vs Nifty]))/_xlfn.STDEV.P(Table2[1Y Return vs Nifty])</f>
        <v>-0.36891438275444133</v>
      </c>
      <c r="I629">
        <v>4.1442058032725004</v>
      </c>
      <c r="J629">
        <f>(Table2[[#This Row],[1M Return vs Nifty]]-AVERAGE(Table2[1M Return vs Nifty]))/_xlfn.STDEV.P(Table2[1M Return vs Nifty])</f>
        <v>0.35540169547438355</v>
      </c>
      <c r="K629">
        <v>-24.070495085147499</v>
      </c>
      <c r="L629">
        <f>(Table2[[#This Row],[6M Return vs Nifty]]-AVERAGE(Table2[6M Return vs Nifty]))/_xlfn.STDEV.P(Table2[6M Return vs Nifty])</f>
        <v>-1.2264732114118628</v>
      </c>
      <c r="M629">
        <v>5.49772756454602</v>
      </c>
      <c r="N629">
        <f>(Table2[[#This Row],[1W Return vs Nifty]]-AVERAGE(Table2[1W Return vs Nifty]))/_xlfn.STDEV.P(Table2[1W Return vs Nifty])</f>
        <v>1.0378816251516207</v>
      </c>
      <c r="O629">
        <v>195.8</v>
      </c>
      <c r="P629">
        <v>188.935149109333</v>
      </c>
      <c r="Q629">
        <v>185.871164382568</v>
      </c>
      <c r="R629">
        <v>58.499469156889603</v>
      </c>
      <c r="S629" s="1">
        <f>(Table2[[#This Row],[Close Price]]-Table2[[#This Row],[20D EMA]])/Table2[[#This Row],[20D EMA]]</f>
        <v>3.9887640449438211E-2</v>
      </c>
      <c r="T629" s="1">
        <f>(Table2[[#This Row],[Close Price]]-Table2[[#This Row],[50D EMA]])/Table2[[#This Row],[50D EMA]]</f>
        <v>7.7671364803459486E-2</v>
      </c>
      <c r="U629" s="1">
        <f>(Table2[[#This Row],[Close Price]]-Table2[[#This Row],[200D EMA]])/Table2[[#This Row],[200D EMA]]</f>
        <v>9.5436189235470564E-2</v>
      </c>
      <c r="V629">
        <v>1.1160001549124099</v>
      </c>
      <c r="W629">
        <v>202</v>
      </c>
      <c r="X629">
        <v>210</v>
      </c>
      <c r="Y629">
        <v>195</v>
      </c>
      <c r="Z629">
        <v>210</v>
      </c>
      <c r="AA629">
        <v>192.6</v>
      </c>
      <c r="AB629">
        <v>212.15</v>
      </c>
      <c r="AC629" s="1">
        <f>(Table2[[#This Row],[Close Price]]/Table2[[#This Row],[Day Low]])-1</f>
        <v>7.9702970297030884E-3</v>
      </c>
      <c r="AD629" s="1">
        <f>(Table2[[#This Row],[Day High]]/Table2[[#This Row],[Close Price]])-1</f>
        <v>3.1383527331663386E-2</v>
      </c>
      <c r="AE629" s="1">
        <f>(Table2[[#This Row],[Close Price]]/Table2[[#This Row],[Current Week Low]])-1</f>
        <v>4.415384615384621E-2</v>
      </c>
      <c r="AF629" s="1">
        <f>(Table2[[#This Row],[Current Week High]]/Table2[[#This Row],[Close Price]])-1</f>
        <v>3.1383527331663386E-2</v>
      </c>
      <c r="AG629" s="1">
        <f>(Table2[[#This Row],[Close Price]]/Table2[[#This Row],[Current Month Low]])-1</f>
        <v>5.7165109034267969E-2</v>
      </c>
      <c r="AH629" s="1">
        <f>(Table2[[#This Row],[Current Month High]]/Table2[[#This Row],[Close Price]])-1</f>
        <v>4.1942930111487531E-2</v>
      </c>
      <c r="AI629">
        <v>38.991208683266997</v>
      </c>
      <c r="AJ629">
        <v>53.090225563909698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-0.03</v>
      </c>
      <c r="AM629" t="s">
        <v>3221</v>
      </c>
      <c r="AN629">
        <v>6.38</v>
      </c>
      <c r="AO629" t="s">
        <v>3220</v>
      </c>
      <c r="AP629">
        <v>-2.9168722234809998E-3</v>
      </c>
      <c r="AQ629">
        <f>(Table2[[#This Row],[Sharpe Ratio]]-AVERAGE(Table2[Sharpe Ratio]))/_xlfn.STDEV.P(Table2[Sharpe Ratio])</f>
        <v>-0.79014899954211848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-0.99225327308241873</v>
      </c>
      <c r="AS629">
        <f>_xlfn.RANK.AVG(Table2[[#This Row],[1Y Return vs Nifty Z-Score]],Table2[1Y Return vs Nifty Z-Score])</f>
        <v>426</v>
      </c>
      <c r="AT629">
        <f>_xlfn.RANK.AVG(Table2[[#This Row],[6M Return vs Nifty Z-Score]],Table2[6M Return vs Nifty Z-Score])</f>
        <v>699</v>
      </c>
      <c r="AU629">
        <f>_xlfn.RANK.AVG(Table2[[#This Row],[Sharpe Ratio Z-Score]],Table2[Sharpe Ratio Z-Score])</f>
        <v>588</v>
      </c>
      <c r="AV629">
        <f>(Table2[[#This Row],[Rank 1Y]]+Table2[[#This Row],[Rank 6M]]+Table2[[#This Row],[Rank Sharpe]])/3</f>
        <v>571</v>
      </c>
    </row>
    <row r="630" spans="1:48" x14ac:dyDescent="0.3">
      <c r="A630" t="s">
        <v>734</v>
      </c>
      <c r="B630" t="s">
        <v>735</v>
      </c>
      <c r="C630" t="s">
        <v>3161</v>
      </c>
      <c r="D630" t="s">
        <v>419</v>
      </c>
      <c r="E630">
        <v>23743.959694649999</v>
      </c>
      <c r="F630">
        <v>1058.25</v>
      </c>
      <c r="G630">
        <v>-32.459828873539699</v>
      </c>
      <c r="H630">
        <f>(Table2[[#This Row],[1Y Return vs Nifty]]-AVERAGE(Table2[1Y Return vs Nifty]))/_xlfn.STDEV.P(Table2[1Y Return vs Nifty])</f>
        <v>-0.97731771249481647</v>
      </c>
      <c r="I630">
        <v>7.2496352406140998</v>
      </c>
      <c r="J630">
        <f>(Table2[[#This Row],[1M Return vs Nifty]]-AVERAGE(Table2[1M Return vs Nifty]))/_xlfn.STDEV.P(Table2[1M Return vs Nifty])</f>
        <v>0.6658776466567895</v>
      </c>
      <c r="K630">
        <v>10.4802480839473</v>
      </c>
      <c r="L630">
        <f>(Table2[[#This Row],[6M Return vs Nifty]]-AVERAGE(Table2[6M Return vs Nifty]))/_xlfn.STDEV.P(Table2[6M Return vs Nifty])</f>
        <v>-0.13045710780629266</v>
      </c>
      <c r="M630">
        <v>0.90210898625251101</v>
      </c>
      <c r="N630">
        <f>(Table2[[#This Row],[1W Return vs Nifty]]-AVERAGE(Table2[1W Return vs Nifty]))/_xlfn.STDEV.P(Table2[1W Return vs Nifty])</f>
        <v>0.15424653908811364</v>
      </c>
      <c r="O630">
        <v>1038.73</v>
      </c>
      <c r="P630">
        <v>993.92340412713804</v>
      </c>
      <c r="Q630">
        <v>938.09862010278698</v>
      </c>
      <c r="R630">
        <v>54.517939695391398</v>
      </c>
      <c r="S630" s="1">
        <f>(Table2[[#This Row],[Close Price]]-Table2[[#This Row],[20D EMA]])/Table2[[#This Row],[20D EMA]]</f>
        <v>1.8792178910785266E-2</v>
      </c>
      <c r="T630" s="1">
        <f>(Table2[[#This Row],[Close Price]]-Table2[[#This Row],[50D EMA]])/Table2[[#This Row],[50D EMA]]</f>
        <v>6.4719872382272225E-2</v>
      </c>
      <c r="U630" s="1">
        <f>(Table2[[#This Row],[Close Price]]-Table2[[#This Row],[200D EMA]])/Table2[[#This Row],[200D EMA]]</f>
        <v>0.12807968940839939</v>
      </c>
      <c r="V630">
        <v>0.67971560704338496</v>
      </c>
      <c r="W630">
        <v>1054.45</v>
      </c>
      <c r="X630">
        <v>1075.6500000000001</v>
      </c>
      <c r="Y630">
        <v>1031</v>
      </c>
      <c r="Z630">
        <v>1075.6500000000001</v>
      </c>
      <c r="AA630">
        <v>1031</v>
      </c>
      <c r="AB630">
        <v>1088</v>
      </c>
      <c r="AC630" s="1">
        <f>(Table2[[#This Row],[Close Price]]/Table2[[#This Row],[Day Low]])-1</f>
        <v>3.6037744795864857E-3</v>
      </c>
      <c r="AD630" s="1">
        <f>(Table2[[#This Row],[Day High]]/Table2[[#This Row],[Close Price]])-1</f>
        <v>1.6442239546420989E-2</v>
      </c>
      <c r="AE630" s="1">
        <f>(Table2[[#This Row],[Close Price]]/Table2[[#This Row],[Current Week Low]])-1</f>
        <v>2.6430649854510158E-2</v>
      </c>
      <c r="AF630" s="1">
        <f>(Table2[[#This Row],[Current Week High]]/Table2[[#This Row],[Close Price]])-1</f>
        <v>1.6442239546420989E-2</v>
      </c>
      <c r="AG630" s="1">
        <f>(Table2[[#This Row],[Close Price]]/Table2[[#This Row],[Current Month Low]])-1</f>
        <v>2.6430649854510158E-2</v>
      </c>
      <c r="AH630" s="1">
        <f>(Table2[[#This Row],[Current Month High]]/Table2[[#This Row],[Close Price]])-1</f>
        <v>2.8112449799196693E-2</v>
      </c>
      <c r="AI630">
        <v>7.7202929364516804</v>
      </c>
      <c r="AJ630">
        <v>43.666847678522899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0.16</v>
      </c>
      <c r="AM630" t="s">
        <v>3220</v>
      </c>
      <c r="AN630">
        <v>0.55000000000000004</v>
      </c>
      <c r="AO630" t="s">
        <v>3220</v>
      </c>
      <c r="AP630">
        <v>-6.9418170985970001E-2</v>
      </c>
      <c r="AQ630">
        <f>(Table2[[#This Row],[Sharpe Ratio]]-AVERAGE(Table2[Sharpe Ratio]))/_xlfn.STDEV.P(Table2[Sharpe Ratio])</f>
        <v>-1.5676384021647118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-1.8552890367209176</v>
      </c>
      <c r="AS630">
        <f>_xlfn.RANK.AVG(Table2[[#This Row],[1Y Return vs Nifty Z-Score]],Table2[1Y Return vs Nifty Z-Score])</f>
        <v>660</v>
      </c>
      <c r="AT630">
        <f>_xlfn.RANK.AVG(Table2[[#This Row],[6M Return vs Nifty Z-Score]],Table2[6M Return vs Nifty Z-Score])</f>
        <v>364</v>
      </c>
      <c r="AU630">
        <f>_xlfn.RANK.AVG(Table2[[#This Row],[Sharpe Ratio Z-Score]],Table2[Sharpe Ratio Z-Score])</f>
        <v>690</v>
      </c>
      <c r="AV630">
        <f>(Table2[[#This Row],[Rank 1Y]]+Table2[[#This Row],[Rank 6M]]+Table2[[#This Row],[Rank Sharpe]])/3</f>
        <v>571.33333333333337</v>
      </c>
    </row>
    <row r="631" spans="1:48" x14ac:dyDescent="0.3">
      <c r="A631" t="s">
        <v>1388</v>
      </c>
      <c r="B631" t="s">
        <v>1389</v>
      </c>
      <c r="C631" t="s">
        <v>3161</v>
      </c>
      <c r="D631" t="s">
        <v>24</v>
      </c>
      <c r="E631">
        <v>8249.2957963949993</v>
      </c>
      <c r="F631">
        <v>42.65</v>
      </c>
      <c r="G631">
        <v>-41.1281167602449</v>
      </c>
      <c r="H631">
        <f>(Table2[[#This Row],[1Y Return vs Nifty]]-AVERAGE(Table2[1Y Return vs Nifty]))/_xlfn.STDEV.P(Table2[1Y Return vs Nifty])</f>
        <v>-1.1300182281185687</v>
      </c>
      <c r="I631">
        <v>-1.83950966811528</v>
      </c>
      <c r="J631">
        <f>(Table2[[#This Row],[1M Return vs Nifty]]-AVERAGE(Table2[1M Return vs Nifty]))/_xlfn.STDEV.P(Table2[1M Return vs Nifty])</f>
        <v>-0.24284076666134205</v>
      </c>
      <c r="K631">
        <v>-27.451551516219901</v>
      </c>
      <c r="L631">
        <f>(Table2[[#This Row],[6M Return vs Nifty]]-AVERAGE(Table2[6M Return vs Nifty]))/_xlfn.STDEV.P(Table2[6M Return vs Nifty])</f>
        <v>-1.3337268319061746</v>
      </c>
      <c r="M631">
        <v>-3.1565183000795001</v>
      </c>
      <c r="N631">
        <f>(Table2[[#This Row],[1W Return vs Nifty]]-AVERAGE(Table2[1W Return vs Nifty]))/_xlfn.STDEV.P(Table2[1W Return vs Nifty])</f>
        <v>-0.62613708291156123</v>
      </c>
      <c r="O631">
        <v>43.42</v>
      </c>
      <c r="P631">
        <v>44.396534099263803</v>
      </c>
      <c r="Q631">
        <v>47.636929279131301</v>
      </c>
      <c r="R631">
        <v>36.513710545465699</v>
      </c>
      <c r="S631" s="1">
        <f>(Table2[[#This Row],[Close Price]]-Table2[[#This Row],[20D EMA]])/Table2[[#This Row],[20D EMA]]</f>
        <v>-1.7733763242745351E-2</v>
      </c>
      <c r="T631" s="1">
        <f>(Table2[[#This Row],[Close Price]]-Table2[[#This Row],[50D EMA]])/Table2[[#This Row],[50D EMA]]</f>
        <v>-3.9339424455044708E-2</v>
      </c>
      <c r="U631" s="1">
        <f>(Table2[[#This Row],[Close Price]]-Table2[[#This Row],[200D EMA]])/Table2[[#This Row],[200D EMA]]</f>
        <v>-0.10468620363647091</v>
      </c>
      <c r="V631">
        <v>0.53109906513065397</v>
      </c>
      <c r="W631">
        <v>42.55</v>
      </c>
      <c r="X631">
        <v>43.2</v>
      </c>
      <c r="Y631">
        <v>42.22</v>
      </c>
      <c r="Z631">
        <v>43.2</v>
      </c>
      <c r="AA631">
        <v>42.22</v>
      </c>
      <c r="AB631">
        <v>44.9</v>
      </c>
      <c r="AC631" s="1">
        <f>(Table2[[#This Row],[Close Price]]/Table2[[#This Row],[Day Low]])-1</f>
        <v>2.3501762632198719E-3</v>
      </c>
      <c r="AD631" s="1">
        <f>(Table2[[#This Row],[Day High]]/Table2[[#This Row],[Close Price]])-1</f>
        <v>1.2895662368112681E-2</v>
      </c>
      <c r="AE631" s="1">
        <f>(Table2[[#This Row],[Close Price]]/Table2[[#This Row],[Current Week Low]])-1</f>
        <v>1.0184746565608638E-2</v>
      </c>
      <c r="AF631" s="1">
        <f>(Table2[[#This Row],[Current Week High]]/Table2[[#This Row],[Close Price]])-1</f>
        <v>1.2895662368112681E-2</v>
      </c>
      <c r="AG631" s="1">
        <f>(Table2[[#This Row],[Close Price]]/Table2[[#This Row],[Current Month Low]])-1</f>
        <v>1.0184746565608638E-2</v>
      </c>
      <c r="AH631" s="1">
        <f>(Table2[[#This Row],[Current Month High]]/Table2[[#This Row],[Close Price]])-1</f>
        <v>5.2754982415005758E-2</v>
      </c>
      <c r="AI631">
        <v>47.713950762016403</v>
      </c>
      <c r="AJ631">
        <v>6.6249999999999902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-0.11</v>
      </c>
      <c r="AM631" t="s">
        <v>3221</v>
      </c>
      <c r="AN631">
        <v>-1.68</v>
      </c>
      <c r="AO631" t="s">
        <v>3221</v>
      </c>
      <c r="AP631">
        <v>7.5872035415948003E-2</v>
      </c>
      <c r="AQ631">
        <f>(Table2[[#This Row],[Sharpe Ratio]]-AVERAGE(Table2[Sharpe Ratio]))/_xlfn.STDEV.P(Table2[Sharpe Ratio])</f>
        <v>0.13099903626766493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690</v>
      </c>
      <c r="AT631">
        <f>_xlfn.RANK.AVG(Table2[[#This Row],[6M Return vs Nifty Z-Score]],Table2[6M Return vs Nifty Z-Score])</f>
        <v>714</v>
      </c>
      <c r="AU631">
        <f>_xlfn.RANK.AVG(Table2[[#This Row],[Sharpe Ratio Z-Score]],Table2[Sharpe Ratio Z-Score])</f>
        <v>315</v>
      </c>
      <c r="AV631">
        <f>(Table2[[#This Row],[Rank 1Y]]+Table2[[#This Row],[Rank 6M]]+Table2[[#This Row],[Rank Sharpe]])/3</f>
        <v>573</v>
      </c>
    </row>
    <row r="632" spans="1:48" x14ac:dyDescent="0.3">
      <c r="A632" t="s">
        <v>176</v>
      </c>
      <c r="B632" t="s">
        <v>177</v>
      </c>
      <c r="C632" t="s">
        <v>3161</v>
      </c>
      <c r="D632" t="s">
        <v>40</v>
      </c>
      <c r="E632">
        <v>151190.06962058999</v>
      </c>
      <c r="F632">
        <v>702.9</v>
      </c>
      <c r="G632">
        <v>-21.220640702316501</v>
      </c>
      <c r="H632">
        <f>(Table2[[#This Row],[1Y Return vs Nifty]]-AVERAGE(Table2[1Y Return vs Nifty]))/_xlfn.STDEV.P(Table2[1Y Return vs Nifty])</f>
        <v>-0.77932823044607324</v>
      </c>
      <c r="I632">
        <v>2.3875021978895599</v>
      </c>
      <c r="J632">
        <f>(Table2[[#This Row],[1M Return vs Nifty]]-AVERAGE(Table2[1M Return vs Nifty]))/_xlfn.STDEV.P(Table2[1M Return vs Nifty])</f>
        <v>0.17976923180657864</v>
      </c>
      <c r="K632">
        <v>1.89006145467372</v>
      </c>
      <c r="L632">
        <f>(Table2[[#This Row],[6M Return vs Nifty]]-AVERAGE(Table2[6M Return vs Nifty]))/_xlfn.STDEV.P(Table2[6M Return vs Nifty])</f>
        <v>-0.40295436879379809</v>
      </c>
      <c r="M632">
        <v>-0.96852267102446099</v>
      </c>
      <c r="N632">
        <f>(Table2[[#This Row],[1W Return vs Nifty]]-AVERAGE(Table2[1W Return vs Nifty]))/_xlfn.STDEV.P(Table2[1W Return vs Nifty])</f>
        <v>-0.20543426063675171</v>
      </c>
      <c r="O632">
        <v>725.67</v>
      </c>
      <c r="P632">
        <v>691.14696611159502</v>
      </c>
      <c r="Q632">
        <v>635.80910460281996</v>
      </c>
      <c r="R632">
        <v>28.880396088774901</v>
      </c>
      <c r="S632" s="1">
        <f>(Table2[[#This Row],[Close Price]]-Table2[[#This Row],[20D EMA]])/Table2[[#This Row],[20D EMA]]</f>
        <v>-3.137789904502044E-2</v>
      </c>
      <c r="T632" s="1">
        <f>(Table2[[#This Row],[Close Price]]-Table2[[#This Row],[50D EMA]])/Table2[[#This Row],[50D EMA]]</f>
        <v>1.7005115358499991E-2</v>
      </c>
      <c r="U632" s="1">
        <f>(Table2[[#This Row],[Close Price]]-Table2[[#This Row],[200D EMA]])/Table2[[#This Row],[200D EMA]]</f>
        <v>0.10552050121882205</v>
      </c>
      <c r="V632">
        <v>0.77391955434895698</v>
      </c>
      <c r="W632">
        <v>701.2</v>
      </c>
      <c r="X632">
        <v>732.15</v>
      </c>
      <c r="Y632">
        <v>701.2</v>
      </c>
      <c r="Z632">
        <v>749</v>
      </c>
      <c r="AA632">
        <v>701.2</v>
      </c>
      <c r="AB632">
        <v>761.2</v>
      </c>
      <c r="AC632" s="1">
        <f>(Table2[[#This Row],[Close Price]]/Table2[[#This Row],[Day Low]])-1</f>
        <v>2.4244152880774639E-3</v>
      </c>
      <c r="AD632" s="1">
        <f>(Table2[[#This Row],[Day High]]/Table2[[#This Row],[Close Price]])-1</f>
        <v>4.161331626120357E-2</v>
      </c>
      <c r="AE632" s="1">
        <f>(Table2[[#This Row],[Close Price]]/Table2[[#This Row],[Current Week Low]])-1</f>
        <v>2.4244152880774639E-3</v>
      </c>
      <c r="AF632" s="1">
        <f>(Table2[[#This Row],[Current Week High]]/Table2[[#This Row],[Close Price]])-1</f>
        <v>6.5585431782615E-2</v>
      </c>
      <c r="AG632" s="1">
        <f>(Table2[[#This Row],[Close Price]]/Table2[[#This Row],[Current Month Low]])-1</f>
        <v>2.4244152880774639E-3</v>
      </c>
      <c r="AH632" s="1">
        <f>(Table2[[#This Row],[Current Month High]]/Table2[[#This Row],[Close Price]])-1</f>
        <v>8.2942097026604156E-2</v>
      </c>
      <c r="AI632">
        <v>8.2942097026604102</v>
      </c>
      <c r="AJ632">
        <v>37.4462260461478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0.18</v>
      </c>
      <c r="AM632" t="s">
        <v>3220</v>
      </c>
      <c r="AN632">
        <v>-3.58</v>
      </c>
      <c r="AO632" t="s">
        <v>3221</v>
      </c>
      <c r="AP632">
        <v>-6.1301161601199E-2</v>
      </c>
      <c r="AQ632">
        <f>(Table2[[#This Row],[Sharpe Ratio]]-AVERAGE(Table2[Sharpe Ratio]))/_xlfn.STDEV.P(Table2[Sharpe Ratio])</f>
        <v>-1.4727396724393409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-2.6806873005093852</v>
      </c>
      <c r="AS632">
        <f>_xlfn.RANK.AVG(Table2[[#This Row],[1Y Return vs Nifty Z-Score]],Table2[1Y Return vs Nifty Z-Score])</f>
        <v>592</v>
      </c>
      <c r="AT632">
        <f>_xlfn.RANK.AVG(Table2[[#This Row],[6M Return vs Nifty Z-Score]],Table2[6M Return vs Nifty Z-Score])</f>
        <v>453</v>
      </c>
      <c r="AU632">
        <f>_xlfn.RANK.AVG(Table2[[#This Row],[Sharpe Ratio Z-Score]],Table2[Sharpe Ratio Z-Score])</f>
        <v>679</v>
      </c>
      <c r="AV632">
        <f>(Table2[[#This Row],[Rank 1Y]]+Table2[[#This Row],[Rank 6M]]+Table2[[#This Row],[Rank Sharpe]])/3</f>
        <v>574.66666666666663</v>
      </c>
    </row>
    <row r="633" spans="1:48" x14ac:dyDescent="0.3">
      <c r="A633" t="s">
        <v>842</v>
      </c>
      <c r="B633" t="s">
        <v>843</v>
      </c>
      <c r="C633" t="s">
        <v>3161</v>
      </c>
      <c r="D633" t="s">
        <v>51</v>
      </c>
      <c r="E633">
        <v>19352.81255192</v>
      </c>
      <c r="F633">
        <v>1213.7</v>
      </c>
      <c r="G633">
        <v>-43.266821342565002</v>
      </c>
      <c r="H633">
        <f>(Table2[[#This Row],[1Y Return vs Nifty]]-AVERAGE(Table2[1Y Return vs Nifty]))/_xlfn.STDEV.P(Table2[1Y Return vs Nifty])</f>
        <v>-1.1676936372369078</v>
      </c>
      <c r="I633">
        <v>-6.4086643280394204</v>
      </c>
      <c r="J633">
        <f>(Table2[[#This Row],[1M Return vs Nifty]]-AVERAGE(Table2[1M Return vs Nifty]))/_xlfn.STDEV.P(Table2[1M Return vs Nifty])</f>
        <v>-0.69965766357137849</v>
      </c>
      <c r="K633">
        <v>-19.531711411820201</v>
      </c>
      <c r="L633">
        <f>(Table2[[#This Row],[6M Return vs Nifty]]-AVERAGE(Table2[6M Return vs Nifty]))/_xlfn.STDEV.P(Table2[6M Return vs Nifty])</f>
        <v>-1.0824942534947302</v>
      </c>
      <c r="M633">
        <v>3.94693944742842E-2</v>
      </c>
      <c r="N633">
        <f>(Table2[[#This Row],[1W Return vs Nifty]]-AVERAGE(Table2[1W Return vs Nifty]))/_xlfn.STDEV.P(Table2[1W Return vs Nifty])</f>
        <v>-1.1619839275643336E-2</v>
      </c>
      <c r="O633">
        <v>1217.42</v>
      </c>
      <c r="P633">
        <v>1263.3318379109</v>
      </c>
      <c r="Q633">
        <v>1365.8137984580601</v>
      </c>
      <c r="R633">
        <v>52.487974053828196</v>
      </c>
      <c r="S633" s="1">
        <f>(Table2[[#This Row],[Close Price]]-Table2[[#This Row],[20D EMA]])/Table2[[#This Row],[20D EMA]]</f>
        <v>-3.0556422598610397E-3</v>
      </c>
      <c r="T633" s="1">
        <f>(Table2[[#This Row],[Close Price]]-Table2[[#This Row],[50D EMA]])/Table2[[#This Row],[50D EMA]]</f>
        <v>-3.9286461736746339E-2</v>
      </c>
      <c r="U633" s="1">
        <f>(Table2[[#This Row],[Close Price]]-Table2[[#This Row],[200D EMA]])/Table2[[#This Row],[200D EMA]]</f>
        <v>-0.11137228122148818</v>
      </c>
      <c r="V633">
        <v>0.71271103581387496</v>
      </c>
      <c r="W633">
        <v>1202.8499999999999</v>
      </c>
      <c r="X633">
        <v>1229.9000000000001</v>
      </c>
      <c r="Y633">
        <v>1176.8499999999999</v>
      </c>
      <c r="Z633">
        <v>1229.9000000000001</v>
      </c>
      <c r="AA633">
        <v>1176.5999999999999</v>
      </c>
      <c r="AB633">
        <v>1235</v>
      </c>
      <c r="AC633" s="1">
        <f>(Table2[[#This Row],[Close Price]]/Table2[[#This Row],[Day Low]])-1</f>
        <v>9.020243588145016E-3</v>
      </c>
      <c r="AD633" s="1">
        <f>(Table2[[#This Row],[Day High]]/Table2[[#This Row],[Close Price]])-1</f>
        <v>1.3347614731811897E-2</v>
      </c>
      <c r="AE633" s="1">
        <f>(Table2[[#This Row],[Close Price]]/Table2[[#This Row],[Current Week Low]])-1</f>
        <v>3.1312401750435592E-2</v>
      </c>
      <c r="AF633" s="1">
        <f>(Table2[[#This Row],[Current Week High]]/Table2[[#This Row],[Close Price]])-1</f>
        <v>1.3347614731811897E-2</v>
      </c>
      <c r="AG633" s="1">
        <f>(Table2[[#This Row],[Close Price]]/Table2[[#This Row],[Current Month Low]])-1</f>
        <v>3.1531531531531654E-2</v>
      </c>
      <c r="AH633" s="1">
        <f>(Table2[[#This Row],[Current Month High]]/Table2[[#This Row],[Close Price]])-1</f>
        <v>1.7549641591826592E-2</v>
      </c>
      <c r="AI633">
        <v>47.977259619345801</v>
      </c>
      <c r="AJ633">
        <v>5.2645273200347003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</v>
      </c>
      <c r="AM633" t="s">
        <v>3221</v>
      </c>
      <c r="AN633">
        <v>0.84</v>
      </c>
      <c r="AO633" t="s">
        <v>3220</v>
      </c>
      <c r="AP633">
        <v>6.2676327837418E-2</v>
      </c>
      <c r="AQ633">
        <f>(Table2[[#This Row],[Sharpe Ratio]]-AVERAGE(Table2[Sharpe Ratio]))/_xlfn.STDEV.P(Table2[Sharpe Ratio])</f>
        <v>-2.3276489072913027E-2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696</v>
      </c>
      <c r="AT633">
        <f>_xlfn.RANK.AVG(Table2[[#This Row],[6M Return vs Nifty Z-Score]],Table2[6M Return vs Nifty Z-Score])</f>
        <v>671</v>
      </c>
      <c r="AU633">
        <f>_xlfn.RANK.AVG(Table2[[#This Row],[Sharpe Ratio Z-Score]],Table2[Sharpe Ratio Z-Score])</f>
        <v>359</v>
      </c>
      <c r="AV633">
        <f>(Table2[[#This Row],[Rank 1Y]]+Table2[[#This Row],[Rank 6M]]+Table2[[#This Row],[Rank Sharpe]])/3</f>
        <v>575.33333333333337</v>
      </c>
    </row>
    <row r="634" spans="1:48" x14ac:dyDescent="0.3">
      <c r="A634" t="s">
        <v>84</v>
      </c>
      <c r="B634" t="s">
        <v>85</v>
      </c>
      <c r="C634" t="s">
        <v>3171</v>
      </c>
      <c r="D634" t="s">
        <v>86</v>
      </c>
      <c r="E634">
        <v>315886.09671349498</v>
      </c>
      <c r="F634">
        <v>3295.05</v>
      </c>
      <c r="G634">
        <v>-25.249142387376001</v>
      </c>
      <c r="H634">
        <f>(Table2[[#This Row],[1Y Return vs Nifty]]-AVERAGE(Table2[1Y Return vs Nifty]))/_xlfn.STDEV.P(Table2[1Y Return vs Nifty])</f>
        <v>-0.85029429577983073</v>
      </c>
      <c r="I634">
        <v>5.2278938586012904</v>
      </c>
      <c r="J634">
        <f>(Table2[[#This Row],[1M Return vs Nifty]]-AVERAGE(Table2[1M Return vs Nifty]))/_xlfn.STDEV.P(Table2[1M Return vs Nifty])</f>
        <v>0.46374712291106152</v>
      </c>
      <c r="K634">
        <v>3.2110417423542499</v>
      </c>
      <c r="L634">
        <f>(Table2[[#This Row],[6M Return vs Nifty]]-AVERAGE(Table2[6M Return vs Nifty]))/_xlfn.STDEV.P(Table2[6M Return vs Nifty])</f>
        <v>-0.36105033041298451</v>
      </c>
      <c r="M634">
        <v>4.5198029735019896</v>
      </c>
      <c r="N634">
        <f>(Table2[[#This Row],[1W Return vs Nifty]]-AVERAGE(Table2[1W Return vs Nifty]))/_xlfn.STDEV.P(Table2[1W Return vs Nifty])</f>
        <v>0.84984850938079703</v>
      </c>
      <c r="O634">
        <v>3169.54</v>
      </c>
      <c r="P634">
        <v>3079.53589269862</v>
      </c>
      <c r="Q634">
        <v>3018.9313847209501</v>
      </c>
      <c r="R634">
        <v>83.0658330069286</v>
      </c>
      <c r="S634" s="1">
        <f>(Table2[[#This Row],[Close Price]]-Table2[[#This Row],[20D EMA]])/Table2[[#This Row],[20D EMA]]</f>
        <v>3.9598806135906224E-2</v>
      </c>
      <c r="T634" s="1">
        <f>(Table2[[#This Row],[Close Price]]-Table2[[#This Row],[50D EMA]])/Table2[[#This Row],[50D EMA]]</f>
        <v>6.9982658040242396E-2</v>
      </c>
      <c r="U634" s="1">
        <f>(Table2[[#This Row],[Close Price]]-Table2[[#This Row],[200D EMA]])/Table2[[#This Row],[200D EMA]]</f>
        <v>9.146236866346423E-2</v>
      </c>
      <c r="V634">
        <v>0.898096571410677</v>
      </c>
      <c r="W634">
        <v>3270.9</v>
      </c>
      <c r="X634">
        <v>3310</v>
      </c>
      <c r="Y634">
        <v>3258</v>
      </c>
      <c r="Z634">
        <v>3314</v>
      </c>
      <c r="AA634">
        <v>3139.6</v>
      </c>
      <c r="AB634">
        <v>3314</v>
      </c>
      <c r="AC634" s="1">
        <f>(Table2[[#This Row],[Close Price]]/Table2[[#This Row],[Day Low]])-1</f>
        <v>7.3832890030267606E-3</v>
      </c>
      <c r="AD634" s="1">
        <f>(Table2[[#This Row],[Day High]]/Table2[[#This Row],[Close Price]])-1</f>
        <v>4.537108693343006E-3</v>
      </c>
      <c r="AE634" s="1">
        <f>(Table2[[#This Row],[Close Price]]/Table2[[#This Row],[Current Week Low]])-1</f>
        <v>1.1372007366482473E-2</v>
      </c>
      <c r="AF634" s="1">
        <f>(Table2[[#This Row],[Current Week High]]/Table2[[#This Row],[Close Price]])-1</f>
        <v>5.7510508186522369E-3</v>
      </c>
      <c r="AG634" s="1">
        <f>(Table2[[#This Row],[Close Price]]/Table2[[#This Row],[Current Month Low]])-1</f>
        <v>4.9512676774111419E-2</v>
      </c>
      <c r="AH634" s="1">
        <f>(Table2[[#This Row],[Current Month High]]/Table2[[#This Row],[Close Price]])-1</f>
        <v>5.7510508186522369E-3</v>
      </c>
      <c r="AI634">
        <v>3.88157994567608</v>
      </c>
      <c r="AJ634">
        <v>23.40549043107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0.12</v>
      </c>
      <c r="AM634" t="s">
        <v>3220</v>
      </c>
      <c r="AN634">
        <v>4.45</v>
      </c>
      <c r="AO634" t="s">
        <v>3220</v>
      </c>
      <c r="AP634">
        <v>-5.6672369422994001E-2</v>
      </c>
      <c r="AQ634">
        <f>(Table2[[#This Row],[Sharpe Ratio]]-AVERAGE(Table2[Sharpe Ratio]))/_xlfn.STDEV.P(Table2[Sharpe Ratio])</f>
        <v>-1.4186228817530406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-1.3163718756539973</v>
      </c>
      <c r="AS634">
        <f>_xlfn.RANK.AVG(Table2[[#This Row],[1Y Return vs Nifty Z-Score]],Table2[1Y Return vs Nifty Z-Score])</f>
        <v>617</v>
      </c>
      <c r="AT634">
        <f>_xlfn.RANK.AVG(Table2[[#This Row],[6M Return vs Nifty Z-Score]],Table2[6M Return vs Nifty Z-Score])</f>
        <v>439</v>
      </c>
      <c r="AU634">
        <f>_xlfn.RANK.AVG(Table2[[#This Row],[Sharpe Ratio Z-Score]],Table2[Sharpe Ratio Z-Score])</f>
        <v>673</v>
      </c>
      <c r="AV634">
        <f>(Table2[[#This Row],[Rank 1Y]]+Table2[[#This Row],[Rank 6M]]+Table2[[#This Row],[Rank Sharpe]])/3</f>
        <v>576.33333333333337</v>
      </c>
    </row>
    <row r="635" spans="1:48" x14ac:dyDescent="0.3">
      <c r="A635" t="s">
        <v>861</v>
      </c>
      <c r="B635" t="s">
        <v>862</v>
      </c>
      <c r="C635" t="s">
        <v>624</v>
      </c>
      <c r="D635" t="s">
        <v>624</v>
      </c>
      <c r="E635">
        <v>18573.73515153</v>
      </c>
      <c r="F635">
        <v>36.909999999999997</v>
      </c>
      <c r="G635">
        <v>-33.720568223461797</v>
      </c>
      <c r="H635">
        <f>(Table2[[#This Row],[1Y Return vs Nifty]]-AVERAGE(Table2[1Y Return vs Nifty]))/_xlfn.STDEV.P(Table2[1Y Return vs Nifty])</f>
        <v>-0.99952689051433363</v>
      </c>
      <c r="I635">
        <v>-6.1631693965668903</v>
      </c>
      <c r="J635">
        <f>(Table2[[#This Row],[1M Return vs Nifty]]-AVERAGE(Table2[1M Return vs Nifty]))/_xlfn.STDEV.P(Table2[1M Return vs Nifty])</f>
        <v>-0.67511346641691294</v>
      </c>
      <c r="K635">
        <v>-16.926714160474798</v>
      </c>
      <c r="L635">
        <f>(Table2[[#This Row],[6M Return vs Nifty]]-AVERAGE(Table2[6M Return vs Nifty]))/_xlfn.STDEV.P(Table2[6M Return vs Nifty])</f>
        <v>-0.99985872454678326</v>
      </c>
      <c r="M635">
        <v>-0.57154377407688906</v>
      </c>
      <c r="N635">
        <f>(Table2[[#This Row],[1W Return vs Nifty]]-AVERAGE(Table2[1W Return vs Nifty]))/_xlfn.STDEV.P(Table2[1W Return vs Nifty])</f>
        <v>-0.12910406138424529</v>
      </c>
      <c r="O635">
        <v>37.21</v>
      </c>
      <c r="P635">
        <v>37.610504803873802</v>
      </c>
      <c r="Q635">
        <v>38.228123015549798</v>
      </c>
      <c r="R635">
        <v>46.1256850458578</v>
      </c>
      <c r="S635" s="1">
        <f>(Table2[[#This Row],[Close Price]]-Table2[[#This Row],[20D EMA]])/Table2[[#This Row],[20D EMA]]</f>
        <v>-8.0623488309595343E-3</v>
      </c>
      <c r="T635" s="1">
        <f>(Table2[[#This Row],[Close Price]]-Table2[[#This Row],[50D EMA]])/Table2[[#This Row],[50D EMA]]</f>
        <v>-1.8625243333656474E-2</v>
      </c>
      <c r="U635" s="1">
        <f>(Table2[[#This Row],[Close Price]]-Table2[[#This Row],[200D EMA]])/Table2[[#This Row],[200D EMA]]</f>
        <v>-3.448045343512255E-2</v>
      </c>
      <c r="V635">
        <v>0.43016335335447098</v>
      </c>
      <c r="W635">
        <v>36.49</v>
      </c>
      <c r="X635">
        <v>37.049999999999997</v>
      </c>
      <c r="Y635">
        <v>36.270000000000003</v>
      </c>
      <c r="Z635">
        <v>37.049999999999997</v>
      </c>
      <c r="AA635">
        <v>36.270000000000003</v>
      </c>
      <c r="AB635">
        <v>38.04</v>
      </c>
      <c r="AC635" s="1">
        <f>(Table2[[#This Row],[Close Price]]/Table2[[#This Row],[Day Low]])-1</f>
        <v>1.1510002740476644E-2</v>
      </c>
      <c r="AD635" s="1">
        <f>(Table2[[#This Row],[Day High]]/Table2[[#This Row],[Close Price]])-1</f>
        <v>3.7930100243837028E-3</v>
      </c>
      <c r="AE635" s="1">
        <f>(Table2[[#This Row],[Close Price]]/Table2[[#This Row],[Current Week Low]])-1</f>
        <v>1.7645437000275432E-2</v>
      </c>
      <c r="AF635" s="1">
        <f>(Table2[[#This Row],[Current Week High]]/Table2[[#This Row],[Close Price]])-1</f>
        <v>3.7930100243837028E-3</v>
      </c>
      <c r="AG635" s="1">
        <f>(Table2[[#This Row],[Close Price]]/Table2[[#This Row],[Current Month Low]])-1</f>
        <v>1.7645437000275432E-2</v>
      </c>
      <c r="AH635" s="1">
        <f>(Table2[[#This Row],[Current Month High]]/Table2[[#This Row],[Close Price]])-1</f>
        <v>3.0615009482525046E-2</v>
      </c>
      <c r="AI635">
        <v>43.321593064210198</v>
      </c>
      <c r="AJ635">
        <v>13.9197530864197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-0.14000000000000001</v>
      </c>
      <c r="AM635" t="s">
        <v>3221</v>
      </c>
      <c r="AN635">
        <v>-2.2000000000000002</v>
      </c>
      <c r="AO635" t="s">
        <v>3221</v>
      </c>
      <c r="AP635">
        <v>4.1935812328771999E-2</v>
      </c>
      <c r="AQ635">
        <f>(Table2[[#This Row],[Sharpe Ratio]]-AVERAGE(Table2[Sharpe Ratio]))/_xlfn.STDEV.P(Table2[Sharpe Ratio])</f>
        <v>-0.26576094145172346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668</v>
      </c>
      <c r="AT635">
        <f>_xlfn.RANK.AVG(Table2[[#This Row],[6M Return vs Nifty Z-Score]],Table2[6M Return vs Nifty Z-Score])</f>
        <v>652</v>
      </c>
      <c r="AU635">
        <f>_xlfn.RANK.AVG(Table2[[#This Row],[Sharpe Ratio Z-Score]],Table2[Sharpe Ratio Z-Score])</f>
        <v>411</v>
      </c>
      <c r="AV635">
        <f>(Table2[[#This Row],[Rank 1Y]]+Table2[[#This Row],[Rank 6M]]+Table2[[#This Row],[Rank Sharpe]])/3</f>
        <v>577</v>
      </c>
    </row>
    <row r="636" spans="1:48" x14ac:dyDescent="0.3">
      <c r="A636" t="s">
        <v>1274</v>
      </c>
      <c r="B636" t="s">
        <v>1275</v>
      </c>
      <c r="C636" t="s">
        <v>3161</v>
      </c>
      <c r="D636" t="s">
        <v>132</v>
      </c>
      <c r="E636">
        <v>9261.2230748399998</v>
      </c>
      <c r="F636">
        <v>86.16</v>
      </c>
      <c r="G636">
        <v>-27.080229163970198</v>
      </c>
      <c r="H636">
        <f>(Table2[[#This Row],[1Y Return vs Nifty]]-AVERAGE(Table2[1Y Return vs Nifty]))/_xlfn.STDEV.P(Table2[1Y Return vs Nifty])</f>
        <v>-0.88255071118645456</v>
      </c>
      <c r="I636">
        <v>-1.68590637239812</v>
      </c>
      <c r="J636">
        <f>(Table2[[#This Row],[1M Return vs Nifty]]-AVERAGE(Table2[1M Return vs Nifty]))/_xlfn.STDEV.P(Table2[1M Return vs Nifty])</f>
        <v>-0.22748375073012109</v>
      </c>
      <c r="K636">
        <v>-6.9525839348191001</v>
      </c>
      <c r="L636">
        <f>(Table2[[#This Row],[6M Return vs Nifty]]-AVERAGE(Table2[6M Return vs Nifty]))/_xlfn.STDEV.P(Table2[6M Return vs Nifty])</f>
        <v>-0.68346010778544919</v>
      </c>
      <c r="M636">
        <v>-0.74806298862641396</v>
      </c>
      <c r="N636">
        <f>(Table2[[#This Row],[1W Return vs Nifty]]-AVERAGE(Table2[1W Return vs Nifty]))/_xlfn.STDEV.P(Table2[1W Return vs Nifty])</f>
        <v>-0.16304477440970522</v>
      </c>
      <c r="O636">
        <v>84.08</v>
      </c>
      <c r="P636">
        <v>83.688097487241507</v>
      </c>
      <c r="Q636">
        <v>84.813206265917302</v>
      </c>
      <c r="R636">
        <v>63.161087835193399</v>
      </c>
      <c r="S636" s="1">
        <f>(Table2[[#This Row],[Close Price]]-Table2[[#This Row],[20D EMA]])/Table2[[#This Row],[20D EMA]]</f>
        <v>2.4738344433872482E-2</v>
      </c>
      <c r="T636" s="1">
        <f>(Table2[[#This Row],[Close Price]]-Table2[[#This Row],[50D EMA]])/Table2[[#This Row],[50D EMA]]</f>
        <v>2.9537085762229673E-2</v>
      </c>
      <c r="U636" s="1">
        <f>(Table2[[#This Row],[Close Price]]-Table2[[#This Row],[200D EMA]])/Table2[[#This Row],[200D EMA]]</f>
        <v>1.5879528594403725E-2</v>
      </c>
      <c r="V636">
        <v>1.2868932339700001</v>
      </c>
      <c r="W636">
        <v>82.6</v>
      </c>
      <c r="X636">
        <v>86.85</v>
      </c>
      <c r="Y636">
        <v>81.11</v>
      </c>
      <c r="Z636">
        <v>86.85</v>
      </c>
      <c r="AA636">
        <v>81.11</v>
      </c>
      <c r="AB636">
        <v>87.3</v>
      </c>
      <c r="AC636" s="1">
        <f>(Table2[[#This Row],[Close Price]]/Table2[[#This Row],[Day Low]])-1</f>
        <v>4.3099273607748234E-2</v>
      </c>
      <c r="AD636" s="1">
        <f>(Table2[[#This Row],[Day High]]/Table2[[#This Row],[Close Price]])-1</f>
        <v>8.0083565459609929E-3</v>
      </c>
      <c r="AE636" s="1">
        <f>(Table2[[#This Row],[Close Price]]/Table2[[#This Row],[Current Week Low]])-1</f>
        <v>6.2261126864751493E-2</v>
      </c>
      <c r="AF636" s="1">
        <f>(Table2[[#This Row],[Current Week High]]/Table2[[#This Row],[Close Price]])-1</f>
        <v>8.0083565459609929E-3</v>
      </c>
      <c r="AG636" s="1">
        <f>(Table2[[#This Row],[Close Price]]/Table2[[#This Row],[Current Month Low]])-1</f>
        <v>6.2261126864751493E-2</v>
      </c>
      <c r="AH636" s="1">
        <f>(Table2[[#This Row],[Current Month High]]/Table2[[#This Row],[Close Price]])-1</f>
        <v>1.3231197771587766E-2</v>
      </c>
      <c r="AI636">
        <v>13.7418755803157</v>
      </c>
      <c r="AJ636">
        <v>19.005524861878399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-0.02</v>
      </c>
      <c r="AM636" t="s">
        <v>3221</v>
      </c>
      <c r="AN636">
        <v>1.89</v>
      </c>
      <c r="AO636" t="s">
        <v>3220</v>
      </c>
      <c r="AQ636">
        <f>(Table2[[#This Row],[Sharpe Ratio]]-AVERAGE(Table2[Sharpe Ratio]))/_xlfn.STDEV.P(Table2[Sharpe Ratio])</f>
        <v>-0.75604684988846571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628</v>
      </c>
      <c r="AT636">
        <f>_xlfn.RANK.AVG(Table2[[#This Row],[6M Return vs Nifty Z-Score]],Table2[6M Return vs Nifty Z-Score])</f>
        <v>548</v>
      </c>
      <c r="AU636">
        <f>_xlfn.RANK.AVG(Table2[[#This Row],[Sharpe Ratio Z-Score]],Table2[Sharpe Ratio Z-Score])</f>
        <v>559.5</v>
      </c>
      <c r="AV636">
        <f>(Table2[[#This Row],[Rank 1Y]]+Table2[[#This Row],[Rank 6M]]+Table2[[#This Row],[Rank Sharpe]])/3</f>
        <v>578.5</v>
      </c>
    </row>
    <row r="637" spans="1:48" x14ac:dyDescent="0.3">
      <c r="A637" t="s">
        <v>1904</v>
      </c>
      <c r="B637" t="s">
        <v>1905</v>
      </c>
      <c r="C637" t="s">
        <v>3161</v>
      </c>
      <c r="D637" t="s">
        <v>24</v>
      </c>
      <c r="E637">
        <v>3813.038413575</v>
      </c>
      <c r="F637">
        <v>121.65</v>
      </c>
      <c r="G637">
        <v>-25.5975603601233</v>
      </c>
      <c r="H637">
        <f>(Table2[[#This Row],[1Y Return vs Nifty]]-AVERAGE(Table2[1Y Return vs Nifty]))/_xlfn.STDEV.P(Table2[1Y Return vs Nifty])</f>
        <v>-0.85643202502769</v>
      </c>
      <c r="I637">
        <v>-1.32129977026361</v>
      </c>
      <c r="J637">
        <f>(Table2[[#This Row],[1M Return vs Nifty]]-AVERAGE(Table2[1M Return vs Nifty]))/_xlfn.STDEV.P(Table2[1M Return vs Nifty])</f>
        <v>-0.19103095607187143</v>
      </c>
      <c r="K637">
        <v>-15.3872053381555</v>
      </c>
      <c r="L637">
        <f>(Table2[[#This Row],[6M Return vs Nifty]]-AVERAGE(Table2[6M Return vs Nifty]))/_xlfn.STDEV.P(Table2[6M Return vs Nifty])</f>
        <v>-0.95102254025266098</v>
      </c>
      <c r="M637">
        <v>-1.41118885579037</v>
      </c>
      <c r="N637">
        <f>(Table2[[#This Row],[1W Return vs Nifty]]-AVERAGE(Table2[1W Return vs Nifty]))/_xlfn.STDEV.P(Table2[1W Return vs Nifty])</f>
        <v>-0.29054910766095277</v>
      </c>
      <c r="O637">
        <v>122.3</v>
      </c>
      <c r="P637">
        <v>125.135491221302</v>
      </c>
      <c r="Q637">
        <v>127.189775419016</v>
      </c>
      <c r="R637">
        <v>47.757923810868597</v>
      </c>
      <c r="S637" s="1">
        <f>(Table2[[#This Row],[Close Price]]-Table2[[#This Row],[20D EMA]])/Table2[[#This Row],[20D EMA]]</f>
        <v>-5.3147996729353353E-3</v>
      </c>
      <c r="T637" s="1">
        <f>(Table2[[#This Row],[Close Price]]-Table2[[#This Row],[50D EMA]])/Table2[[#This Row],[50D EMA]]</f>
        <v>-2.7853738274283116E-2</v>
      </c>
      <c r="U637" s="1">
        <f>(Table2[[#This Row],[Close Price]]-Table2[[#This Row],[200D EMA]])/Table2[[#This Row],[200D EMA]]</f>
        <v>-4.3555194596151085E-2</v>
      </c>
      <c r="V637">
        <v>0.493303328795965</v>
      </c>
      <c r="W637">
        <v>120.21</v>
      </c>
      <c r="X637">
        <v>121.95</v>
      </c>
      <c r="Y637">
        <v>118.05</v>
      </c>
      <c r="Z637">
        <v>121.95</v>
      </c>
      <c r="AA637">
        <v>118.05</v>
      </c>
      <c r="AB637">
        <v>124.25</v>
      </c>
      <c r="AC637" s="1">
        <f>(Table2[[#This Row],[Close Price]]/Table2[[#This Row],[Day Low]])-1</f>
        <v>1.1979036685799915E-2</v>
      </c>
      <c r="AD637" s="1">
        <f>(Table2[[#This Row],[Day High]]/Table2[[#This Row],[Close Price]])-1</f>
        <v>2.4660912453760009E-3</v>
      </c>
      <c r="AE637" s="1">
        <f>(Table2[[#This Row],[Close Price]]/Table2[[#This Row],[Current Week Low]])-1</f>
        <v>3.0495552731893305E-2</v>
      </c>
      <c r="AF637" s="1">
        <f>(Table2[[#This Row],[Current Week High]]/Table2[[#This Row],[Close Price]])-1</f>
        <v>2.4660912453760009E-3</v>
      </c>
      <c r="AG637" s="1">
        <f>(Table2[[#This Row],[Close Price]]/Table2[[#This Row],[Current Month Low]])-1</f>
        <v>3.0495552731893305E-2</v>
      </c>
      <c r="AH637" s="1">
        <f>(Table2[[#This Row],[Current Month High]]/Table2[[#This Row],[Close Price]])-1</f>
        <v>2.1372790793259266E-2</v>
      </c>
      <c r="AI637">
        <v>34.360871352239997</v>
      </c>
      <c r="AJ637">
        <v>10.691537761601399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-0.13</v>
      </c>
      <c r="AM637" t="s">
        <v>3221</v>
      </c>
      <c r="AN637">
        <v>-1.67</v>
      </c>
      <c r="AO637" t="s">
        <v>3221</v>
      </c>
      <c r="AP637">
        <v>1.9382655166907001E-2</v>
      </c>
      <c r="AQ637">
        <f>(Table2[[#This Row],[Sharpe Ratio]]-AVERAGE(Table2[Sharpe Ratio]))/_xlfn.STDEV.P(Table2[Sharpe Ratio])</f>
        <v>-0.52943760664976702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619</v>
      </c>
      <c r="AT637">
        <f>_xlfn.RANK.AVG(Table2[[#This Row],[6M Return vs Nifty Z-Score]],Table2[6M Return vs Nifty Z-Score])</f>
        <v>638</v>
      </c>
      <c r="AU637">
        <f>_xlfn.RANK.AVG(Table2[[#This Row],[Sharpe Ratio Z-Score]],Table2[Sharpe Ratio Z-Score])</f>
        <v>479</v>
      </c>
      <c r="AV637">
        <f>(Table2[[#This Row],[Rank 1Y]]+Table2[[#This Row],[Rank 6M]]+Table2[[#This Row],[Rank Sharpe]])/3</f>
        <v>578.66666666666663</v>
      </c>
    </row>
    <row r="638" spans="1:48" x14ac:dyDescent="0.3">
      <c r="A638" t="s">
        <v>2020</v>
      </c>
      <c r="B638" t="s">
        <v>2021</v>
      </c>
      <c r="C638" t="s">
        <v>3172</v>
      </c>
      <c r="D638" t="s">
        <v>414</v>
      </c>
      <c r="E638">
        <v>3380.962251425</v>
      </c>
      <c r="F638">
        <v>469.25</v>
      </c>
      <c r="G638">
        <v>-13.501733284396501</v>
      </c>
      <c r="H638">
        <f>(Table2[[#This Row],[1Y Return vs Nifty]]-AVERAGE(Table2[1Y Return vs Nifty]))/_xlfn.STDEV.P(Table2[1Y Return vs Nifty])</f>
        <v>-0.64335199636458085</v>
      </c>
      <c r="I638">
        <v>-7.8777398068028202</v>
      </c>
      <c r="J638">
        <f>(Table2[[#This Row],[1M Return vs Nifty]]-AVERAGE(Table2[1M Return vs Nifty]))/_xlfn.STDEV.P(Table2[1M Return vs Nifty])</f>
        <v>-0.84653351949753008</v>
      </c>
      <c r="K638">
        <v>0.34732170845134402</v>
      </c>
      <c r="L638">
        <f>(Table2[[#This Row],[6M Return vs Nifty]]-AVERAGE(Table2[6M Return vs Nifty]))/_xlfn.STDEV.P(Table2[6M Return vs Nifty])</f>
        <v>-0.45189304421553411</v>
      </c>
      <c r="M638">
        <v>-3.55858085085283</v>
      </c>
      <c r="N638">
        <f>(Table2[[#This Row],[1W Return vs Nifty]]-AVERAGE(Table2[1W Return vs Nifty]))/_xlfn.STDEV.P(Table2[1W Return vs Nifty])</f>
        <v>-0.703444755557325</v>
      </c>
      <c r="O638">
        <v>485.81</v>
      </c>
      <c r="P638">
        <v>490.443384006278</v>
      </c>
      <c r="Q638">
        <v>456.37753797519701</v>
      </c>
      <c r="R638">
        <v>36.009685343395397</v>
      </c>
      <c r="S638" s="1">
        <f>(Table2[[#This Row],[Close Price]]-Table2[[#This Row],[20D EMA]])/Table2[[#This Row],[20D EMA]]</f>
        <v>-3.4087400424034089E-2</v>
      </c>
      <c r="T638" s="1">
        <f>(Table2[[#This Row],[Close Price]]-Table2[[#This Row],[50D EMA]])/Table2[[#This Row],[50D EMA]]</f>
        <v>-4.321270241868877E-2</v>
      </c>
      <c r="U638" s="1">
        <f>(Table2[[#This Row],[Close Price]]-Table2[[#This Row],[200D EMA]])/Table2[[#This Row],[200D EMA]]</f>
        <v>2.8205730899715252E-2</v>
      </c>
      <c r="V638">
        <v>0.39606888271771201</v>
      </c>
      <c r="W638">
        <v>460.2</v>
      </c>
      <c r="X638">
        <v>482.5</v>
      </c>
      <c r="Y638">
        <v>458.35</v>
      </c>
      <c r="Z638">
        <v>482.5</v>
      </c>
      <c r="AA638">
        <v>458.35</v>
      </c>
      <c r="AB638">
        <v>497.85</v>
      </c>
      <c r="AC638" s="1">
        <f>(Table2[[#This Row],[Close Price]]/Table2[[#This Row],[Day Low]])-1</f>
        <v>1.9665362885701976E-2</v>
      </c>
      <c r="AD638" s="1">
        <f>(Table2[[#This Row],[Day High]]/Table2[[#This Row],[Close Price]])-1</f>
        <v>2.8236547682471969E-2</v>
      </c>
      <c r="AE638" s="1">
        <f>(Table2[[#This Row],[Close Price]]/Table2[[#This Row],[Current Week Low]])-1</f>
        <v>2.3780953419875628E-2</v>
      </c>
      <c r="AF638" s="1">
        <f>(Table2[[#This Row],[Current Week High]]/Table2[[#This Row],[Close Price]])-1</f>
        <v>2.8236547682471969E-2</v>
      </c>
      <c r="AG638" s="1">
        <f>(Table2[[#This Row],[Close Price]]/Table2[[#This Row],[Current Month Low]])-1</f>
        <v>2.3780953419875628E-2</v>
      </c>
      <c r="AH638" s="1">
        <f>(Table2[[#This Row],[Current Month High]]/Table2[[#This Row],[Close Price]])-1</f>
        <v>6.0948321790090576E-2</v>
      </c>
      <c r="AI638">
        <v>18.209909429941401</v>
      </c>
      <c r="AJ638">
        <v>34.822582962218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-0.05</v>
      </c>
      <c r="AM638" t="s">
        <v>3221</v>
      </c>
      <c r="AN638">
        <v>-8.26</v>
      </c>
      <c r="AO638" t="s">
        <v>3221</v>
      </c>
      <c r="AP638">
        <v>-8.9526690349578997E-2</v>
      </c>
      <c r="AQ638">
        <f>(Table2[[#This Row],[Sharpe Ratio]]-AVERAGE(Table2[Sharpe Ratio]))/_xlfn.STDEV.P(Table2[Sharpe Ratio])</f>
        <v>-1.8027339717035109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548</v>
      </c>
      <c r="AT638">
        <f>_xlfn.RANK.AVG(Table2[[#This Row],[6M Return vs Nifty Z-Score]],Table2[6M Return vs Nifty Z-Score])</f>
        <v>471</v>
      </c>
      <c r="AU638">
        <f>_xlfn.RANK.AVG(Table2[[#This Row],[Sharpe Ratio Z-Score]],Table2[Sharpe Ratio Z-Score])</f>
        <v>717</v>
      </c>
      <c r="AV638">
        <f>(Table2[[#This Row],[Rank 1Y]]+Table2[[#This Row],[Rank 6M]]+Table2[[#This Row],[Rank Sharpe]])/3</f>
        <v>578.66666666666663</v>
      </c>
    </row>
    <row r="639" spans="1:48" x14ac:dyDescent="0.3">
      <c r="A639" t="s">
        <v>1306</v>
      </c>
      <c r="B639" t="s">
        <v>1307</v>
      </c>
      <c r="C639" t="s">
        <v>3171</v>
      </c>
      <c r="D639" t="s">
        <v>483</v>
      </c>
      <c r="E639">
        <v>8870.6358742949997</v>
      </c>
      <c r="F639">
        <v>290.55</v>
      </c>
      <c r="G639">
        <v>-33.173108805237</v>
      </c>
      <c r="H639">
        <f>(Table2[[#This Row],[1Y Return vs Nifty]]-AVERAGE(Table2[1Y Return vs Nifty]))/_xlfn.STDEV.P(Table2[1Y Return vs Nifty])</f>
        <v>-0.98988284816841399</v>
      </c>
      <c r="I639">
        <v>-7.1992692517964603</v>
      </c>
      <c r="J639">
        <f>(Table2[[#This Row],[1M Return vs Nifty]]-AVERAGE(Table2[1M Return vs Nifty]))/_xlfn.STDEV.P(Table2[1M Return vs Nifty])</f>
        <v>-0.77870110045046259</v>
      </c>
      <c r="K639">
        <v>9.5856696564292605</v>
      </c>
      <c r="L639">
        <f>(Table2[[#This Row],[6M Return vs Nifty]]-AVERAGE(Table2[6M Return vs Nifty]))/_xlfn.STDEV.P(Table2[6M Return vs Nifty])</f>
        <v>-0.1588348581110948</v>
      </c>
      <c r="M639">
        <v>0.99821078998025703</v>
      </c>
      <c r="N639">
        <f>(Table2[[#This Row],[1W Return vs Nifty]]-AVERAGE(Table2[1W Return vs Nifty]))/_xlfn.STDEV.P(Table2[1W Return vs Nifty])</f>
        <v>0.17272477529529645</v>
      </c>
      <c r="O639">
        <v>284.08</v>
      </c>
      <c r="P639">
        <v>285.85555396884502</v>
      </c>
      <c r="Q639">
        <v>281.40783037680097</v>
      </c>
      <c r="R639">
        <v>64.139233101935503</v>
      </c>
      <c r="S639" s="1">
        <f>(Table2[[#This Row],[Close Price]]-Table2[[#This Row],[20D EMA]])/Table2[[#This Row],[20D EMA]]</f>
        <v>2.2775274570543607E-2</v>
      </c>
      <c r="T639" s="1">
        <f>(Table2[[#This Row],[Close Price]]-Table2[[#This Row],[50D EMA]])/Table2[[#This Row],[50D EMA]]</f>
        <v>1.6422441215421118E-2</v>
      </c>
      <c r="U639" s="1">
        <f>(Table2[[#This Row],[Close Price]]-Table2[[#This Row],[200D EMA]])/Table2[[#This Row],[200D EMA]]</f>
        <v>3.2487260965545293E-2</v>
      </c>
      <c r="V639">
        <v>0.55908487316765298</v>
      </c>
      <c r="W639">
        <v>280.8</v>
      </c>
      <c r="X639">
        <v>291.60000000000002</v>
      </c>
      <c r="Y639">
        <v>272</v>
      </c>
      <c r="Z639">
        <v>291.60000000000002</v>
      </c>
      <c r="AA639">
        <v>272</v>
      </c>
      <c r="AB639">
        <v>295.8</v>
      </c>
      <c r="AC639" s="1">
        <f>(Table2[[#This Row],[Close Price]]/Table2[[#This Row],[Day Low]])-1</f>
        <v>3.4722222222222321E-2</v>
      </c>
      <c r="AD639" s="1">
        <f>(Table2[[#This Row],[Day High]]/Table2[[#This Row],[Close Price]])-1</f>
        <v>3.6138358286008643E-3</v>
      </c>
      <c r="AE639" s="1">
        <f>(Table2[[#This Row],[Close Price]]/Table2[[#This Row],[Current Week Low]])-1</f>
        <v>6.8198529411764852E-2</v>
      </c>
      <c r="AF639" s="1">
        <f>(Table2[[#This Row],[Current Week High]]/Table2[[#This Row],[Close Price]])-1</f>
        <v>3.6138358286008643E-3</v>
      </c>
      <c r="AG639" s="1">
        <f>(Table2[[#This Row],[Close Price]]/Table2[[#This Row],[Current Month Low]])-1</f>
        <v>6.8198529411764852E-2</v>
      </c>
      <c r="AH639" s="1">
        <f>(Table2[[#This Row],[Current Month High]]/Table2[[#This Row],[Close Price]])-1</f>
        <v>1.8069179143004543E-2</v>
      </c>
      <c r="AI639">
        <v>10.2736189984512</v>
      </c>
      <c r="AJ639">
        <v>36.408450704225302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-0.09</v>
      </c>
      <c r="AM639" t="s">
        <v>3221</v>
      </c>
      <c r="AN639">
        <v>2.2200000000000002</v>
      </c>
      <c r="AO639" t="s">
        <v>3220</v>
      </c>
      <c r="AP639">
        <v>-7.2069648020898006E-2</v>
      </c>
      <c r="AQ639">
        <f>(Table2[[#This Row],[Sharpe Ratio]]-AVERAGE(Table2[Sharpe Ratio]))/_xlfn.STDEV.P(Table2[Sharpe Ratio])</f>
        <v>-1.5986377260022262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664</v>
      </c>
      <c r="AT639">
        <f>_xlfn.RANK.AVG(Table2[[#This Row],[6M Return vs Nifty Z-Score]],Table2[6M Return vs Nifty Z-Score])</f>
        <v>384</v>
      </c>
      <c r="AU639">
        <f>_xlfn.RANK.AVG(Table2[[#This Row],[Sharpe Ratio Z-Score]],Table2[Sharpe Ratio Z-Score])</f>
        <v>696</v>
      </c>
      <c r="AV639">
        <f>(Table2[[#This Row],[Rank 1Y]]+Table2[[#This Row],[Rank 6M]]+Table2[[#This Row],[Rank Sharpe]])/3</f>
        <v>581.33333333333337</v>
      </c>
    </row>
    <row r="640" spans="1:48" x14ac:dyDescent="0.3">
      <c r="A640" t="s">
        <v>1065</v>
      </c>
      <c r="B640" t="s">
        <v>1066</v>
      </c>
      <c r="C640" t="s">
        <v>3160</v>
      </c>
      <c r="D640" t="s">
        <v>286</v>
      </c>
      <c r="E640">
        <v>12679.609401775</v>
      </c>
      <c r="F640">
        <v>942.25</v>
      </c>
      <c r="G640">
        <v>-34.572753448124899</v>
      </c>
      <c r="H640">
        <f>(Table2[[#This Row],[1Y Return vs Nifty]]-AVERAGE(Table2[1Y Return vs Nifty]))/_xlfn.STDEV.P(Table2[1Y Return vs Nifty])</f>
        <v>-1.014538981127127</v>
      </c>
      <c r="I640">
        <v>-3.4119853390166202</v>
      </c>
      <c r="J640">
        <f>(Table2[[#This Row],[1M Return vs Nifty]]-AVERAGE(Table2[1M Return vs Nifty]))/_xlfn.STDEV.P(Table2[1M Return vs Nifty])</f>
        <v>-0.40005441117816043</v>
      </c>
      <c r="K640">
        <v>-9.8338772692415102</v>
      </c>
      <c r="L640">
        <f>(Table2[[#This Row],[6M Return vs Nifty]]-AVERAGE(Table2[6M Return vs Nifty]))/_xlfn.STDEV.P(Table2[6M Return vs Nifty])</f>
        <v>-0.774860280519305</v>
      </c>
      <c r="M640">
        <v>1.39902272526122</v>
      </c>
      <c r="N640">
        <f>(Table2[[#This Row],[1W Return vs Nifty]]-AVERAGE(Table2[1W Return vs Nifty]))/_xlfn.STDEV.P(Table2[1W Return vs Nifty])</f>
        <v>0.24979198243910364</v>
      </c>
      <c r="O640">
        <v>934.91</v>
      </c>
      <c r="P640">
        <v>937.12326421306602</v>
      </c>
      <c r="Q640">
        <v>944.88120209374699</v>
      </c>
      <c r="R640">
        <v>54.926380177984697</v>
      </c>
      <c r="S640" s="1">
        <f>(Table2[[#This Row],[Close Price]]-Table2[[#This Row],[20D EMA]])/Table2[[#This Row],[20D EMA]]</f>
        <v>7.8510230931319938E-3</v>
      </c>
      <c r="T640" s="1">
        <f>(Table2[[#This Row],[Close Price]]-Table2[[#This Row],[50D EMA]])/Table2[[#This Row],[50D EMA]]</f>
        <v>5.4707165884298799E-3</v>
      </c>
      <c r="U640" s="1">
        <f>(Table2[[#This Row],[Close Price]]-Table2[[#This Row],[200D EMA]])/Table2[[#This Row],[200D EMA]]</f>
        <v>-2.7846909092027168E-3</v>
      </c>
      <c r="V640">
        <v>0.96581590108937099</v>
      </c>
      <c r="W640">
        <v>930.1</v>
      </c>
      <c r="X640">
        <v>945</v>
      </c>
      <c r="Y640">
        <v>923</v>
      </c>
      <c r="Z640">
        <v>945</v>
      </c>
      <c r="AA640">
        <v>909</v>
      </c>
      <c r="AB640">
        <v>979.9</v>
      </c>
      <c r="AC640" s="1">
        <f>(Table2[[#This Row],[Close Price]]/Table2[[#This Row],[Day Low]])-1</f>
        <v>1.306311149338768E-2</v>
      </c>
      <c r="AD640" s="1">
        <f>(Table2[[#This Row],[Day High]]/Table2[[#This Row],[Close Price]])-1</f>
        <v>2.918546033430669E-3</v>
      </c>
      <c r="AE640" s="1">
        <f>(Table2[[#This Row],[Close Price]]/Table2[[#This Row],[Current Week Low]])-1</f>
        <v>2.0855904658721558E-2</v>
      </c>
      <c r="AF640" s="1">
        <f>(Table2[[#This Row],[Current Week High]]/Table2[[#This Row],[Close Price]])-1</f>
        <v>2.918546033430669E-3</v>
      </c>
      <c r="AG640" s="1">
        <f>(Table2[[#This Row],[Close Price]]/Table2[[#This Row],[Current Month Low]])-1</f>
        <v>3.6578657865786512E-2</v>
      </c>
      <c r="AH640" s="1">
        <f>(Table2[[#This Row],[Current Month High]]/Table2[[#This Row],[Close Price]])-1</f>
        <v>3.9957548421331923E-2</v>
      </c>
      <c r="AI640">
        <v>32.448925444414897</v>
      </c>
      <c r="AJ640">
        <v>20.4846237452848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-0.17</v>
      </c>
      <c r="AM640" t="s">
        <v>3221</v>
      </c>
      <c r="AN640">
        <v>2.98</v>
      </c>
      <c r="AO640" t="s">
        <v>3220</v>
      </c>
      <c r="AP640">
        <v>1.3870780626745001E-2</v>
      </c>
      <c r="AQ640">
        <f>(Table2[[#This Row],[Sharpe Ratio]]-AVERAGE(Table2[Sharpe Ratio]))/_xlfn.STDEV.P(Table2[Sharpe Ratio])</f>
        <v>-0.59387881491649164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673</v>
      </c>
      <c r="AT640">
        <f>_xlfn.RANK.AVG(Table2[[#This Row],[6M Return vs Nifty Z-Score]],Table2[6M Return vs Nifty Z-Score])</f>
        <v>577</v>
      </c>
      <c r="AU640">
        <f>_xlfn.RANK.AVG(Table2[[#This Row],[Sharpe Ratio Z-Score]],Table2[Sharpe Ratio Z-Score])</f>
        <v>495</v>
      </c>
      <c r="AV640">
        <f>(Table2[[#This Row],[Rank 1Y]]+Table2[[#This Row],[Rank 6M]]+Table2[[#This Row],[Rank Sharpe]])/3</f>
        <v>581.66666666666663</v>
      </c>
    </row>
    <row r="641" spans="1:48" x14ac:dyDescent="0.3">
      <c r="A641" t="s">
        <v>22</v>
      </c>
      <c r="B641" t="s">
        <v>23</v>
      </c>
      <c r="C641" t="s">
        <v>3161</v>
      </c>
      <c r="D641" t="s">
        <v>24</v>
      </c>
      <c r="E641">
        <v>1258116.9544158799</v>
      </c>
      <c r="F641">
        <v>1650.35</v>
      </c>
      <c r="G641">
        <v>-25.206120506712999</v>
      </c>
      <c r="H641">
        <f>(Table2[[#This Row],[1Y Return vs Nifty]]-AVERAGE(Table2[1Y Return vs Nifty]))/_xlfn.STDEV.P(Table2[1Y Return vs Nifty])</f>
        <v>-0.84953642254739914</v>
      </c>
      <c r="I641">
        <v>-3.2689151990970702</v>
      </c>
      <c r="J641">
        <f>(Table2[[#This Row],[1M Return vs Nifty]]-AVERAGE(Table2[1M Return vs Nifty]))/_xlfn.STDEV.P(Table2[1M Return vs Nifty])</f>
        <v>-0.3857504835979067</v>
      </c>
      <c r="K641">
        <v>4.2612257925729899</v>
      </c>
      <c r="L641">
        <f>(Table2[[#This Row],[6M Return vs Nifty]]-AVERAGE(Table2[6M Return vs Nifty]))/_xlfn.STDEV.P(Table2[6M Return vs Nifty])</f>
        <v>-0.3277364701247627</v>
      </c>
      <c r="M641">
        <v>1.86382739793406</v>
      </c>
      <c r="N641">
        <f>(Table2[[#This Row],[1W Return vs Nifty]]-AVERAGE(Table2[1W Return vs Nifty]))/_xlfn.STDEV.P(Table2[1W Return vs Nifty])</f>
        <v>0.3391635675571395</v>
      </c>
      <c r="O641">
        <v>1637.15</v>
      </c>
      <c r="P641">
        <v>1625.6611759848699</v>
      </c>
      <c r="Q641">
        <v>1577.1118898684999</v>
      </c>
      <c r="R641">
        <v>61.833663793422701</v>
      </c>
      <c r="S641" s="1">
        <f>(Table2[[#This Row],[Close Price]]-Table2[[#This Row],[20D EMA]])/Table2[[#This Row],[20D EMA]]</f>
        <v>8.0627920471550048E-3</v>
      </c>
      <c r="T641" s="1">
        <f>(Table2[[#This Row],[Close Price]]-Table2[[#This Row],[50D EMA]])/Table2[[#This Row],[50D EMA]]</f>
        <v>1.5186943244906371E-2</v>
      </c>
      <c r="U641" s="1">
        <f>(Table2[[#This Row],[Close Price]]-Table2[[#This Row],[200D EMA]])/Table2[[#This Row],[200D EMA]]</f>
        <v>4.6438119325577211E-2</v>
      </c>
      <c r="V641">
        <v>1.47372059691895</v>
      </c>
      <c r="W641">
        <v>1638</v>
      </c>
      <c r="X641">
        <v>1654</v>
      </c>
      <c r="Y641">
        <v>1630.1</v>
      </c>
      <c r="Z641">
        <v>1654</v>
      </c>
      <c r="AA641">
        <v>1623.2</v>
      </c>
      <c r="AB641">
        <v>1654</v>
      </c>
      <c r="AC641" s="1">
        <f>(Table2[[#This Row],[Close Price]]/Table2[[#This Row],[Day Low]])-1</f>
        <v>7.5396825396825129E-3</v>
      </c>
      <c r="AD641" s="1">
        <f>(Table2[[#This Row],[Day High]]/Table2[[#This Row],[Close Price]])-1</f>
        <v>2.2116520738024725E-3</v>
      </c>
      <c r="AE641" s="1">
        <f>(Table2[[#This Row],[Close Price]]/Table2[[#This Row],[Current Week Low]])-1</f>
        <v>1.2422550763756757E-2</v>
      </c>
      <c r="AF641" s="1">
        <f>(Table2[[#This Row],[Current Week High]]/Table2[[#This Row],[Close Price]])-1</f>
        <v>2.2116520738024725E-3</v>
      </c>
      <c r="AG641" s="1">
        <f>(Table2[[#This Row],[Close Price]]/Table2[[#This Row],[Current Month Low]])-1</f>
        <v>1.6726219812715604E-2</v>
      </c>
      <c r="AH641" s="1">
        <f>(Table2[[#This Row],[Current Month High]]/Table2[[#This Row],[Close Price]])-1</f>
        <v>2.2116520738024725E-3</v>
      </c>
      <c r="AI641">
        <v>8.7042142575817198</v>
      </c>
      <c r="AJ641">
        <v>21.033332111033602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</v>
      </c>
      <c r="AM641" t="s">
        <v>3222</v>
      </c>
      <c r="AN641">
        <v>1.56</v>
      </c>
      <c r="AO641" t="s">
        <v>3220</v>
      </c>
      <c r="AP641">
        <v>-7.9385610015040006E-2</v>
      </c>
      <c r="AQ641">
        <f>(Table2[[#This Row],[Sharpe Ratio]]-AVERAGE(Table2[Sharpe Ratio]))/_xlfn.STDEV.P(Table2[Sharpe Ratio])</f>
        <v>-1.6841711370225161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-2.9080309457354452</v>
      </c>
      <c r="AS641">
        <f>_xlfn.RANK.AVG(Table2[[#This Row],[1Y Return vs Nifty Z-Score]],Table2[1Y Return vs Nifty Z-Score])</f>
        <v>615</v>
      </c>
      <c r="AT641">
        <f>_xlfn.RANK.AVG(Table2[[#This Row],[6M Return vs Nifty Z-Score]],Table2[6M Return vs Nifty Z-Score])</f>
        <v>432</v>
      </c>
      <c r="AU641">
        <f>_xlfn.RANK.AVG(Table2[[#This Row],[Sharpe Ratio Z-Score]],Table2[Sharpe Ratio Z-Score])</f>
        <v>707</v>
      </c>
      <c r="AV641">
        <f>(Table2[[#This Row],[Rank 1Y]]+Table2[[#This Row],[Rank 6M]]+Table2[[#This Row],[Rank Sharpe]])/3</f>
        <v>584.66666666666663</v>
      </c>
    </row>
    <row r="642" spans="1:48" x14ac:dyDescent="0.3">
      <c r="A642" t="s">
        <v>612</v>
      </c>
      <c r="B642" t="s">
        <v>613</v>
      </c>
      <c r="C642" t="s">
        <v>3165</v>
      </c>
      <c r="D642" t="s">
        <v>54</v>
      </c>
      <c r="E642">
        <v>31755.0708496349</v>
      </c>
      <c r="F642">
        <v>1927.45</v>
      </c>
      <c r="G642">
        <v>-11.967753624686001</v>
      </c>
      <c r="H642">
        <f>(Table2[[#This Row],[1Y Return vs Nifty]]-AVERAGE(Table2[1Y Return vs Nifty]))/_xlfn.STDEV.P(Table2[1Y Return vs Nifty])</f>
        <v>-0.6163294184281235</v>
      </c>
      <c r="I642">
        <v>-9.0084738369919801</v>
      </c>
      <c r="J642">
        <f>(Table2[[#This Row],[1M Return vs Nifty]]-AVERAGE(Table2[1M Return vs Nifty]))/_xlfn.STDEV.P(Table2[1M Return vs Nifty])</f>
        <v>-0.95958252951072309</v>
      </c>
      <c r="K642">
        <v>-1.36163363458475</v>
      </c>
      <c r="L642">
        <f>(Table2[[#This Row],[6M Return vs Nifty]]-AVERAGE(Table2[6M Return vs Nifty]))/_xlfn.STDEV.P(Table2[6M Return vs Nifty])</f>
        <v>-0.50610439842992783</v>
      </c>
      <c r="M642">
        <v>3.7102530836619598</v>
      </c>
      <c r="N642">
        <f>(Table2[[#This Row],[1W Return vs Nifty]]-AVERAGE(Table2[1W Return vs Nifty]))/_xlfn.STDEV.P(Table2[1W Return vs Nifty])</f>
        <v>0.69419009813659693</v>
      </c>
      <c r="O642">
        <v>1910.83</v>
      </c>
      <c r="P642">
        <v>1923.79137379242</v>
      </c>
      <c r="Q642">
        <v>1837.9205386312501</v>
      </c>
      <c r="R642">
        <v>61.523848352130898</v>
      </c>
      <c r="S642" s="1">
        <f>(Table2[[#This Row],[Close Price]]-Table2[[#This Row],[20D EMA]])/Table2[[#This Row],[20D EMA]]</f>
        <v>8.6977910122826834E-3</v>
      </c>
      <c r="T642" s="1">
        <f>(Table2[[#This Row],[Close Price]]-Table2[[#This Row],[50D EMA]])/Table2[[#This Row],[50D EMA]]</f>
        <v>1.9017790896773191E-3</v>
      </c>
      <c r="U642" s="1">
        <f>(Table2[[#This Row],[Close Price]]-Table2[[#This Row],[200D EMA]])/Table2[[#This Row],[200D EMA]]</f>
        <v>4.8712367856460749E-2</v>
      </c>
      <c r="V642">
        <v>1.3962288966202101</v>
      </c>
      <c r="W642">
        <v>1909.05</v>
      </c>
      <c r="X642">
        <v>1962</v>
      </c>
      <c r="Y642">
        <v>1865</v>
      </c>
      <c r="Z642">
        <v>1974.55</v>
      </c>
      <c r="AA642">
        <v>1824</v>
      </c>
      <c r="AB642">
        <v>1974.55</v>
      </c>
      <c r="AC642" s="1">
        <f>(Table2[[#This Row],[Close Price]]/Table2[[#This Row],[Day Low]])-1</f>
        <v>9.6383017731331844E-3</v>
      </c>
      <c r="AD642" s="1">
        <f>(Table2[[#This Row],[Day High]]/Table2[[#This Row],[Close Price]])-1</f>
        <v>1.7925238008767996E-2</v>
      </c>
      <c r="AE642" s="1">
        <f>(Table2[[#This Row],[Close Price]]/Table2[[#This Row],[Current Week Low]])-1</f>
        <v>3.3485254691689059E-2</v>
      </c>
      <c r="AF642" s="1">
        <f>(Table2[[#This Row],[Current Week High]]/Table2[[#This Row],[Close Price]])-1</f>
        <v>2.4436431554644589E-2</v>
      </c>
      <c r="AG642" s="1">
        <f>(Table2[[#This Row],[Close Price]]/Table2[[#This Row],[Current Month Low]])-1</f>
        <v>5.6716008771929838E-2</v>
      </c>
      <c r="AH642" s="1">
        <f>(Table2[[#This Row],[Current Month High]]/Table2[[#This Row],[Close Price]])-1</f>
        <v>2.4436431554644589E-2</v>
      </c>
      <c r="AI642">
        <v>15.227372953902799</v>
      </c>
      <c r="AJ642">
        <v>30.670146774685598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-0.11</v>
      </c>
      <c r="AM642" t="s">
        <v>3221</v>
      </c>
      <c r="AN642">
        <v>3.14</v>
      </c>
      <c r="AO642" t="s">
        <v>3220</v>
      </c>
      <c r="AP642">
        <v>-0.107380202145356</v>
      </c>
      <c r="AQ642">
        <f>(Table2[[#This Row],[Sharpe Ratio]]-AVERAGE(Table2[Sharpe Ratio]))/_xlfn.STDEV.P(Table2[Sharpe Ratio])</f>
        <v>-2.0114654773901912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536</v>
      </c>
      <c r="AT642">
        <f>_xlfn.RANK.AVG(Table2[[#This Row],[6M Return vs Nifty Z-Score]],Table2[6M Return vs Nifty Z-Score])</f>
        <v>497</v>
      </c>
      <c r="AU642">
        <f>_xlfn.RANK.AVG(Table2[[#This Row],[Sharpe Ratio Z-Score]],Table2[Sharpe Ratio Z-Score])</f>
        <v>727</v>
      </c>
      <c r="AV642">
        <f>(Table2[[#This Row],[Rank 1Y]]+Table2[[#This Row],[Rank 6M]]+Table2[[#This Row],[Rank Sharpe]])/3</f>
        <v>586.66666666666663</v>
      </c>
    </row>
    <row r="643" spans="1:48" x14ac:dyDescent="0.3">
      <c r="A643" t="s">
        <v>1704</v>
      </c>
      <c r="B643" t="s">
        <v>1705</v>
      </c>
      <c r="C643" t="s">
        <v>3165</v>
      </c>
      <c r="D643" t="s">
        <v>54</v>
      </c>
      <c r="E643">
        <v>4958.5142249999999</v>
      </c>
      <c r="F643">
        <v>539.35</v>
      </c>
      <c r="G643">
        <v>-38.206616330778203</v>
      </c>
      <c r="H643">
        <f>(Table2[[#This Row],[1Y Return vs Nifty]]-AVERAGE(Table2[1Y Return vs Nifty]))/_xlfn.STDEV.P(Table2[1Y Return vs Nifty])</f>
        <v>-1.0785530913112418</v>
      </c>
      <c r="I643">
        <v>3.47895559228823</v>
      </c>
      <c r="J643">
        <f>(Table2[[#This Row],[1M Return vs Nifty]]-AVERAGE(Table2[1M Return vs Nifty]))/_xlfn.STDEV.P(Table2[1M Return vs Nifty])</f>
        <v>0.28889102563077906</v>
      </c>
      <c r="K643">
        <v>4.8259186345357996</v>
      </c>
      <c r="L643">
        <f>(Table2[[#This Row],[6M Return vs Nifty]]-AVERAGE(Table2[6M Return vs Nifty]))/_xlfn.STDEV.P(Table2[6M Return vs Nifty])</f>
        <v>-0.30982332581544886</v>
      </c>
      <c r="M643">
        <v>-6.2872584695774103</v>
      </c>
      <c r="N643">
        <f>(Table2[[#This Row],[1W Return vs Nifty]]-AVERAGE(Table2[1W Return vs Nifty]))/_xlfn.STDEV.P(Table2[1W Return vs Nifty])</f>
        <v>-1.2281086808556239</v>
      </c>
      <c r="O643">
        <v>555.05999999999995</v>
      </c>
      <c r="P643">
        <v>538.52064448477199</v>
      </c>
      <c r="Q643">
        <v>512.71621203415395</v>
      </c>
      <c r="R643">
        <v>31.313055911617202</v>
      </c>
      <c r="S643" s="1">
        <f>(Table2[[#This Row],[Close Price]]-Table2[[#This Row],[20D EMA]])/Table2[[#This Row],[20D EMA]]</f>
        <v>-2.8303246495874183E-2</v>
      </c>
      <c r="T643" s="1">
        <f>(Table2[[#This Row],[Close Price]]-Table2[[#This Row],[50D EMA]])/Table2[[#This Row],[50D EMA]]</f>
        <v>1.5400626210375164E-3</v>
      </c>
      <c r="U643" s="1">
        <f>(Table2[[#This Row],[Close Price]]-Table2[[#This Row],[200D EMA]])/Table2[[#This Row],[200D EMA]]</f>
        <v>5.1946451742142088E-2</v>
      </c>
      <c r="V643">
        <v>1.75763604885276</v>
      </c>
      <c r="W643">
        <v>537.79999999999995</v>
      </c>
      <c r="X643">
        <v>560.04999999999995</v>
      </c>
      <c r="Y643">
        <v>537.79999999999995</v>
      </c>
      <c r="Z643">
        <v>560.04999999999995</v>
      </c>
      <c r="AA643">
        <v>537.79999999999995</v>
      </c>
      <c r="AB643">
        <v>591</v>
      </c>
      <c r="AC643" s="1">
        <f>(Table2[[#This Row],[Close Price]]/Table2[[#This Row],[Day Low]])-1</f>
        <v>2.8821123094089351E-3</v>
      </c>
      <c r="AD643" s="1">
        <f>(Table2[[#This Row],[Day High]]/Table2[[#This Row],[Close Price]])-1</f>
        <v>3.8379530916844207E-2</v>
      </c>
      <c r="AE643" s="1">
        <f>(Table2[[#This Row],[Close Price]]/Table2[[#This Row],[Current Week Low]])-1</f>
        <v>2.8821123094089351E-3</v>
      </c>
      <c r="AF643" s="1">
        <f>(Table2[[#This Row],[Current Week High]]/Table2[[#This Row],[Close Price]])-1</f>
        <v>3.8379530916844207E-2</v>
      </c>
      <c r="AG643" s="1">
        <f>(Table2[[#This Row],[Close Price]]/Table2[[#This Row],[Current Month Low]])-1</f>
        <v>2.8821123094089351E-3</v>
      </c>
      <c r="AH643" s="1">
        <f>(Table2[[#This Row],[Current Month High]]/Table2[[#This Row],[Close Price]])-1</f>
        <v>9.5763418930193689E-2</v>
      </c>
      <c r="AI643">
        <v>17.734309817372701</v>
      </c>
      <c r="AJ643">
        <v>25.124695510961601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-0.11</v>
      </c>
      <c r="AM643" t="s">
        <v>3221</v>
      </c>
      <c r="AN643">
        <v>-4.3499999999999996</v>
      </c>
      <c r="AO643" t="s">
        <v>3221</v>
      </c>
      <c r="AP643">
        <v>-4.1136960352262997E-2</v>
      </c>
      <c r="AQ643">
        <f>(Table2[[#This Row],[Sharpe Ratio]]-AVERAGE(Table2[Sharpe Ratio]))/_xlfn.STDEV.P(Table2[Sharpe Ratio])</f>
        <v>-1.2369931069566213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-3.5645871793081572</v>
      </c>
      <c r="AS643">
        <f>_xlfn.RANK.AVG(Table2[[#This Row],[1Y Return vs Nifty Z-Score]],Table2[1Y Return vs Nifty Z-Score])</f>
        <v>680</v>
      </c>
      <c r="AT643">
        <f>_xlfn.RANK.AVG(Table2[[#This Row],[6M Return vs Nifty Z-Score]],Table2[6M Return vs Nifty Z-Score])</f>
        <v>422</v>
      </c>
      <c r="AU643">
        <f>_xlfn.RANK.AVG(Table2[[#This Row],[Sharpe Ratio Z-Score]],Table2[Sharpe Ratio Z-Score])</f>
        <v>658</v>
      </c>
      <c r="AV643">
        <f>(Table2[[#This Row],[Rank 1Y]]+Table2[[#This Row],[Rank 6M]]+Table2[[#This Row],[Rank Sharpe]])/3</f>
        <v>586.66666666666663</v>
      </c>
    </row>
    <row r="644" spans="1:48" x14ac:dyDescent="0.3">
      <c r="A644" t="s">
        <v>2299</v>
      </c>
      <c r="B644" t="s">
        <v>2300</v>
      </c>
      <c r="C644" t="s">
        <v>3178</v>
      </c>
      <c r="D644" t="s">
        <v>1913</v>
      </c>
      <c r="E644">
        <v>2441.0414796800001</v>
      </c>
      <c r="F644">
        <v>51.2</v>
      </c>
      <c r="G644">
        <v>-10.8975806672511</v>
      </c>
      <c r="H644">
        <f>(Table2[[#This Row],[1Y Return vs Nifty]]-AVERAGE(Table2[1Y Return vs Nifty]))/_xlfn.STDEV.P(Table2[1Y Return vs Nifty])</f>
        <v>-0.59747725701600185</v>
      </c>
      <c r="I644">
        <v>-6.0304280427377304</v>
      </c>
      <c r="J644">
        <f>(Table2[[#This Row],[1M Return vs Nifty]]-AVERAGE(Table2[1M Return vs Nifty]))/_xlfn.STDEV.P(Table2[1M Return vs Nifty])</f>
        <v>-0.66184219462571448</v>
      </c>
      <c r="K644">
        <v>-14.4477346619664</v>
      </c>
      <c r="L644">
        <f>(Table2[[#This Row],[6M Return vs Nifty]]-AVERAGE(Table2[6M Return vs Nifty]))/_xlfn.STDEV.P(Table2[6M Return vs Nifty])</f>
        <v>-0.92122072137631628</v>
      </c>
      <c r="M644">
        <v>-1.61024581984672</v>
      </c>
      <c r="N644">
        <f>(Table2[[#This Row],[1W Return vs Nifty]]-AVERAGE(Table2[1W Return vs Nifty]))/_xlfn.STDEV.P(Table2[1W Return vs Nifty])</f>
        <v>-0.32882332789242985</v>
      </c>
      <c r="O644">
        <v>51.98</v>
      </c>
      <c r="P644">
        <v>52.570953722861397</v>
      </c>
      <c r="Q644">
        <v>51.831109023216797</v>
      </c>
      <c r="R644">
        <v>43.782459214117999</v>
      </c>
      <c r="S644" s="1">
        <f>(Table2[[#This Row],[Close Price]]-Table2[[#This Row],[20D EMA]])/Table2[[#This Row],[20D EMA]]</f>
        <v>-1.5005771450557794E-2</v>
      </c>
      <c r="T644" s="1">
        <f>(Table2[[#This Row],[Close Price]]-Table2[[#This Row],[50D EMA]])/Table2[[#This Row],[50D EMA]]</f>
        <v>-2.6078159625725239E-2</v>
      </c>
      <c r="U644" s="1">
        <f>(Table2[[#This Row],[Close Price]]-Table2[[#This Row],[200D EMA]])/Table2[[#This Row],[200D EMA]]</f>
        <v>-1.2176259298910631E-2</v>
      </c>
      <c r="V644">
        <v>0.677130692962847</v>
      </c>
      <c r="W644">
        <v>50.67</v>
      </c>
      <c r="X644">
        <v>51.95</v>
      </c>
      <c r="Y644">
        <v>49.7</v>
      </c>
      <c r="Z644">
        <v>51.95</v>
      </c>
      <c r="AA644">
        <v>49.7</v>
      </c>
      <c r="AB644">
        <v>52.89</v>
      </c>
      <c r="AC644" s="1">
        <f>(Table2[[#This Row],[Close Price]]/Table2[[#This Row],[Day Low]])-1</f>
        <v>1.0459838168541458E-2</v>
      </c>
      <c r="AD644" s="1">
        <f>(Table2[[#This Row],[Day High]]/Table2[[#This Row],[Close Price]])-1</f>
        <v>1.46484375E-2</v>
      </c>
      <c r="AE644" s="1">
        <f>(Table2[[#This Row],[Close Price]]/Table2[[#This Row],[Current Week Low]])-1</f>
        <v>3.0181086519114775E-2</v>
      </c>
      <c r="AF644" s="1">
        <f>(Table2[[#This Row],[Current Week High]]/Table2[[#This Row],[Close Price]])-1</f>
        <v>1.46484375E-2</v>
      </c>
      <c r="AG644" s="1">
        <f>(Table2[[#This Row],[Close Price]]/Table2[[#This Row],[Current Month Low]])-1</f>
        <v>3.0181086519114775E-2</v>
      </c>
      <c r="AH644" s="1">
        <f>(Table2[[#This Row],[Current Month High]]/Table2[[#This Row],[Close Price]])-1</f>
        <v>3.3007812499999956E-2</v>
      </c>
      <c r="AI644">
        <v>35.546875</v>
      </c>
      <c r="AJ644">
        <v>25.798525798525699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-0.11</v>
      </c>
      <c r="AM644" t="s">
        <v>3221</v>
      </c>
      <c r="AN644">
        <v>-3.14</v>
      </c>
      <c r="AO644" t="s">
        <v>3221</v>
      </c>
      <c r="AP644">
        <v>-1.3723551526188E-2</v>
      </c>
      <c r="AQ644">
        <f>(Table2[[#This Row],[Sharpe Ratio]]-AVERAGE(Table2[Sharpe Ratio]))/_xlfn.STDEV.P(Table2[Sharpe Ratio])</f>
        <v>-0.91649357914805718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522</v>
      </c>
      <c r="AT644">
        <f>_xlfn.RANK.AVG(Table2[[#This Row],[6M Return vs Nifty Z-Score]],Table2[6M Return vs Nifty Z-Score])</f>
        <v>630</v>
      </c>
      <c r="AU644">
        <f>_xlfn.RANK.AVG(Table2[[#This Row],[Sharpe Ratio Z-Score]],Table2[Sharpe Ratio Z-Score])</f>
        <v>608</v>
      </c>
      <c r="AV644">
        <f>(Table2[[#This Row],[Rank 1Y]]+Table2[[#This Row],[Rank 6M]]+Table2[[#This Row],[Rank Sharpe]])/3</f>
        <v>586.66666666666663</v>
      </c>
    </row>
    <row r="645" spans="1:48" x14ac:dyDescent="0.3">
      <c r="A645" t="s">
        <v>2050</v>
      </c>
      <c r="B645" t="s">
        <v>2051</v>
      </c>
      <c r="C645" t="s">
        <v>3169</v>
      </c>
      <c r="D645" t="s">
        <v>127</v>
      </c>
      <c r="E645">
        <v>3214.0606777500002</v>
      </c>
      <c r="F645">
        <v>1104.05</v>
      </c>
      <c r="G645">
        <v>-28.309692953542001</v>
      </c>
      <c r="H645">
        <f>(Table2[[#This Row],[1Y Return vs Nifty]]-AVERAGE(Table2[1Y Return vs Nifty]))/_xlfn.STDEV.P(Table2[1Y Return vs Nifty])</f>
        <v>-0.90420893909283129</v>
      </c>
      <c r="I645">
        <v>3.6729212286511901</v>
      </c>
      <c r="J645">
        <f>(Table2[[#This Row],[1M Return vs Nifty]]-AVERAGE(Table2[1M Return vs Nifty]))/_xlfn.STDEV.P(Table2[1M Return vs Nifty])</f>
        <v>0.30828340490121048</v>
      </c>
      <c r="K645">
        <v>-5.6951898031154196</v>
      </c>
      <c r="L645">
        <f>(Table2[[#This Row],[6M Return vs Nifty]]-AVERAGE(Table2[6M Return vs Nifty]))/_xlfn.STDEV.P(Table2[6M Return vs Nifty])</f>
        <v>-0.64357314471256544</v>
      </c>
      <c r="M645">
        <v>-5.3863381463490896</v>
      </c>
      <c r="N645">
        <f>(Table2[[#This Row],[1W Return vs Nifty]]-AVERAGE(Table2[1W Return vs Nifty]))/_xlfn.STDEV.P(Table2[1W Return vs Nifty])</f>
        <v>-1.0548817705301308</v>
      </c>
      <c r="O645">
        <v>1106.3900000000001</v>
      </c>
      <c r="P645">
        <v>1121.97756620824</v>
      </c>
      <c r="Q645">
        <v>1124.6002654246799</v>
      </c>
      <c r="R645">
        <v>48.362540643049499</v>
      </c>
      <c r="S645" s="1">
        <f>(Table2[[#This Row],[Close Price]]-Table2[[#This Row],[20D EMA]])/Table2[[#This Row],[20D EMA]]</f>
        <v>-2.1149865779699251E-3</v>
      </c>
      <c r="T645" s="1">
        <f>(Table2[[#This Row],[Close Price]]-Table2[[#This Row],[50D EMA]])/Table2[[#This Row],[50D EMA]]</f>
        <v>-1.5978542484433821E-2</v>
      </c>
      <c r="U645" s="1">
        <f>(Table2[[#This Row],[Close Price]]-Table2[[#This Row],[200D EMA]])/Table2[[#This Row],[200D EMA]]</f>
        <v>-1.8273395495704999E-2</v>
      </c>
      <c r="V645">
        <v>0.90064579166770198</v>
      </c>
      <c r="W645">
        <v>1081.3</v>
      </c>
      <c r="X645">
        <v>1117.0999999999999</v>
      </c>
      <c r="Y645">
        <v>1060</v>
      </c>
      <c r="Z645">
        <v>1117.0999999999999</v>
      </c>
      <c r="AA645">
        <v>1060</v>
      </c>
      <c r="AB645">
        <v>1167.55</v>
      </c>
      <c r="AC645" s="1">
        <f>(Table2[[#This Row],[Close Price]]/Table2[[#This Row],[Day Low]])-1</f>
        <v>2.1039489503375641E-2</v>
      </c>
      <c r="AD645" s="1">
        <f>(Table2[[#This Row],[Day High]]/Table2[[#This Row],[Close Price]])-1</f>
        <v>1.1820116842534256E-2</v>
      </c>
      <c r="AE645" s="1">
        <f>(Table2[[#This Row],[Close Price]]/Table2[[#This Row],[Current Week Low]])-1</f>
        <v>4.1556603773584833E-2</v>
      </c>
      <c r="AF645" s="1">
        <f>(Table2[[#This Row],[Current Week High]]/Table2[[#This Row],[Close Price]])-1</f>
        <v>1.1820116842534256E-2</v>
      </c>
      <c r="AG645" s="1">
        <f>(Table2[[#This Row],[Close Price]]/Table2[[#This Row],[Current Month Low]])-1</f>
        <v>4.1556603773584833E-2</v>
      </c>
      <c r="AH645" s="1">
        <f>(Table2[[#This Row],[Current Month High]]/Table2[[#This Row],[Close Price]])-1</f>
        <v>5.7515511072868009E-2</v>
      </c>
      <c r="AI645">
        <v>23.0922512567365</v>
      </c>
      <c r="AJ645">
        <v>15.6073298429319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-0.03</v>
      </c>
      <c r="AM645" t="s">
        <v>3221</v>
      </c>
      <c r="AN645">
        <v>-0.14000000000000001</v>
      </c>
      <c r="AO645" t="s">
        <v>3221</v>
      </c>
      <c r="AP645">
        <v>-9.5846319682480006E-3</v>
      </c>
      <c r="AQ645">
        <f>(Table2[[#This Row],[Sharpe Ratio]]-AVERAGE(Table2[Sharpe Ratio]))/_xlfn.STDEV.P(Table2[Sharpe Ratio])</f>
        <v>-0.86810405662010215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637</v>
      </c>
      <c r="AT645">
        <f>_xlfn.RANK.AVG(Table2[[#This Row],[6M Return vs Nifty Z-Score]],Table2[6M Return vs Nifty Z-Score])</f>
        <v>536</v>
      </c>
      <c r="AU645">
        <f>_xlfn.RANK.AVG(Table2[[#This Row],[Sharpe Ratio Z-Score]],Table2[Sharpe Ratio Z-Score])</f>
        <v>600</v>
      </c>
      <c r="AV645">
        <f>(Table2[[#This Row],[Rank 1Y]]+Table2[[#This Row],[Rank 6M]]+Table2[[#This Row],[Rank Sharpe]])/3</f>
        <v>591</v>
      </c>
    </row>
    <row r="646" spans="1:48" x14ac:dyDescent="0.3">
      <c r="A646" t="s">
        <v>1352</v>
      </c>
      <c r="B646" t="s">
        <v>1353</v>
      </c>
      <c r="C646" t="s">
        <v>3160</v>
      </c>
      <c r="D646" t="s">
        <v>21</v>
      </c>
      <c r="E646">
        <v>8485.3421887999993</v>
      </c>
      <c r="F646">
        <v>2748.8</v>
      </c>
      <c r="G646">
        <v>-12.5821934537373</v>
      </c>
      <c r="H646">
        <f>(Table2[[#This Row],[1Y Return vs Nifty]]-AVERAGE(Table2[1Y Return vs Nifty]))/_xlfn.STDEV.P(Table2[1Y Return vs Nifty])</f>
        <v>-0.62715338735280657</v>
      </c>
      <c r="I646">
        <v>-4.0139019571345198</v>
      </c>
      <c r="J646">
        <f>(Table2[[#This Row],[1M Return vs Nifty]]-AVERAGE(Table2[1M Return vs Nifty]))/_xlfn.STDEV.P(Table2[1M Return vs Nifty])</f>
        <v>-0.46023308801283064</v>
      </c>
      <c r="K646">
        <v>-11.561600118001101</v>
      </c>
      <c r="L646">
        <f>(Table2[[#This Row],[6M Return vs Nifty]]-AVERAGE(Table2[6M Return vs Nifty]))/_xlfn.STDEV.P(Table2[6M Return vs Nifty])</f>
        <v>-0.82966697615361529</v>
      </c>
      <c r="M646">
        <v>-6.1056582836255897</v>
      </c>
      <c r="N646">
        <f>(Table2[[#This Row],[1W Return vs Nifty]]-AVERAGE(Table2[1W Return vs Nifty]))/_xlfn.STDEV.P(Table2[1W Return vs Nifty])</f>
        <v>-1.1931910102071879</v>
      </c>
      <c r="O646">
        <v>2834.95</v>
      </c>
      <c r="P646">
        <v>2807.7374464752102</v>
      </c>
      <c r="Q646">
        <v>2651.7221931387398</v>
      </c>
      <c r="R646">
        <v>37.465545339775197</v>
      </c>
      <c r="S646" s="1">
        <f>(Table2[[#This Row],[Close Price]]-Table2[[#This Row],[20D EMA]])/Table2[[#This Row],[20D EMA]]</f>
        <v>-3.0388543007813063E-2</v>
      </c>
      <c r="T646" s="1">
        <f>(Table2[[#This Row],[Close Price]]-Table2[[#This Row],[50D EMA]])/Table2[[#This Row],[50D EMA]]</f>
        <v>-2.0991081822554006E-2</v>
      </c>
      <c r="U646" s="1">
        <f>(Table2[[#This Row],[Close Price]]-Table2[[#This Row],[200D EMA]])/Table2[[#This Row],[200D EMA]]</f>
        <v>3.6609342831027535E-2</v>
      </c>
      <c r="V646">
        <v>1.91703077726302</v>
      </c>
      <c r="W646">
        <v>2691.25</v>
      </c>
      <c r="X646">
        <v>2751.9</v>
      </c>
      <c r="Y646">
        <v>2674.3</v>
      </c>
      <c r="Z646">
        <v>2751.9</v>
      </c>
      <c r="AA646">
        <v>2674.3</v>
      </c>
      <c r="AB646">
        <v>2974.8</v>
      </c>
      <c r="AC646" s="1">
        <f>(Table2[[#This Row],[Close Price]]/Table2[[#This Row],[Day Low]])-1</f>
        <v>2.1384115188109787E-2</v>
      </c>
      <c r="AD646" s="1">
        <f>(Table2[[#This Row],[Day High]]/Table2[[#This Row],[Close Price]])-1</f>
        <v>1.1277648428404952E-3</v>
      </c>
      <c r="AE646" s="1">
        <f>(Table2[[#This Row],[Close Price]]/Table2[[#This Row],[Current Week Low]])-1</f>
        <v>2.7857757170100639E-2</v>
      </c>
      <c r="AF646" s="1">
        <f>(Table2[[#This Row],[Current Week High]]/Table2[[#This Row],[Close Price]])-1</f>
        <v>1.1277648428404952E-3</v>
      </c>
      <c r="AG646" s="1">
        <f>(Table2[[#This Row],[Close Price]]/Table2[[#This Row],[Current Month Low]])-1</f>
        <v>2.7857757170100639E-2</v>
      </c>
      <c r="AH646" s="1">
        <f>(Table2[[#This Row],[Current Month High]]/Table2[[#This Row],[Close Price]])-1</f>
        <v>8.2217694994179302E-2</v>
      </c>
      <c r="AI646">
        <v>14.4135622817229</v>
      </c>
      <c r="AJ646">
        <v>30.705404056013801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-0.17</v>
      </c>
      <c r="AM646" t="s">
        <v>3221</v>
      </c>
      <c r="AN646">
        <v>-8.32</v>
      </c>
      <c r="AO646" t="s">
        <v>3221</v>
      </c>
      <c r="AP646">
        <v>-2.5814504817713999E-2</v>
      </c>
      <c r="AQ646">
        <f>(Table2[[#This Row],[Sharpe Ratio]]-AVERAGE(Table2[Sharpe Ratio]))/_xlfn.STDEV.P(Table2[Sharpe Ratio])</f>
        <v>-1.0578530447028678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-4.1680975064293078</v>
      </c>
      <c r="AS646">
        <f>_xlfn.RANK.AVG(Table2[[#This Row],[1Y Return vs Nifty Z-Score]],Table2[1Y Return vs Nifty Z-Score])</f>
        <v>545</v>
      </c>
      <c r="AT646">
        <f>_xlfn.RANK.AVG(Table2[[#This Row],[6M Return vs Nifty Z-Score]],Table2[6M Return vs Nifty Z-Score])</f>
        <v>594</v>
      </c>
      <c r="AU646">
        <f>_xlfn.RANK.AVG(Table2[[#This Row],[Sharpe Ratio Z-Score]],Table2[Sharpe Ratio Z-Score])</f>
        <v>636</v>
      </c>
      <c r="AV646">
        <f>(Table2[[#This Row],[Rank 1Y]]+Table2[[#This Row],[Rank 6M]]+Table2[[#This Row],[Rank Sharpe]])/3</f>
        <v>591.66666666666663</v>
      </c>
    </row>
    <row r="647" spans="1:48" x14ac:dyDescent="0.3">
      <c r="A647" t="s">
        <v>49</v>
      </c>
      <c r="B647" t="s">
        <v>50</v>
      </c>
      <c r="C647" t="s">
        <v>3161</v>
      </c>
      <c r="D647" t="s">
        <v>51</v>
      </c>
      <c r="E647">
        <v>447900.851145825</v>
      </c>
      <c r="F647">
        <v>7241.85</v>
      </c>
      <c r="G647">
        <v>-28.3695130835107</v>
      </c>
      <c r="H647">
        <f>(Table2[[#This Row],[1Y Return vs Nifty]]-AVERAGE(Table2[1Y Return vs Nifty]))/_xlfn.STDEV.P(Table2[1Y Return vs Nifty])</f>
        <v>-0.90526273020017445</v>
      </c>
      <c r="I647">
        <v>8.3821542527534891</v>
      </c>
      <c r="J647">
        <f>(Table2[[#This Row],[1M Return vs Nifty]]-AVERAGE(Table2[1M Return vs Nifty]))/_xlfn.STDEV.P(Table2[1M Return vs Nifty])</f>
        <v>0.77910511635809421</v>
      </c>
      <c r="K647">
        <v>1.23463526115835</v>
      </c>
      <c r="L647">
        <f>(Table2[[#This Row],[6M Return vs Nifty]]-AVERAGE(Table2[6M Return vs Nifty]))/_xlfn.STDEV.P(Table2[6M Return vs Nifty])</f>
        <v>-0.42374574972884865</v>
      </c>
      <c r="M647">
        <v>-0.22712904965614999</v>
      </c>
      <c r="N647">
        <f>(Table2[[#This Row],[1W Return vs Nifty]]-AVERAGE(Table2[1W Return vs Nifty]))/_xlfn.STDEV.P(Table2[1W Return vs Nifty])</f>
        <v>-6.2880781651559498E-2</v>
      </c>
      <c r="O647">
        <v>7063.39</v>
      </c>
      <c r="P647">
        <v>6953.8403866711396</v>
      </c>
      <c r="Q647">
        <v>6971.64195616918</v>
      </c>
      <c r="R647">
        <v>60.115434115483602</v>
      </c>
      <c r="S647" s="1">
        <f>(Table2[[#This Row],[Close Price]]-Table2[[#This Row],[20D EMA]])/Table2[[#This Row],[20D EMA]]</f>
        <v>2.5265488667622776E-2</v>
      </c>
      <c r="T647" s="1">
        <f>(Table2[[#This Row],[Close Price]]-Table2[[#This Row],[50D EMA]])/Table2[[#This Row],[50D EMA]]</f>
        <v>4.1417346000766242E-2</v>
      </c>
      <c r="U647" s="1">
        <f>(Table2[[#This Row],[Close Price]]-Table2[[#This Row],[200D EMA]])/Table2[[#This Row],[200D EMA]]</f>
        <v>3.8758164221516601E-2</v>
      </c>
      <c r="V647">
        <v>1.47263069421089</v>
      </c>
      <c r="W647">
        <v>7193</v>
      </c>
      <c r="X647">
        <v>7369.95</v>
      </c>
      <c r="Y647">
        <v>7193</v>
      </c>
      <c r="Z647">
        <v>7377.95</v>
      </c>
      <c r="AA647">
        <v>7193</v>
      </c>
      <c r="AB647">
        <v>7460</v>
      </c>
      <c r="AC647" s="1">
        <f>(Table2[[#This Row],[Close Price]]/Table2[[#This Row],[Day Low]])-1</f>
        <v>6.7913248992075292E-3</v>
      </c>
      <c r="AD647" s="1">
        <f>(Table2[[#This Row],[Day High]]/Table2[[#This Row],[Close Price]])-1</f>
        <v>1.7688850224735209E-2</v>
      </c>
      <c r="AE647" s="1">
        <f>(Table2[[#This Row],[Close Price]]/Table2[[#This Row],[Current Week Low]])-1</f>
        <v>6.7913248992075292E-3</v>
      </c>
      <c r="AF647" s="1">
        <f>(Table2[[#This Row],[Current Week High]]/Table2[[#This Row],[Close Price]])-1</f>
        <v>1.8793540324640645E-2</v>
      </c>
      <c r="AG647" s="1">
        <f>(Table2[[#This Row],[Close Price]]/Table2[[#This Row],[Current Month Low]])-1</f>
        <v>6.7913248992075292E-3</v>
      </c>
      <c r="AH647" s="1">
        <f>(Table2[[#This Row],[Current Month High]]/Table2[[#This Row],[Close Price]])-1</f>
        <v>3.0123518161795593E-2</v>
      </c>
      <c r="AI647">
        <v>13.120266230314</v>
      </c>
      <c r="AJ647">
        <v>17.034325608455301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-0.01</v>
      </c>
      <c r="AM647" t="s">
        <v>3221</v>
      </c>
      <c r="AN647">
        <v>7.51</v>
      </c>
      <c r="AO647" t="s">
        <v>3220</v>
      </c>
      <c r="AP647">
        <v>-5.9633399676694003E-2</v>
      </c>
      <c r="AQ647">
        <f>(Table2[[#This Row],[Sharpe Ratio]]-AVERAGE(Table2[Sharpe Ratio]))/_xlfn.STDEV.P(Table2[Sharpe Ratio])</f>
        <v>-1.4532412980236593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639</v>
      </c>
      <c r="AT647">
        <f>_xlfn.RANK.AVG(Table2[[#This Row],[6M Return vs Nifty Z-Score]],Table2[6M Return vs Nifty Z-Score])</f>
        <v>462</v>
      </c>
      <c r="AU647">
        <f>_xlfn.RANK.AVG(Table2[[#This Row],[Sharpe Ratio Z-Score]],Table2[Sharpe Ratio Z-Score])</f>
        <v>676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1911</v>
      </c>
      <c r="B648" t="s">
        <v>1912</v>
      </c>
      <c r="C648" t="s">
        <v>3178</v>
      </c>
      <c r="D648" t="s">
        <v>1913</v>
      </c>
      <c r="E648">
        <v>3782.7133165</v>
      </c>
      <c r="F648">
        <v>21.37</v>
      </c>
      <c r="G648">
        <v>-11.4504288567506</v>
      </c>
      <c r="H648">
        <f>(Table2[[#This Row],[1Y Return vs Nifty]]-AVERAGE(Table2[1Y Return vs Nifty]))/_xlfn.STDEV.P(Table2[1Y Return vs Nifty])</f>
        <v>-0.60721622792947483</v>
      </c>
      <c r="I648">
        <v>-7.3416380718971803</v>
      </c>
      <c r="J648">
        <f>(Table2[[#This Row],[1M Return vs Nifty]]-AVERAGE(Table2[1M Return vs Nifty]))/_xlfn.STDEV.P(Table2[1M Return vs Nifty])</f>
        <v>-0.79293491117820758</v>
      </c>
      <c r="K648">
        <v>-10.760985260219</v>
      </c>
      <c r="L648">
        <f>(Table2[[#This Row],[6M Return vs Nifty]]-AVERAGE(Table2[6M Return vs Nifty]))/_xlfn.STDEV.P(Table2[6M Return vs Nifty])</f>
        <v>-0.80426993121537593</v>
      </c>
      <c r="M648">
        <v>-1.49110201379965</v>
      </c>
      <c r="N648">
        <f>(Table2[[#This Row],[1W Return vs Nifty]]-AVERAGE(Table2[1W Return vs Nifty]))/_xlfn.STDEV.P(Table2[1W Return vs Nifty])</f>
        <v>-0.30591462789552321</v>
      </c>
      <c r="O648">
        <v>21.18</v>
      </c>
      <c r="P648">
        <v>21.679919328072</v>
      </c>
      <c r="Q648">
        <v>21.3109965658501</v>
      </c>
      <c r="R648">
        <v>58.134619540569801</v>
      </c>
      <c r="S648" s="1">
        <f>(Table2[[#This Row],[Close Price]]-Table2[[#This Row],[20D EMA]])/Table2[[#This Row],[20D EMA]]</f>
        <v>8.9707271010387758E-3</v>
      </c>
      <c r="T648" s="1">
        <f>(Table2[[#This Row],[Close Price]]-Table2[[#This Row],[50D EMA]])/Table2[[#This Row],[50D EMA]]</f>
        <v>-1.4295225152000598E-2</v>
      </c>
      <c r="U648" s="1">
        <f>(Table2[[#This Row],[Close Price]]-Table2[[#This Row],[200D EMA]])/Table2[[#This Row],[200D EMA]]</f>
        <v>2.7686848884603981E-3</v>
      </c>
      <c r="V648">
        <v>0.67904582675436498</v>
      </c>
      <c r="W648">
        <v>20.55</v>
      </c>
      <c r="X648">
        <v>21.61</v>
      </c>
      <c r="Y648">
        <v>20.16</v>
      </c>
      <c r="Z648">
        <v>21.61</v>
      </c>
      <c r="AA648">
        <v>20.16</v>
      </c>
      <c r="AB648">
        <v>21.61</v>
      </c>
      <c r="AC648" s="1">
        <f>(Table2[[#This Row],[Close Price]]/Table2[[#This Row],[Day Low]])-1</f>
        <v>3.9902676399026671E-2</v>
      </c>
      <c r="AD648" s="1">
        <f>(Table2[[#This Row],[Day High]]/Table2[[#This Row],[Close Price]])-1</f>
        <v>1.1230697239120291E-2</v>
      </c>
      <c r="AE648" s="1">
        <f>(Table2[[#This Row],[Close Price]]/Table2[[#This Row],[Current Week Low]])-1</f>
        <v>6.001984126984139E-2</v>
      </c>
      <c r="AF648" s="1">
        <f>(Table2[[#This Row],[Current Week High]]/Table2[[#This Row],[Close Price]])-1</f>
        <v>1.1230697239120291E-2</v>
      </c>
      <c r="AG648" s="1">
        <f>(Table2[[#This Row],[Close Price]]/Table2[[#This Row],[Current Month Low]])-1</f>
        <v>6.001984126984139E-2</v>
      </c>
      <c r="AH648" s="1">
        <f>(Table2[[#This Row],[Current Month High]]/Table2[[#This Row],[Close Price]])-1</f>
        <v>1.1230697239120291E-2</v>
      </c>
      <c r="AI648">
        <v>30.790828263921298</v>
      </c>
      <c r="AJ648">
        <v>28.348348348348299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-0.12</v>
      </c>
      <c r="AM648" t="s">
        <v>3221</v>
      </c>
      <c r="AN648">
        <v>0.05</v>
      </c>
      <c r="AO648" t="s">
        <v>3220</v>
      </c>
      <c r="AP648">
        <v>-4.5371972308183003E-2</v>
      </c>
      <c r="AQ648">
        <f>(Table2[[#This Row],[Sharpe Ratio]]-AVERAGE(Table2[Sharpe Ratio]))/_xlfn.STDEV.P(Table2[Sharpe Ratio])</f>
        <v>-1.2865060785373368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527</v>
      </c>
      <c r="AT648">
        <f>_xlfn.RANK.AVG(Table2[[#This Row],[6M Return vs Nifty Z-Score]],Table2[6M Return vs Nifty Z-Score])</f>
        <v>589</v>
      </c>
      <c r="AU648">
        <f>_xlfn.RANK.AVG(Table2[[#This Row],[Sharpe Ratio Z-Score]],Table2[Sharpe Ratio Z-Score])</f>
        <v>663</v>
      </c>
      <c r="AV648">
        <f>(Table2[[#This Row],[Rank 1Y]]+Table2[[#This Row],[Rank 6M]]+Table2[[#This Row],[Rank Sharpe]])/3</f>
        <v>593</v>
      </c>
    </row>
    <row r="649" spans="1:48" x14ac:dyDescent="0.3">
      <c r="A649" t="s">
        <v>466</v>
      </c>
      <c r="B649" t="s">
        <v>467</v>
      </c>
      <c r="C649" t="s">
        <v>3163</v>
      </c>
      <c r="D649" t="s">
        <v>118</v>
      </c>
      <c r="E649">
        <v>47022.3719289</v>
      </c>
      <c r="F649">
        <v>361.8</v>
      </c>
      <c r="G649">
        <v>-26.8926545863551</v>
      </c>
      <c r="H649">
        <f>(Table2[[#This Row],[1Y Return vs Nifty]]-AVERAGE(Table2[1Y Return vs Nifty]))/_xlfn.STDEV.P(Table2[1Y Return vs Nifty])</f>
        <v>-0.87924639837473262</v>
      </c>
      <c r="I649">
        <v>-6.8999760428194996</v>
      </c>
      <c r="J649">
        <f>(Table2[[#This Row],[1M Return vs Nifty]]-AVERAGE(Table2[1M Return vs Nifty]))/_xlfn.STDEV.P(Table2[1M Return vs Nifty])</f>
        <v>-0.74877823612059291</v>
      </c>
      <c r="K649">
        <v>-8.7892025496854806</v>
      </c>
      <c r="L649">
        <f>(Table2[[#This Row],[6M Return vs Nifty]]-AVERAGE(Table2[6M Return vs Nifty]))/_xlfn.STDEV.P(Table2[6M Return vs Nifty])</f>
        <v>-0.74172118680837107</v>
      </c>
      <c r="M649">
        <v>-3.8495497408350099</v>
      </c>
      <c r="N649">
        <f>(Table2[[#This Row],[1W Return vs Nifty]]-AVERAGE(Table2[1W Return vs Nifty]))/_xlfn.STDEV.P(Table2[1W Return vs Nifty])</f>
        <v>-0.75939159182341898</v>
      </c>
      <c r="O649">
        <v>366.12</v>
      </c>
      <c r="P649">
        <v>358.78501432248697</v>
      </c>
      <c r="Q649">
        <v>358.12334826292602</v>
      </c>
      <c r="R649">
        <v>43.078726085609603</v>
      </c>
      <c r="S649" s="1">
        <f>(Table2[[#This Row],[Close Price]]-Table2[[#This Row],[20D EMA]])/Table2[[#This Row],[20D EMA]]</f>
        <v>-1.1799410029498506E-2</v>
      </c>
      <c r="T649" s="1">
        <f>(Table2[[#This Row],[Close Price]]-Table2[[#This Row],[50D EMA]])/Table2[[#This Row],[50D EMA]]</f>
        <v>8.4033210896681358E-3</v>
      </c>
      <c r="U649" s="1">
        <f>(Table2[[#This Row],[Close Price]]-Table2[[#This Row],[200D EMA]])/Table2[[#This Row],[200D EMA]]</f>
        <v>1.026643963569413E-2</v>
      </c>
      <c r="V649">
        <v>0.60863099413237098</v>
      </c>
      <c r="W649">
        <v>361.15</v>
      </c>
      <c r="X649">
        <v>366.5</v>
      </c>
      <c r="Y649">
        <v>355.4</v>
      </c>
      <c r="Z649">
        <v>366.5</v>
      </c>
      <c r="AA649">
        <v>355.4</v>
      </c>
      <c r="AB649">
        <v>380.3</v>
      </c>
      <c r="AC649" s="1">
        <f>(Table2[[#This Row],[Close Price]]/Table2[[#This Row],[Day Low]])-1</f>
        <v>1.7998061747197536E-3</v>
      </c>
      <c r="AD649" s="1">
        <f>(Table2[[#This Row],[Day High]]/Table2[[#This Row],[Close Price]])-1</f>
        <v>1.2990602542841234E-2</v>
      </c>
      <c r="AE649" s="1">
        <f>(Table2[[#This Row],[Close Price]]/Table2[[#This Row],[Current Week Low]])-1</f>
        <v>1.8007878446820502E-2</v>
      </c>
      <c r="AF649" s="1">
        <f>(Table2[[#This Row],[Current Week High]]/Table2[[#This Row],[Close Price]])-1</f>
        <v>1.2990602542841234E-2</v>
      </c>
      <c r="AG649" s="1">
        <f>(Table2[[#This Row],[Close Price]]/Table2[[#This Row],[Current Month Low]])-1</f>
        <v>1.8007878446820502E-2</v>
      </c>
      <c r="AH649" s="1">
        <f>(Table2[[#This Row],[Current Month High]]/Table2[[#This Row],[Close Price]])-1</f>
        <v>5.1133222775013865E-2</v>
      </c>
      <c r="AI649">
        <v>13.4604754007739</v>
      </c>
      <c r="AJ649">
        <v>26.592022393282001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-7.0000000000000007E-2</v>
      </c>
      <c r="AM649" t="s">
        <v>3221</v>
      </c>
      <c r="AN649">
        <v>-4.0199999999999996</v>
      </c>
      <c r="AO649" t="s">
        <v>3221</v>
      </c>
      <c r="AP649">
        <v>-5.1239203810019996E-3</v>
      </c>
      <c r="AQ649">
        <f>(Table2[[#This Row],[Sharpe Ratio]]-AVERAGE(Table2[Sharpe Ratio]))/_xlfn.STDEV.P(Table2[Sharpe Ratio])</f>
        <v>-0.81595235354395357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-3.9450897666710691</v>
      </c>
      <c r="AS649">
        <f>_xlfn.RANK.AVG(Table2[[#This Row],[1Y Return vs Nifty Z-Score]],Table2[1Y Return vs Nifty Z-Score])</f>
        <v>626</v>
      </c>
      <c r="AT649">
        <f>_xlfn.RANK.AVG(Table2[[#This Row],[6M Return vs Nifty Z-Score]],Table2[6M Return vs Nifty Z-Score])</f>
        <v>565</v>
      </c>
      <c r="AU649">
        <f>_xlfn.RANK.AVG(Table2[[#This Row],[Sharpe Ratio Z-Score]],Table2[Sharpe Ratio Z-Score])</f>
        <v>590</v>
      </c>
      <c r="AV649">
        <f>(Table2[[#This Row],[Rank 1Y]]+Table2[[#This Row],[Rank 6M]]+Table2[[#This Row],[Rank Sharpe]])/3</f>
        <v>593.66666666666663</v>
      </c>
    </row>
    <row r="650" spans="1:48" x14ac:dyDescent="0.3">
      <c r="A650" t="s">
        <v>107</v>
      </c>
      <c r="B650" t="s">
        <v>108</v>
      </c>
      <c r="C650" t="s">
        <v>3160</v>
      </c>
      <c r="D650" t="s">
        <v>21</v>
      </c>
      <c r="E650">
        <v>274716.64795027499</v>
      </c>
      <c r="F650">
        <v>525.75</v>
      </c>
      <c r="G650">
        <v>-6.6234584887705701</v>
      </c>
      <c r="H650">
        <f>(Table2[[#This Row],[1Y Return vs Nifty]]-AVERAGE(Table2[1Y Return vs Nifty]))/_xlfn.STDEV.P(Table2[1Y Return vs Nifty])</f>
        <v>-0.52218434231090816</v>
      </c>
      <c r="I650">
        <v>1.4985217123229899</v>
      </c>
      <c r="J650">
        <f>(Table2[[#This Row],[1M Return vs Nifty]]-AVERAGE(Table2[1M Return vs Nifty]))/_xlfn.STDEV.P(Table2[1M Return vs Nifty])</f>
        <v>9.0890360974738543E-2</v>
      </c>
      <c r="K650">
        <v>-9.1490319257805997</v>
      </c>
      <c r="L650">
        <f>(Table2[[#This Row],[6M Return vs Nifty]]-AVERAGE(Table2[6M Return vs Nifty]))/_xlfn.STDEV.P(Table2[6M Return vs Nifty])</f>
        <v>-0.7531356674990024</v>
      </c>
      <c r="M650">
        <v>-2.5061110745814301</v>
      </c>
      <c r="N650">
        <f>(Table2[[#This Row],[1W Return vs Nifty]]-AVERAGE(Table2[1W Return vs Nifty]))/_xlfn.STDEV.P(Table2[1W Return vs Nifty])</f>
        <v>-0.50107826114730469</v>
      </c>
      <c r="O650">
        <v>521.54</v>
      </c>
      <c r="P650">
        <v>514.44752093686395</v>
      </c>
      <c r="Q650">
        <v>483.20412793696403</v>
      </c>
      <c r="R650">
        <v>52.985565479795397</v>
      </c>
      <c r="S650" s="1">
        <f>(Table2[[#This Row],[Close Price]]-Table2[[#This Row],[20D EMA]])/Table2[[#This Row],[20D EMA]]</f>
        <v>8.0722475744910011E-3</v>
      </c>
      <c r="T650" s="1">
        <f>(Table2[[#This Row],[Close Price]]-Table2[[#This Row],[50D EMA]])/Table2[[#This Row],[50D EMA]]</f>
        <v>2.1970130291527161E-2</v>
      </c>
      <c r="U650" s="1">
        <f>(Table2[[#This Row],[Close Price]]-Table2[[#This Row],[200D EMA]])/Table2[[#This Row],[200D EMA]]</f>
        <v>8.8049479719234228E-2</v>
      </c>
      <c r="V650">
        <v>0.97876325160378397</v>
      </c>
      <c r="W650">
        <v>514</v>
      </c>
      <c r="X650">
        <v>528</v>
      </c>
      <c r="Y650">
        <v>513.45000000000005</v>
      </c>
      <c r="Z650">
        <v>528</v>
      </c>
      <c r="AA650">
        <v>513.45000000000005</v>
      </c>
      <c r="AB650">
        <v>542</v>
      </c>
      <c r="AC650" s="1">
        <f>(Table2[[#This Row],[Close Price]]/Table2[[#This Row],[Day Low]])-1</f>
        <v>2.2859922178988246E-2</v>
      </c>
      <c r="AD650" s="1">
        <f>(Table2[[#This Row],[Day High]]/Table2[[#This Row],[Close Price]])-1</f>
        <v>4.2796005706133844E-3</v>
      </c>
      <c r="AE650" s="1">
        <f>(Table2[[#This Row],[Close Price]]/Table2[[#This Row],[Current Week Low]])-1</f>
        <v>2.3955594507741651E-2</v>
      </c>
      <c r="AF650" s="1">
        <f>(Table2[[#This Row],[Current Week High]]/Table2[[#This Row],[Close Price]])-1</f>
        <v>4.2796005706133844E-3</v>
      </c>
      <c r="AG650" s="1">
        <f>(Table2[[#This Row],[Close Price]]/Table2[[#This Row],[Current Month Low]])-1</f>
        <v>2.3955594507741651E-2</v>
      </c>
      <c r="AH650" s="1">
        <f>(Table2[[#This Row],[Current Month High]]/Table2[[#This Row],[Close Price]])-1</f>
        <v>3.0908226343319134E-2</v>
      </c>
      <c r="AI650">
        <v>10.2995720399429</v>
      </c>
      <c r="AJ650">
        <v>40.181309158778802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-0.12</v>
      </c>
      <c r="AM650" t="s">
        <v>3221</v>
      </c>
      <c r="AN650">
        <v>2.61</v>
      </c>
      <c r="AO650" t="s">
        <v>3220</v>
      </c>
      <c r="AP650">
        <v>-0.110830953606371</v>
      </c>
      <c r="AQ650">
        <f>(Table2[[#This Row],[Sharpe Ratio]]-AVERAGE(Table2[Sharpe Ratio]))/_xlfn.STDEV.P(Table2[Sharpe Ratio])</f>
        <v>-2.05180939159863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-3.7373173015811072</v>
      </c>
      <c r="AS650">
        <f>_xlfn.RANK.AVG(Table2[[#This Row],[1Y Return vs Nifty Z-Score]],Table2[1Y Return vs Nifty Z-Score])</f>
        <v>484</v>
      </c>
      <c r="AT650">
        <f>_xlfn.RANK.AVG(Table2[[#This Row],[6M Return vs Nifty Z-Score]],Table2[6M Return vs Nifty Z-Score])</f>
        <v>569</v>
      </c>
      <c r="AU650">
        <f>_xlfn.RANK.AVG(Table2[[#This Row],[Sharpe Ratio Z-Score]],Table2[Sharpe Ratio Z-Score])</f>
        <v>731</v>
      </c>
      <c r="AV650">
        <f>(Table2[[#This Row],[Rank 1Y]]+Table2[[#This Row],[Rank 6M]]+Table2[[#This Row],[Rank Sharpe]])/3</f>
        <v>594.66666666666663</v>
      </c>
    </row>
    <row r="651" spans="1:48" x14ac:dyDescent="0.3">
      <c r="A651" t="s">
        <v>116</v>
      </c>
      <c r="B651" t="s">
        <v>117</v>
      </c>
      <c r="C651" t="s">
        <v>3163</v>
      </c>
      <c r="D651" t="s">
        <v>118</v>
      </c>
      <c r="E651">
        <v>244462.047918</v>
      </c>
      <c r="F651">
        <v>2535.5</v>
      </c>
      <c r="G651">
        <v>-11.7546491351803</v>
      </c>
      <c r="H651">
        <f>(Table2[[#This Row],[1Y Return vs Nifty]]-AVERAGE(Table2[1Y Return vs Nifty]))/_xlfn.STDEV.P(Table2[1Y Return vs Nifty])</f>
        <v>-0.61257537081750291</v>
      </c>
      <c r="I651">
        <v>-2.16475745115281</v>
      </c>
      <c r="J651">
        <f>(Table2[[#This Row],[1M Return vs Nifty]]-AVERAGE(Table2[1M Return vs Nifty]))/_xlfn.STDEV.P(Table2[1M Return vs Nifty])</f>
        <v>-0.27535852848657649</v>
      </c>
      <c r="K651">
        <v>-14.2358960056774</v>
      </c>
      <c r="L651">
        <f>(Table2[[#This Row],[6M Return vs Nifty]]-AVERAGE(Table2[6M Return vs Nifty]))/_xlfn.STDEV.P(Table2[6M Return vs Nifty])</f>
        <v>-0.91450079128617023</v>
      </c>
      <c r="M651">
        <v>1.1534664954132701</v>
      </c>
      <c r="N651">
        <f>(Table2[[#This Row],[1W Return vs Nifty]]-AVERAGE(Table2[1W Return vs Nifty]))/_xlfn.STDEV.P(Table2[1W Return vs Nifty])</f>
        <v>0.20257698915833067</v>
      </c>
      <c r="O651">
        <v>2516.7199999999998</v>
      </c>
      <c r="P651">
        <v>2519.59829863202</v>
      </c>
      <c r="Q651">
        <v>2478.6415146693398</v>
      </c>
      <c r="R651">
        <v>59.702426350917797</v>
      </c>
      <c r="S651" s="1">
        <f>(Table2[[#This Row],[Close Price]]-Table2[[#This Row],[20D EMA]])/Table2[[#This Row],[20D EMA]]</f>
        <v>7.4620935185480313E-3</v>
      </c>
      <c r="T651" s="1">
        <f>(Table2[[#This Row],[Close Price]]-Table2[[#This Row],[50D EMA]])/Table2[[#This Row],[50D EMA]]</f>
        <v>6.3112049951032151E-3</v>
      </c>
      <c r="U651" s="1">
        <f>(Table2[[#This Row],[Close Price]]-Table2[[#This Row],[200D EMA]])/Table2[[#This Row],[200D EMA]]</f>
        <v>2.2939374247608908E-2</v>
      </c>
      <c r="V651">
        <v>1.1077092198212599</v>
      </c>
      <c r="W651">
        <v>2514</v>
      </c>
      <c r="X651">
        <v>2547.9</v>
      </c>
      <c r="Y651">
        <v>2488.75</v>
      </c>
      <c r="Z651">
        <v>2547.9</v>
      </c>
      <c r="AA651">
        <v>2488.0500000000002</v>
      </c>
      <c r="AB651">
        <v>2559</v>
      </c>
      <c r="AC651" s="1">
        <f>(Table2[[#This Row],[Close Price]]/Table2[[#This Row],[Day Low]])-1</f>
        <v>8.5521081941128951E-3</v>
      </c>
      <c r="AD651" s="1">
        <f>(Table2[[#This Row],[Day High]]/Table2[[#This Row],[Close Price]])-1</f>
        <v>4.8905541313351009E-3</v>
      </c>
      <c r="AE651" s="1">
        <f>(Table2[[#This Row],[Close Price]]/Table2[[#This Row],[Current Week Low]])-1</f>
        <v>1.8784530386740439E-2</v>
      </c>
      <c r="AF651" s="1">
        <f>(Table2[[#This Row],[Current Week High]]/Table2[[#This Row],[Close Price]])-1</f>
        <v>4.8905541313351009E-3</v>
      </c>
      <c r="AG651" s="1">
        <f>(Table2[[#This Row],[Close Price]]/Table2[[#This Row],[Current Month Low]])-1</f>
        <v>1.9071160145495369E-2</v>
      </c>
      <c r="AH651" s="1">
        <f>(Table2[[#This Row],[Current Month High]]/Table2[[#This Row],[Close Price]])-1</f>
        <v>9.2683888779332424E-3</v>
      </c>
      <c r="AI651">
        <v>9.2210609347268697</v>
      </c>
      <c r="AJ651">
        <v>15.917049932795001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-0.12</v>
      </c>
      <c r="AM651" t="s">
        <v>3221</v>
      </c>
      <c r="AN651">
        <v>0.25</v>
      </c>
      <c r="AO651" t="s">
        <v>3220</v>
      </c>
      <c r="AP651">
        <v>-2.0270280778905001E-2</v>
      </c>
      <c r="AQ651">
        <f>(Table2[[#This Row],[Sharpe Ratio]]-AVERAGE(Table2[Sharpe Ratio]))/_xlfn.STDEV.P(Table2[Sharpe Ratio])</f>
        <v>-0.99303362739592527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533</v>
      </c>
      <c r="AT651">
        <f>_xlfn.RANK.AVG(Table2[[#This Row],[6M Return vs Nifty Z-Score]],Table2[6M Return vs Nifty Z-Score])</f>
        <v>627</v>
      </c>
      <c r="AU651">
        <f>_xlfn.RANK.AVG(Table2[[#This Row],[Sharpe Ratio Z-Score]],Table2[Sharpe Ratio Z-Score])</f>
        <v>627</v>
      </c>
      <c r="AV651">
        <f>(Table2[[#This Row],[Rank 1Y]]+Table2[[#This Row],[Rank 6M]]+Table2[[#This Row],[Rank Sharpe]])/3</f>
        <v>595.66666666666663</v>
      </c>
    </row>
    <row r="652" spans="1:48" x14ac:dyDescent="0.3">
      <c r="A652" t="s">
        <v>1547</v>
      </c>
      <c r="B652" t="s">
        <v>1548</v>
      </c>
      <c r="C652" t="s">
        <v>3163</v>
      </c>
      <c r="D652" t="s">
        <v>985</v>
      </c>
      <c r="E652">
        <v>6502.5739468199999</v>
      </c>
      <c r="F652">
        <v>141.77000000000001</v>
      </c>
      <c r="G652">
        <v>-29.356413177356099</v>
      </c>
      <c r="H652">
        <f>(Table2[[#This Row],[1Y Return vs Nifty]]-AVERAGE(Table2[1Y Return vs Nifty]))/_xlfn.STDEV.P(Table2[1Y Return vs Nifty])</f>
        <v>-0.922647957267962</v>
      </c>
      <c r="I652">
        <v>5.4014430115430896</v>
      </c>
      <c r="J652">
        <f>(Table2[[#This Row],[1M Return vs Nifty]]-AVERAGE(Table2[1M Return vs Nifty]))/_xlfn.STDEV.P(Table2[1M Return vs Nifty])</f>
        <v>0.48109829427840461</v>
      </c>
      <c r="K652">
        <v>-40.263034500967898</v>
      </c>
      <c r="L652">
        <f>(Table2[[#This Row],[6M Return vs Nifty]]-AVERAGE(Table2[6M Return vs Nifty]))/_xlfn.STDEV.P(Table2[6M Return vs Nifty])</f>
        <v>-1.7401317417407214</v>
      </c>
      <c r="M652">
        <v>-4.1198045174273199</v>
      </c>
      <c r="N652">
        <f>(Table2[[#This Row],[1W Return vs Nifty]]-AVERAGE(Table2[1W Return vs Nifty]))/_xlfn.STDEV.P(Table2[1W Return vs Nifty])</f>
        <v>-0.81135556548763366</v>
      </c>
      <c r="O652">
        <v>140.51</v>
      </c>
      <c r="P652">
        <v>140.11533116186399</v>
      </c>
      <c r="Q652">
        <v>151.52951619106</v>
      </c>
      <c r="R652">
        <v>50.872570485642001</v>
      </c>
      <c r="S652" s="1">
        <f>(Table2[[#This Row],[Close Price]]-Table2[[#This Row],[20D EMA]])/Table2[[#This Row],[20D EMA]]</f>
        <v>8.9673332858872645E-3</v>
      </c>
      <c r="T652" s="1">
        <f>(Table2[[#This Row],[Close Price]]-Table2[[#This Row],[50D EMA]])/Table2[[#This Row],[50D EMA]]</f>
        <v>1.1809334670340338E-2</v>
      </c>
      <c r="U652" s="1">
        <f>(Table2[[#This Row],[Close Price]]-Table2[[#This Row],[200D EMA]])/Table2[[#This Row],[200D EMA]]</f>
        <v>-6.4406700663878866E-2</v>
      </c>
      <c r="V652">
        <v>2.3719587064280701</v>
      </c>
      <c r="W652">
        <v>140.41</v>
      </c>
      <c r="X652">
        <v>144.22999999999999</v>
      </c>
      <c r="Y652">
        <v>139.02000000000001</v>
      </c>
      <c r="Z652">
        <v>144.22999999999999</v>
      </c>
      <c r="AA652">
        <v>139.02000000000001</v>
      </c>
      <c r="AB652">
        <v>151.91</v>
      </c>
      <c r="AC652" s="1">
        <f>(Table2[[#This Row],[Close Price]]/Table2[[#This Row],[Day Low]])-1</f>
        <v>9.6859198062817509E-3</v>
      </c>
      <c r="AD652" s="1">
        <f>(Table2[[#This Row],[Day High]]/Table2[[#This Row],[Close Price]])-1</f>
        <v>1.7352049093602107E-2</v>
      </c>
      <c r="AE652" s="1">
        <f>(Table2[[#This Row],[Close Price]]/Table2[[#This Row],[Current Week Low]])-1</f>
        <v>1.9781326427852131E-2</v>
      </c>
      <c r="AF652" s="1">
        <f>(Table2[[#This Row],[Current Week High]]/Table2[[#This Row],[Close Price]])-1</f>
        <v>1.7352049093602107E-2</v>
      </c>
      <c r="AG652" s="1">
        <f>(Table2[[#This Row],[Close Price]]/Table2[[#This Row],[Current Month Low]])-1</f>
        <v>1.9781326427852131E-2</v>
      </c>
      <c r="AH652" s="1">
        <f>(Table2[[#This Row],[Current Month High]]/Table2[[#This Row],[Close Price]])-1</f>
        <v>7.1524299922409496E-2</v>
      </c>
      <c r="AI652">
        <v>48.550469069619702</v>
      </c>
      <c r="AJ652">
        <v>13.416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-0.13</v>
      </c>
      <c r="AM652" t="s">
        <v>3221</v>
      </c>
      <c r="AN652">
        <v>3.72</v>
      </c>
      <c r="AO652" t="s">
        <v>3220</v>
      </c>
      <c r="AP652">
        <v>4.1439532874920998E-2</v>
      </c>
      <c r="AQ652">
        <f>(Table2[[#This Row],[Sharpe Ratio]]-AVERAGE(Table2[Sharpe Ratio]))/_xlfn.STDEV.P(Table2[Sharpe Ratio])</f>
        <v>-0.27156311409028444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643</v>
      </c>
      <c r="AT652">
        <f>_xlfn.RANK.AVG(Table2[[#This Row],[6M Return vs Nifty Z-Score]],Table2[6M Return vs Nifty Z-Score])</f>
        <v>732</v>
      </c>
      <c r="AU652">
        <f>_xlfn.RANK.AVG(Table2[[#This Row],[Sharpe Ratio Z-Score]],Table2[Sharpe Ratio Z-Score])</f>
        <v>412</v>
      </c>
      <c r="AV652">
        <f>(Table2[[#This Row],[Rank 1Y]]+Table2[[#This Row],[Rank 6M]]+Table2[[#This Row],[Rank Sharpe]])/3</f>
        <v>595.66666666666663</v>
      </c>
    </row>
    <row r="653" spans="1:48" x14ac:dyDescent="0.3">
      <c r="A653" t="s">
        <v>1455</v>
      </c>
      <c r="B653" t="s">
        <v>1456</v>
      </c>
      <c r="C653" t="s">
        <v>3168</v>
      </c>
      <c r="D653" t="s">
        <v>837</v>
      </c>
      <c r="E653">
        <v>7516.9963015559997</v>
      </c>
      <c r="F653">
        <v>42.42</v>
      </c>
      <c r="G653">
        <v>-19.221689853817999</v>
      </c>
      <c r="H653">
        <f>(Table2[[#This Row],[1Y Return vs Nifty]]-AVERAGE(Table2[1Y Return vs Nifty]))/_xlfn.STDEV.P(Table2[1Y Return vs Nifty])</f>
        <v>-0.7441147223967598</v>
      </c>
      <c r="I653">
        <v>2.3436673376449502</v>
      </c>
      <c r="J653">
        <f>(Table2[[#This Row],[1M Return vs Nifty]]-AVERAGE(Table2[1M Return vs Nifty]))/_xlfn.STDEV.P(Table2[1M Return vs Nifty])</f>
        <v>0.17538669141917135</v>
      </c>
      <c r="K653">
        <v>-20.587723228133399</v>
      </c>
      <c r="L653">
        <f>(Table2[[#This Row],[6M Return vs Nifty]]-AVERAGE(Table2[6M Return vs Nifty]))/_xlfn.STDEV.P(Table2[6M Return vs Nifty])</f>
        <v>-1.1159929817453083</v>
      </c>
      <c r="M653">
        <v>6.7515398654577403</v>
      </c>
      <c r="N653">
        <f>(Table2[[#This Row],[1W Return vs Nifty]]-AVERAGE(Table2[1W Return vs Nifty]))/_xlfn.STDEV.P(Table2[1W Return vs Nifty])</f>
        <v>1.2789618021829821</v>
      </c>
      <c r="O653">
        <v>40.44</v>
      </c>
      <c r="P653">
        <v>40.797171633846602</v>
      </c>
      <c r="Q653">
        <v>42.651266669035998</v>
      </c>
      <c r="R653">
        <v>63.294906441681803</v>
      </c>
      <c r="S653" s="1">
        <f>(Table2[[#This Row],[Close Price]]-Table2[[#This Row],[20D EMA]])/Table2[[#This Row],[20D EMA]]</f>
        <v>4.8961424332344315E-2</v>
      </c>
      <c r="T653" s="1">
        <f>(Table2[[#This Row],[Close Price]]-Table2[[#This Row],[50D EMA]])/Table2[[#This Row],[50D EMA]]</f>
        <v>3.9777962568538709E-2</v>
      </c>
      <c r="U653" s="1">
        <f>(Table2[[#This Row],[Close Price]]-Table2[[#This Row],[200D EMA]])/Table2[[#This Row],[200D EMA]]</f>
        <v>-5.4222696556839025E-3</v>
      </c>
      <c r="V653">
        <v>1.93809504378526</v>
      </c>
      <c r="W653">
        <v>41.73</v>
      </c>
      <c r="X653">
        <v>42.79</v>
      </c>
      <c r="Y653">
        <v>40.58</v>
      </c>
      <c r="Z653">
        <v>42.79</v>
      </c>
      <c r="AA653">
        <v>38.700000000000003</v>
      </c>
      <c r="AB653">
        <v>44.38</v>
      </c>
      <c r="AC653" s="1">
        <f>(Table2[[#This Row],[Close Price]]/Table2[[#This Row],[Day Low]])-1</f>
        <v>1.6534867002156783E-2</v>
      </c>
      <c r="AD653" s="1">
        <f>(Table2[[#This Row],[Day High]]/Table2[[#This Row],[Close Price]])-1</f>
        <v>8.7223008015087089E-3</v>
      </c>
      <c r="AE653" s="1">
        <f>(Table2[[#This Row],[Close Price]]/Table2[[#This Row],[Current Week Low]])-1</f>
        <v>4.5342533267619611E-2</v>
      </c>
      <c r="AF653" s="1">
        <f>(Table2[[#This Row],[Current Week High]]/Table2[[#This Row],[Close Price]])-1</f>
        <v>8.7223008015087089E-3</v>
      </c>
      <c r="AG653" s="1">
        <f>(Table2[[#This Row],[Close Price]]/Table2[[#This Row],[Current Month Low]])-1</f>
        <v>9.6124031007751798E-2</v>
      </c>
      <c r="AH653" s="1">
        <f>(Table2[[#This Row],[Current Month High]]/Table2[[#This Row],[Close Price]])-1</f>
        <v>4.620462046204632E-2</v>
      </c>
      <c r="AI653">
        <v>27.298444130127201</v>
      </c>
      <c r="AJ653">
        <v>14.648648648648599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-0.08</v>
      </c>
      <c r="AM653" t="s">
        <v>3221</v>
      </c>
      <c r="AN653">
        <v>3.79</v>
      </c>
      <c r="AO653" t="s">
        <v>3220</v>
      </c>
      <c r="AP653">
        <v>2.7001021929660002E-3</v>
      </c>
      <c r="AQ653">
        <f>(Table2[[#This Row],[Sharpe Ratio]]-AVERAGE(Table2[Sharpe Ratio]))/_xlfn.STDEV.P(Table2[Sharpe Ratio])</f>
        <v>-0.72447903271655156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582</v>
      </c>
      <c r="AT653">
        <f>_xlfn.RANK.AVG(Table2[[#This Row],[6M Return vs Nifty Z-Score]],Table2[6M Return vs Nifty Z-Score])</f>
        <v>679</v>
      </c>
      <c r="AU653">
        <f>_xlfn.RANK.AVG(Table2[[#This Row],[Sharpe Ratio Z-Score]],Table2[Sharpe Ratio Z-Score])</f>
        <v>527</v>
      </c>
      <c r="AV653">
        <f>(Table2[[#This Row],[Rank 1Y]]+Table2[[#This Row],[Rank 6M]]+Table2[[#This Row],[Rank Sharpe]])/3</f>
        <v>596</v>
      </c>
    </row>
    <row r="654" spans="1:48" x14ac:dyDescent="0.3">
      <c r="A654" t="s">
        <v>150</v>
      </c>
      <c r="B654" t="s">
        <v>151</v>
      </c>
      <c r="C654" t="s">
        <v>3169</v>
      </c>
      <c r="D654" t="s">
        <v>127</v>
      </c>
      <c r="E654">
        <v>186528.92828562201</v>
      </c>
      <c r="F654">
        <v>149.41999999999999</v>
      </c>
      <c r="G654">
        <v>-12.412288174038901</v>
      </c>
      <c r="H654">
        <f>(Table2[[#This Row],[1Y Return vs Nifty]]-AVERAGE(Table2[1Y Return vs Nifty]))/_xlfn.STDEV.P(Table2[1Y Return vs Nifty])</f>
        <v>-0.62416033680392768</v>
      </c>
      <c r="I654">
        <v>-3.7382346576276899</v>
      </c>
      <c r="J654">
        <f>(Table2[[#This Row],[1M Return vs Nifty]]-AVERAGE(Table2[1M Return vs Nifty]))/_xlfn.STDEV.P(Table2[1M Return vs Nifty])</f>
        <v>-0.43267230495490494</v>
      </c>
      <c r="K654">
        <v>-13.951953768834599</v>
      </c>
      <c r="L654">
        <f>(Table2[[#This Row],[6M Return vs Nifty]]-AVERAGE(Table2[6M Return vs Nifty]))/_xlfn.STDEV.P(Table2[6M Return vs Nifty])</f>
        <v>-0.90549359677951591</v>
      </c>
      <c r="M654">
        <v>-1.2860795154902001</v>
      </c>
      <c r="N654">
        <f>(Table2[[#This Row],[1W Return vs Nifty]]-AVERAGE(Table2[1W Return vs Nifty]))/_xlfn.STDEV.P(Table2[1W Return vs Nifty])</f>
        <v>-0.2664933683083322</v>
      </c>
      <c r="O654">
        <v>152.74</v>
      </c>
      <c r="P654">
        <v>157.352794819476</v>
      </c>
      <c r="Q654">
        <v>152.55110229383101</v>
      </c>
      <c r="R654">
        <v>30.319904515040999</v>
      </c>
      <c r="S654" s="1">
        <f>(Table2[[#This Row],[Close Price]]-Table2[[#This Row],[20D EMA]])/Table2[[#This Row],[20D EMA]]</f>
        <v>-2.1736283881105285E-2</v>
      </c>
      <c r="T654" s="1">
        <f>(Table2[[#This Row],[Close Price]]-Table2[[#This Row],[50D EMA]])/Table2[[#This Row],[50D EMA]]</f>
        <v>-5.0414070042905594E-2</v>
      </c>
      <c r="U654" s="1">
        <f>(Table2[[#This Row],[Close Price]]-Table2[[#This Row],[200D EMA]])/Table2[[#This Row],[200D EMA]]</f>
        <v>-2.0524940474046238E-2</v>
      </c>
      <c r="V654">
        <v>0.77756018268009497</v>
      </c>
      <c r="W654">
        <v>148.81</v>
      </c>
      <c r="X654">
        <v>151.59</v>
      </c>
      <c r="Y654">
        <v>148.05000000000001</v>
      </c>
      <c r="Z654">
        <v>151.59</v>
      </c>
      <c r="AA654">
        <v>148.05000000000001</v>
      </c>
      <c r="AB654">
        <v>153.9</v>
      </c>
      <c r="AC654" s="1">
        <f>(Table2[[#This Row],[Close Price]]/Table2[[#This Row],[Day Low]])-1</f>
        <v>4.0991868826019129E-3</v>
      </c>
      <c r="AD654" s="1">
        <f>(Table2[[#This Row],[Day High]]/Table2[[#This Row],[Close Price]])-1</f>
        <v>1.4522821576763656E-2</v>
      </c>
      <c r="AE654" s="1">
        <f>(Table2[[#This Row],[Close Price]]/Table2[[#This Row],[Current Week Low]])-1</f>
        <v>9.253630530226209E-3</v>
      </c>
      <c r="AF654" s="1">
        <f>(Table2[[#This Row],[Current Week High]]/Table2[[#This Row],[Close Price]])-1</f>
        <v>1.4522821576763656E-2</v>
      </c>
      <c r="AG654" s="1">
        <f>(Table2[[#This Row],[Close Price]]/Table2[[#This Row],[Current Month Low]])-1</f>
        <v>9.253630530226209E-3</v>
      </c>
      <c r="AH654" s="1">
        <f>(Table2[[#This Row],[Current Month High]]/Table2[[#This Row],[Close Price]])-1</f>
        <v>2.9982599384285935E-2</v>
      </c>
      <c r="AI654">
        <v>23.544371570070901</v>
      </c>
      <c r="AJ654">
        <v>30.383944153577598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-0.09</v>
      </c>
      <c r="AM654" t="s">
        <v>3221</v>
      </c>
      <c r="AN654">
        <v>-3.1</v>
      </c>
      <c r="AO654" t="s">
        <v>3221</v>
      </c>
      <c r="AP654">
        <v>-2.193505109696E-2</v>
      </c>
      <c r="AQ654">
        <f>(Table2[[#This Row],[Sharpe Ratio]]-AVERAGE(Table2[Sharpe Ratio]))/_xlfn.STDEV.P(Table2[Sharpe Ratio])</f>
        <v>-1.0124970259185793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541</v>
      </c>
      <c r="AT654">
        <f>_xlfn.RANK.AVG(Table2[[#This Row],[6M Return vs Nifty Z-Score]],Table2[6M Return vs Nifty Z-Score])</f>
        <v>621</v>
      </c>
      <c r="AU654">
        <f>_xlfn.RANK.AVG(Table2[[#This Row],[Sharpe Ratio Z-Score]],Table2[Sharpe Ratio Z-Score])</f>
        <v>629</v>
      </c>
      <c r="AV654">
        <f>(Table2[[#This Row],[Rank 1Y]]+Table2[[#This Row],[Rank 6M]]+Table2[[#This Row],[Rank Sharpe]])/3</f>
        <v>597</v>
      </c>
    </row>
    <row r="655" spans="1:48" x14ac:dyDescent="0.3">
      <c r="A655" t="s">
        <v>310</v>
      </c>
      <c r="B655" t="s">
        <v>311</v>
      </c>
      <c r="C655" t="s">
        <v>3159</v>
      </c>
      <c r="D655" t="s">
        <v>185</v>
      </c>
      <c r="E655">
        <v>89475.049302465006</v>
      </c>
      <c r="F655">
        <v>813.55</v>
      </c>
      <c r="G655">
        <v>-2.8719655658634</v>
      </c>
      <c r="H655">
        <f>(Table2[[#This Row],[1Y Return vs Nifty]]-AVERAGE(Table2[1Y Return vs Nifty]))/_xlfn.STDEV.P(Table2[1Y Return vs Nifty])</f>
        <v>-0.45609806193189745</v>
      </c>
      <c r="I655">
        <v>-5.7702901258995301</v>
      </c>
      <c r="J655">
        <f>(Table2[[#This Row],[1M Return vs Nifty]]-AVERAGE(Table2[1M Return vs Nifty]))/_xlfn.STDEV.P(Table2[1M Return vs Nifty])</f>
        <v>-0.63583401482366753</v>
      </c>
      <c r="K655">
        <v>-29.982892562359002</v>
      </c>
      <c r="L655">
        <f>(Table2[[#This Row],[6M Return vs Nifty]]-AVERAGE(Table2[6M Return vs Nifty]))/_xlfn.STDEV.P(Table2[6M Return vs Nifty])</f>
        <v>-1.4140258441939302</v>
      </c>
      <c r="M655">
        <v>-3.16878835716776</v>
      </c>
      <c r="N655">
        <f>(Table2[[#This Row],[1W Return vs Nifty]]-AVERAGE(Table2[1W Return vs Nifty]))/_xlfn.STDEV.P(Table2[1W Return vs Nifty])</f>
        <v>-0.6284963415764121</v>
      </c>
      <c r="O655">
        <v>845.67</v>
      </c>
      <c r="P655">
        <v>869.40943454546402</v>
      </c>
      <c r="Q655">
        <v>928.49880736192699</v>
      </c>
      <c r="R655">
        <v>25.3600076182069</v>
      </c>
      <c r="S655" s="1">
        <f>(Table2[[#This Row],[Close Price]]-Table2[[#This Row],[20D EMA]])/Table2[[#This Row],[20D EMA]]</f>
        <v>-3.7981718637293514E-2</v>
      </c>
      <c r="T655" s="1">
        <f>(Table2[[#This Row],[Close Price]]-Table2[[#This Row],[50D EMA]])/Table2[[#This Row],[50D EMA]]</f>
        <v>-6.4249860107243886E-2</v>
      </c>
      <c r="U655" s="1">
        <f>(Table2[[#This Row],[Close Price]]-Table2[[#This Row],[200D EMA]])/Table2[[#This Row],[200D EMA]]</f>
        <v>-0.12380070545111667</v>
      </c>
      <c r="V655">
        <v>0.85776311731531196</v>
      </c>
      <c r="W655">
        <v>812</v>
      </c>
      <c r="X655">
        <v>824.6</v>
      </c>
      <c r="Y655">
        <v>808.3</v>
      </c>
      <c r="Z655">
        <v>830.4</v>
      </c>
      <c r="AA655">
        <v>808.3</v>
      </c>
      <c r="AB655">
        <v>858.95</v>
      </c>
      <c r="AC655" s="1">
        <f>(Table2[[#This Row],[Close Price]]/Table2[[#This Row],[Day Low]])-1</f>
        <v>1.9088669950737547E-3</v>
      </c>
      <c r="AD655" s="1">
        <f>(Table2[[#This Row],[Day High]]/Table2[[#This Row],[Close Price]])-1</f>
        <v>1.3582447298875477E-2</v>
      </c>
      <c r="AE655" s="1">
        <f>(Table2[[#This Row],[Close Price]]/Table2[[#This Row],[Current Week Low]])-1</f>
        <v>6.4951132005444112E-3</v>
      </c>
      <c r="AF655" s="1">
        <f>(Table2[[#This Row],[Current Week High]]/Table2[[#This Row],[Close Price]])-1</f>
        <v>2.0711695654846096E-2</v>
      </c>
      <c r="AG655" s="1">
        <f>(Table2[[#This Row],[Close Price]]/Table2[[#This Row],[Current Month Low]])-1</f>
        <v>6.4951132005444112E-3</v>
      </c>
      <c r="AH655" s="1">
        <f>(Table2[[#This Row],[Current Month High]]/Table2[[#This Row],[Close Price]])-1</f>
        <v>5.5804806096736659E-2</v>
      </c>
      <c r="AI655">
        <v>54.8030237846475</v>
      </c>
      <c r="AJ655">
        <v>55.852490421455897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-0.16</v>
      </c>
      <c r="AM655" t="s">
        <v>3221</v>
      </c>
      <c r="AN655">
        <v>-5.21</v>
      </c>
      <c r="AO655" t="s">
        <v>3221</v>
      </c>
      <c r="AP655">
        <v>-1.3610976057115001E-2</v>
      </c>
      <c r="AQ655">
        <f>(Table2[[#This Row],[Sharpe Ratio]]-AVERAGE(Table2[Sharpe Ratio]))/_xlfn.STDEV.P(Table2[Sharpe Ratio])</f>
        <v>-0.91517742088004927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466</v>
      </c>
      <c r="AT655">
        <f>_xlfn.RANK.AVG(Table2[[#This Row],[6M Return vs Nifty Z-Score]],Table2[6M Return vs Nifty Z-Score])</f>
        <v>719</v>
      </c>
      <c r="AU655">
        <f>_xlfn.RANK.AVG(Table2[[#This Row],[Sharpe Ratio Z-Score]],Table2[Sharpe Ratio Z-Score])</f>
        <v>607</v>
      </c>
      <c r="AV655">
        <f>(Table2[[#This Row],[Rank 1Y]]+Table2[[#This Row],[Rank 6M]]+Table2[[#This Row],[Rank Sharpe]])/3</f>
        <v>597.33333333333337</v>
      </c>
    </row>
    <row r="656" spans="1:48" x14ac:dyDescent="0.3">
      <c r="A656" t="s">
        <v>341</v>
      </c>
      <c r="B656" t="s">
        <v>342</v>
      </c>
      <c r="C656" t="s">
        <v>3175</v>
      </c>
      <c r="D656" t="s">
        <v>163</v>
      </c>
      <c r="E656">
        <v>75177.781992375007</v>
      </c>
      <c r="F656">
        <v>2536.15</v>
      </c>
      <c r="G656">
        <v>-22.265833688753101</v>
      </c>
      <c r="H656">
        <f>(Table2[[#This Row],[1Y Return vs Nifty]]-AVERAGE(Table2[1Y Return vs Nifty]))/_xlfn.STDEV.P(Table2[1Y Return vs Nifty])</f>
        <v>-0.79774034481527678</v>
      </c>
      <c r="I656">
        <v>-3.5749421739018001</v>
      </c>
      <c r="J656">
        <f>(Table2[[#This Row],[1M Return vs Nifty]]-AVERAGE(Table2[1M Return vs Nifty]))/_xlfn.STDEV.P(Table2[1M Return vs Nifty])</f>
        <v>-0.41634657924492602</v>
      </c>
      <c r="K656">
        <v>-8.0412276931726598</v>
      </c>
      <c r="L656">
        <f>(Table2[[#This Row],[6M Return vs Nifty]]-AVERAGE(Table2[6M Return vs Nifty]))/_xlfn.STDEV.P(Table2[6M Return vs Nifty])</f>
        <v>-0.71799398407302117</v>
      </c>
      <c r="M656">
        <v>-1.45047000498515</v>
      </c>
      <c r="N656">
        <f>(Table2[[#This Row],[1W Return vs Nifty]]-AVERAGE(Table2[1W Return vs Nifty]))/_xlfn.STDEV.P(Table2[1W Return vs Nifty])</f>
        <v>-0.29810199767087431</v>
      </c>
      <c r="O656">
        <v>2539.33</v>
      </c>
      <c r="P656">
        <v>2498.13624858397</v>
      </c>
      <c r="Q656">
        <v>2428.7116243850301</v>
      </c>
      <c r="R656">
        <v>46.944918101195199</v>
      </c>
      <c r="S656" s="1">
        <f>(Table2[[#This Row],[Close Price]]-Table2[[#This Row],[20D EMA]])/Table2[[#This Row],[20D EMA]]</f>
        <v>-1.2522988347319318E-3</v>
      </c>
      <c r="T656" s="1">
        <f>(Table2[[#This Row],[Close Price]]-Table2[[#This Row],[50D EMA]])/Table2[[#This Row],[50D EMA]]</f>
        <v>1.5216844732779337E-2</v>
      </c>
      <c r="U656" s="1">
        <f>(Table2[[#This Row],[Close Price]]-Table2[[#This Row],[200D EMA]])/Table2[[#This Row],[200D EMA]]</f>
        <v>4.4236777448691263E-2</v>
      </c>
      <c r="V656">
        <v>1.13283798566025</v>
      </c>
      <c r="W656">
        <v>2525</v>
      </c>
      <c r="X656">
        <v>2564.9499999999998</v>
      </c>
      <c r="Y656">
        <v>2464.85</v>
      </c>
      <c r="Z656">
        <v>2564.9499999999998</v>
      </c>
      <c r="AA656">
        <v>2464.85</v>
      </c>
      <c r="AB656">
        <v>2649</v>
      </c>
      <c r="AC656" s="1">
        <f>(Table2[[#This Row],[Close Price]]/Table2[[#This Row],[Day Low]])-1</f>
        <v>4.4158415841584198E-3</v>
      </c>
      <c r="AD656" s="1">
        <f>(Table2[[#This Row],[Day High]]/Table2[[#This Row],[Close Price]])-1</f>
        <v>1.1355795201387853E-2</v>
      </c>
      <c r="AE656" s="1">
        <f>(Table2[[#This Row],[Close Price]]/Table2[[#This Row],[Current Week Low]])-1</f>
        <v>2.8926709536077233E-2</v>
      </c>
      <c r="AF656" s="1">
        <f>(Table2[[#This Row],[Current Week High]]/Table2[[#This Row],[Close Price]])-1</f>
        <v>1.1355795201387853E-2</v>
      </c>
      <c r="AG656" s="1">
        <f>(Table2[[#This Row],[Close Price]]/Table2[[#This Row],[Current Month Low]])-1</f>
        <v>2.8926709536077233E-2</v>
      </c>
      <c r="AH656" s="1">
        <f>(Table2[[#This Row],[Current Month High]]/Table2[[#This Row],[Close Price]])-1</f>
        <v>4.4496579460993946E-2</v>
      </c>
      <c r="AI656">
        <v>6.2220294540937999</v>
      </c>
      <c r="AJ656">
        <v>21.7985352383239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0.01</v>
      </c>
      <c r="AM656" t="s">
        <v>3220</v>
      </c>
      <c r="AN656">
        <v>1.83</v>
      </c>
      <c r="AO656" t="s">
        <v>3220</v>
      </c>
      <c r="AP656">
        <v>-2.6167985701836E-2</v>
      </c>
      <c r="AQ656">
        <f>(Table2[[#This Row],[Sharpe Ratio]]-AVERAGE(Table2[Sharpe Ratio]))/_xlfn.STDEV.P(Table2[Sharpe Ratio])</f>
        <v>-1.0619857104785555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-3.292168616282654</v>
      </c>
      <c r="AS656">
        <f>_xlfn.RANK.AVG(Table2[[#This Row],[1Y Return vs Nifty Z-Score]],Table2[1Y Return vs Nifty Z-Score])</f>
        <v>599</v>
      </c>
      <c r="AT656">
        <f>_xlfn.RANK.AVG(Table2[[#This Row],[6M Return vs Nifty Z-Score]],Table2[6M Return vs Nifty Z-Score])</f>
        <v>561</v>
      </c>
      <c r="AU656">
        <f>_xlfn.RANK.AVG(Table2[[#This Row],[Sharpe Ratio Z-Score]],Table2[Sharpe Ratio Z-Score])</f>
        <v>637</v>
      </c>
      <c r="AV656">
        <f>(Table2[[#This Row],[Rank 1Y]]+Table2[[#This Row],[Rank 6M]]+Table2[[#This Row],[Rank Sharpe]])/3</f>
        <v>599</v>
      </c>
    </row>
    <row r="657" spans="1:48" x14ac:dyDescent="0.3">
      <c r="A657" t="s">
        <v>211</v>
      </c>
      <c r="B657" t="s">
        <v>212</v>
      </c>
      <c r="C657" t="s">
        <v>3167</v>
      </c>
      <c r="D657" t="s">
        <v>213</v>
      </c>
      <c r="E657">
        <v>121810.0598988</v>
      </c>
      <c r="F657">
        <v>1014</v>
      </c>
      <c r="G657">
        <v>-10.443942093900899</v>
      </c>
      <c r="H657">
        <f>(Table2[[#This Row],[1Y Return vs Nifty]]-AVERAGE(Table2[1Y Return vs Nifty]))/_xlfn.STDEV.P(Table2[1Y Return vs Nifty])</f>
        <v>-0.58948596219945082</v>
      </c>
      <c r="I657">
        <v>-7.4899763447579399</v>
      </c>
      <c r="J657">
        <f>(Table2[[#This Row],[1M Return vs Nifty]]-AVERAGE(Table2[1M Return vs Nifty]))/_xlfn.STDEV.P(Table2[1M Return vs Nifty])</f>
        <v>-0.80776553840463894</v>
      </c>
      <c r="K657">
        <v>-16.0025419063792</v>
      </c>
      <c r="L657">
        <f>(Table2[[#This Row],[6M Return vs Nifty]]-AVERAGE(Table2[6M Return vs Nifty]))/_xlfn.STDEV.P(Table2[6M Return vs Nifty])</f>
        <v>-0.97054220107760736</v>
      </c>
      <c r="M657">
        <v>-2.40506086684836</v>
      </c>
      <c r="N657">
        <f>(Table2[[#This Row],[1W Return vs Nifty]]-AVERAGE(Table2[1W Return vs Nifty]))/_xlfn.STDEV.P(Table2[1W Return vs Nifty])</f>
        <v>-0.48164855707466964</v>
      </c>
      <c r="O657">
        <v>1038.6400000000001</v>
      </c>
      <c r="P657">
        <v>1051.6912241770599</v>
      </c>
      <c r="Q657">
        <v>1056.49438818361</v>
      </c>
      <c r="R657">
        <v>42.551326828004001</v>
      </c>
      <c r="S657" s="1">
        <f>(Table2[[#This Row],[Close Price]]-Table2[[#This Row],[20D EMA]])/Table2[[#This Row],[20D EMA]]</f>
        <v>-2.3723330509127415E-2</v>
      </c>
      <c r="T657" s="1">
        <f>(Table2[[#This Row],[Close Price]]-Table2[[#This Row],[50D EMA]])/Table2[[#This Row],[50D EMA]]</f>
        <v>-3.5838678987316817E-2</v>
      </c>
      <c r="U657" s="1">
        <f>(Table2[[#This Row],[Close Price]]-Table2[[#This Row],[200D EMA]])/Table2[[#This Row],[200D EMA]]</f>
        <v>-4.0222067110710316E-2</v>
      </c>
      <c r="V657">
        <v>0.75456591339208101</v>
      </c>
      <c r="W657">
        <v>1001.05</v>
      </c>
      <c r="X657">
        <v>1020</v>
      </c>
      <c r="Y657">
        <v>968.3</v>
      </c>
      <c r="Z657">
        <v>1020</v>
      </c>
      <c r="AA657">
        <v>968.3</v>
      </c>
      <c r="AB657">
        <v>1049</v>
      </c>
      <c r="AC657" s="1">
        <f>(Table2[[#This Row],[Close Price]]/Table2[[#This Row],[Day Low]])-1</f>
        <v>1.2936416762399539E-2</v>
      </c>
      <c r="AD657" s="1">
        <f>(Table2[[#This Row],[Day High]]/Table2[[#This Row],[Close Price]])-1</f>
        <v>5.9171597633136397E-3</v>
      </c>
      <c r="AE657" s="1">
        <f>(Table2[[#This Row],[Close Price]]/Table2[[#This Row],[Current Week Low]])-1</f>
        <v>4.7196116905917629E-2</v>
      </c>
      <c r="AF657" s="1">
        <f>(Table2[[#This Row],[Current Week High]]/Table2[[#This Row],[Close Price]])-1</f>
        <v>5.9171597633136397E-3</v>
      </c>
      <c r="AG657" s="1">
        <f>(Table2[[#This Row],[Close Price]]/Table2[[#This Row],[Current Month Low]])-1</f>
        <v>4.7196116905917629E-2</v>
      </c>
      <c r="AH657" s="1">
        <f>(Table2[[#This Row],[Current Month High]]/Table2[[#This Row],[Close Price]])-1</f>
        <v>3.451676528599612E-2</v>
      </c>
      <c r="AI657">
        <v>32.938856015779002</v>
      </c>
      <c r="AJ657">
        <v>47.813411078717102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3221</v>
      </c>
      <c r="AN657">
        <v>-4.8499999999999996</v>
      </c>
      <c r="AO657" t="s">
        <v>3221</v>
      </c>
      <c r="AP657">
        <v>-3.1657627210135E-2</v>
      </c>
      <c r="AQ657">
        <f>(Table2[[#This Row],[Sharpe Ratio]]-AVERAGE(Table2[Sharpe Ratio]))/_xlfn.STDEV.P(Table2[Sharpe Ratio])</f>
        <v>-1.1261669847743152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520</v>
      </c>
      <c r="AT657">
        <f>_xlfn.RANK.AVG(Table2[[#This Row],[6M Return vs Nifty Z-Score]],Table2[6M Return vs Nifty Z-Score])</f>
        <v>642</v>
      </c>
      <c r="AU657">
        <f>_xlfn.RANK.AVG(Table2[[#This Row],[Sharpe Ratio Z-Score]],Table2[Sharpe Ratio Z-Score])</f>
        <v>645</v>
      </c>
      <c r="AV657">
        <f>(Table2[[#This Row],[Rank 1Y]]+Table2[[#This Row],[Rank 6M]]+Table2[[#This Row],[Rank Sharpe]])/3</f>
        <v>602.33333333333337</v>
      </c>
    </row>
    <row r="658" spans="1:48" x14ac:dyDescent="0.3">
      <c r="A658" t="s">
        <v>473</v>
      </c>
      <c r="B658" t="s">
        <v>474</v>
      </c>
      <c r="C658" t="s">
        <v>3170</v>
      </c>
      <c r="D658" t="s">
        <v>78</v>
      </c>
      <c r="E658">
        <v>45883.000905105</v>
      </c>
      <c r="F658">
        <v>2443.35</v>
      </c>
      <c r="G658">
        <v>-7.2161132570564899</v>
      </c>
      <c r="H658">
        <f>(Table2[[#This Row],[1Y Return vs Nifty]]-AVERAGE(Table2[1Y Return vs Nifty]))/_xlfn.STDEV.P(Table2[1Y Return vs Nifty])</f>
        <v>-0.53262454571519691</v>
      </c>
      <c r="I658">
        <v>3.3250188187926999</v>
      </c>
      <c r="J658">
        <f>(Table2[[#This Row],[1M Return vs Nifty]]-AVERAGE(Table2[1M Return vs Nifty]))/_xlfn.STDEV.P(Table2[1M Return vs Nifty])</f>
        <v>0.27350066911574289</v>
      </c>
      <c r="K658">
        <v>-18.841115647662999</v>
      </c>
      <c r="L658">
        <f>(Table2[[#This Row],[6M Return vs Nifty]]-AVERAGE(Table2[6M Return vs Nifty]))/_xlfn.STDEV.P(Table2[6M Return vs Nifty])</f>
        <v>-1.0605872260570357</v>
      </c>
      <c r="M658">
        <v>5.8484792448681198</v>
      </c>
      <c r="N658">
        <f>(Table2[[#This Row],[1W Return vs Nifty]]-AVERAGE(Table2[1W Return vs Nifty]))/_xlfn.STDEV.P(Table2[1W Return vs Nifty])</f>
        <v>1.1053233603496335</v>
      </c>
      <c r="O658">
        <v>2389.2399999999998</v>
      </c>
      <c r="P658">
        <v>2443.7360559460499</v>
      </c>
      <c r="Q658">
        <v>2408.6408735813402</v>
      </c>
      <c r="R658">
        <v>70.143711842550204</v>
      </c>
      <c r="S658" s="1">
        <f>(Table2[[#This Row],[Close Price]]-Table2[[#This Row],[20D EMA]])/Table2[[#This Row],[20D EMA]]</f>
        <v>2.2647369037853096E-2</v>
      </c>
      <c r="T658" s="1">
        <f>(Table2[[#This Row],[Close Price]]-Table2[[#This Row],[50D EMA]])/Table2[[#This Row],[50D EMA]]</f>
        <v>-1.5797775914081259E-4</v>
      </c>
      <c r="U658" s="1">
        <f>(Table2[[#This Row],[Close Price]]-Table2[[#This Row],[200D EMA]])/Table2[[#This Row],[200D EMA]]</f>
        <v>1.4410253848699199E-2</v>
      </c>
      <c r="V658">
        <v>0.87456586159178795</v>
      </c>
      <c r="W658">
        <v>2434.0500000000002</v>
      </c>
      <c r="X658">
        <v>2465.9</v>
      </c>
      <c r="Y658">
        <v>2387.4</v>
      </c>
      <c r="Z658">
        <v>2465.9</v>
      </c>
      <c r="AA658">
        <v>2318</v>
      </c>
      <c r="AB658">
        <v>2465.9</v>
      </c>
      <c r="AC658" s="1">
        <f>(Table2[[#This Row],[Close Price]]/Table2[[#This Row],[Day Low]])-1</f>
        <v>3.820792506316506E-3</v>
      </c>
      <c r="AD658" s="1">
        <f>(Table2[[#This Row],[Day High]]/Table2[[#This Row],[Close Price]])-1</f>
        <v>9.2291321341602117E-3</v>
      </c>
      <c r="AE658" s="1">
        <f>(Table2[[#This Row],[Close Price]]/Table2[[#This Row],[Current Week Low]])-1</f>
        <v>2.34355365669765E-2</v>
      </c>
      <c r="AF658" s="1">
        <f>(Table2[[#This Row],[Current Week High]]/Table2[[#This Row],[Close Price]])-1</f>
        <v>9.2291321341602117E-3</v>
      </c>
      <c r="AG658" s="1">
        <f>(Table2[[#This Row],[Close Price]]/Table2[[#This Row],[Current Month Low]])-1</f>
        <v>5.4076790336496927E-2</v>
      </c>
      <c r="AH658" s="1">
        <f>(Table2[[#This Row],[Current Month High]]/Table2[[#This Row],[Close Price]])-1</f>
        <v>9.2291321341602117E-3</v>
      </c>
      <c r="AI658">
        <v>16.397568911535298</v>
      </c>
      <c r="AJ658">
        <v>35.515806988352701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-0.09</v>
      </c>
      <c r="AM658" t="s">
        <v>3221</v>
      </c>
      <c r="AN658">
        <v>5.15</v>
      </c>
      <c r="AO658" t="s">
        <v>3220</v>
      </c>
      <c r="AP658">
        <v>-3.4271025038335998E-2</v>
      </c>
      <c r="AQ658">
        <f>(Table2[[#This Row],[Sharpe Ratio]]-AVERAGE(Table2[Sharpe Ratio]))/_xlfn.STDEV.P(Table2[Sharpe Ratio])</f>
        <v>-1.1567211115970126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491</v>
      </c>
      <c r="AT658">
        <f>_xlfn.RANK.AVG(Table2[[#This Row],[6M Return vs Nifty Z-Score]],Table2[6M Return vs Nifty Z-Score])</f>
        <v>667</v>
      </c>
      <c r="AU658">
        <f>_xlfn.RANK.AVG(Table2[[#This Row],[Sharpe Ratio Z-Score]],Table2[Sharpe Ratio Z-Score])</f>
        <v>651</v>
      </c>
      <c r="AV658">
        <f>(Table2[[#This Row],[Rank 1Y]]+Table2[[#This Row],[Rank 6M]]+Table2[[#This Row],[Rank Sharpe]])/3</f>
        <v>603</v>
      </c>
    </row>
    <row r="659" spans="1:48" x14ac:dyDescent="0.3">
      <c r="A659" t="s">
        <v>1641</v>
      </c>
      <c r="B659" t="s">
        <v>1642</v>
      </c>
      <c r="C659" t="s">
        <v>3173</v>
      </c>
      <c r="D659" t="s">
        <v>258</v>
      </c>
      <c r="E659">
        <v>5551.0295898149998</v>
      </c>
      <c r="F659">
        <v>1804.65</v>
      </c>
      <c r="G659">
        <v>-62.211771911064297</v>
      </c>
      <c r="H659">
        <f>(Table2[[#This Row],[1Y Return vs Nifty]]-AVERAGE(Table2[1Y Return vs Nifty]))/_xlfn.STDEV.P(Table2[1Y Return vs Nifty])</f>
        <v>-1.5014277907498834</v>
      </c>
      <c r="I659">
        <v>-5.6508563286287004</v>
      </c>
      <c r="J659">
        <f>(Table2[[#This Row],[1M Return vs Nifty]]-AVERAGE(Table2[1M Return vs Nifty]))/_xlfn.STDEV.P(Table2[1M Return vs Nifty])</f>
        <v>-0.62389321160814482</v>
      </c>
      <c r="K659">
        <v>-10.695585474409</v>
      </c>
      <c r="L659">
        <f>(Table2[[#This Row],[6M Return vs Nifty]]-AVERAGE(Table2[6M Return vs Nifty]))/_xlfn.STDEV.P(Table2[6M Return vs Nifty])</f>
        <v>-0.80219532407684602</v>
      </c>
      <c r="M659">
        <v>-1.86995471691236</v>
      </c>
      <c r="N659">
        <f>(Table2[[#This Row],[1W Return vs Nifty]]-AVERAGE(Table2[1W Return vs Nifty]))/_xlfn.STDEV.P(Table2[1W Return vs Nifty])</f>
        <v>-0.37875956383115544</v>
      </c>
      <c r="O659">
        <v>1799.28</v>
      </c>
      <c r="P659">
        <v>1826.82372721348</v>
      </c>
      <c r="Q659">
        <v>1922.5337315196</v>
      </c>
      <c r="R659">
        <v>54.050004644448201</v>
      </c>
      <c r="S659" s="1">
        <f>(Table2[[#This Row],[Close Price]]-Table2[[#This Row],[20D EMA]])/Table2[[#This Row],[20D EMA]]</f>
        <v>2.9845271441910756E-3</v>
      </c>
      <c r="T659" s="1">
        <f>(Table2[[#This Row],[Close Price]]-Table2[[#This Row],[50D EMA]])/Table2[[#This Row],[50D EMA]]</f>
        <v>-1.2137858121266174E-2</v>
      </c>
      <c r="U659" s="1">
        <f>(Table2[[#This Row],[Close Price]]-Table2[[#This Row],[200D EMA]])/Table2[[#This Row],[200D EMA]]</f>
        <v>-6.1316859926521451E-2</v>
      </c>
      <c r="V659">
        <v>0.40928521271761797</v>
      </c>
      <c r="W659">
        <v>1775</v>
      </c>
      <c r="X659">
        <v>1809.6</v>
      </c>
      <c r="Y659">
        <v>1752.65</v>
      </c>
      <c r="Z659">
        <v>1809.6</v>
      </c>
      <c r="AA659">
        <v>1752.65</v>
      </c>
      <c r="AB659">
        <v>1842</v>
      </c>
      <c r="AC659" s="1">
        <f>(Table2[[#This Row],[Close Price]]/Table2[[#This Row],[Day Low]])-1</f>
        <v>1.67042253521128E-2</v>
      </c>
      <c r="AD659" s="1">
        <f>(Table2[[#This Row],[Day High]]/Table2[[#This Row],[Close Price]])-1</f>
        <v>2.7429141384756051E-3</v>
      </c>
      <c r="AE659" s="1">
        <f>(Table2[[#This Row],[Close Price]]/Table2[[#This Row],[Current Week Low]])-1</f>
        <v>2.9669357829572363E-2</v>
      </c>
      <c r="AF659" s="1">
        <f>(Table2[[#This Row],[Current Week High]]/Table2[[#This Row],[Close Price]])-1</f>
        <v>2.7429141384756051E-3</v>
      </c>
      <c r="AG659" s="1">
        <f>(Table2[[#This Row],[Close Price]]/Table2[[#This Row],[Current Month Low]])-1</f>
        <v>2.9669357829572363E-2</v>
      </c>
      <c r="AH659" s="1">
        <f>(Table2[[#This Row],[Current Month High]]/Table2[[#This Row],[Close Price]])-1</f>
        <v>2.0696533953952212E-2</v>
      </c>
      <c r="AI659">
        <v>61.823622309034903</v>
      </c>
      <c r="AJ659">
        <v>12.790625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-0.08</v>
      </c>
      <c r="AM659" t="s">
        <v>3221</v>
      </c>
      <c r="AN659">
        <v>0.04</v>
      </c>
      <c r="AO659" t="s">
        <v>3220</v>
      </c>
      <c r="AP659">
        <v>1.6290353337927999E-2</v>
      </c>
      <c r="AQ659">
        <f>(Table2[[#This Row],[Sharpe Ratio]]-AVERAGE(Table2[Sharpe Ratio]))/_xlfn.STDEV.P(Table2[Sharpe Ratio])</f>
        <v>-0.56559076375318551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731</v>
      </c>
      <c r="AT659">
        <f>_xlfn.RANK.AVG(Table2[[#This Row],[6M Return vs Nifty Z-Score]],Table2[6M Return vs Nifty Z-Score])</f>
        <v>587</v>
      </c>
      <c r="AU659">
        <f>_xlfn.RANK.AVG(Table2[[#This Row],[Sharpe Ratio Z-Score]],Table2[Sharpe Ratio Z-Score])</f>
        <v>491</v>
      </c>
      <c r="AV659">
        <f>(Table2[[#This Row],[Rank 1Y]]+Table2[[#This Row],[Rank 6M]]+Table2[[#This Row],[Rank Sharpe]])/3</f>
        <v>603</v>
      </c>
    </row>
    <row r="660" spans="1:48" x14ac:dyDescent="0.3">
      <c r="A660" t="s">
        <v>2221</v>
      </c>
      <c r="B660" t="s">
        <v>2222</v>
      </c>
      <c r="C660" t="s">
        <v>3172</v>
      </c>
      <c r="D660" t="s">
        <v>414</v>
      </c>
      <c r="E660">
        <v>2624.8024637099902</v>
      </c>
      <c r="F660">
        <v>494.55</v>
      </c>
      <c r="G660">
        <v>-29.400826114988998</v>
      </c>
      <c r="H660">
        <f>(Table2[[#This Row],[1Y Return vs Nifty]]-AVERAGE(Table2[1Y Return vs Nifty]))/_xlfn.STDEV.P(Table2[1Y Return vs Nifty])</f>
        <v>-0.92343033535294816</v>
      </c>
      <c r="I660">
        <v>3.4735628788429</v>
      </c>
      <c r="J660">
        <f>(Table2[[#This Row],[1M Return vs Nifty]]-AVERAGE(Table2[1M Return vs Nifty]))/_xlfn.STDEV.P(Table2[1M Return vs Nifty])</f>
        <v>0.28835187062172946</v>
      </c>
      <c r="K660">
        <v>-10.3662137515339</v>
      </c>
      <c r="L660">
        <f>(Table2[[#This Row],[6M Return vs Nifty]]-AVERAGE(Table2[6M Return vs Nifty]))/_xlfn.STDEV.P(Table2[6M Return vs Nifty])</f>
        <v>-0.79174701879505605</v>
      </c>
      <c r="M660">
        <v>2.78997915990124</v>
      </c>
      <c r="N660">
        <f>(Table2[[#This Row],[1W Return vs Nifty]]-AVERAGE(Table2[1W Return vs Nifty]))/_xlfn.STDEV.P(Table2[1W Return vs Nifty])</f>
        <v>0.51724192152654724</v>
      </c>
      <c r="O660">
        <v>474.79</v>
      </c>
      <c r="P660">
        <v>473.70965532743298</v>
      </c>
      <c r="Q660">
        <v>493.52621704367499</v>
      </c>
      <c r="R660">
        <v>68.887232763201297</v>
      </c>
      <c r="S660" s="1">
        <f>(Table2[[#This Row],[Close Price]]-Table2[[#This Row],[20D EMA]])/Table2[[#This Row],[20D EMA]]</f>
        <v>4.1618399713557554E-2</v>
      </c>
      <c r="T660" s="1">
        <f>(Table2[[#This Row],[Close Price]]-Table2[[#This Row],[50D EMA]])/Table2[[#This Row],[50D EMA]]</f>
        <v>4.3993919984936694E-2</v>
      </c>
      <c r="U660" s="1">
        <f>(Table2[[#This Row],[Close Price]]-Table2[[#This Row],[200D EMA]])/Table2[[#This Row],[200D EMA]]</f>
        <v>2.0744246627011935E-3</v>
      </c>
      <c r="V660">
        <v>2.63807758388882</v>
      </c>
      <c r="W660">
        <v>492.95</v>
      </c>
      <c r="X660">
        <v>504.9</v>
      </c>
      <c r="Y660">
        <v>486.05</v>
      </c>
      <c r="Z660">
        <v>504.9</v>
      </c>
      <c r="AA660">
        <v>470.7</v>
      </c>
      <c r="AB660">
        <v>522.15</v>
      </c>
      <c r="AC660" s="1">
        <f>(Table2[[#This Row],[Close Price]]/Table2[[#This Row],[Day Low]])-1</f>
        <v>3.2457652905975021E-3</v>
      </c>
      <c r="AD660" s="1">
        <f>(Table2[[#This Row],[Day High]]/Table2[[#This Row],[Close Price]])-1</f>
        <v>2.0928116469517644E-2</v>
      </c>
      <c r="AE660" s="1">
        <f>(Table2[[#This Row],[Close Price]]/Table2[[#This Row],[Current Week Low]])-1</f>
        <v>1.7487912766176228E-2</v>
      </c>
      <c r="AF660" s="1">
        <f>(Table2[[#This Row],[Current Week High]]/Table2[[#This Row],[Close Price]])-1</f>
        <v>2.0928116469517644E-2</v>
      </c>
      <c r="AG660" s="1">
        <f>(Table2[[#This Row],[Close Price]]/Table2[[#This Row],[Current Month Low]])-1</f>
        <v>5.0669216061185463E-2</v>
      </c>
      <c r="AH660" s="1">
        <f>(Table2[[#This Row],[Current Month High]]/Table2[[#This Row],[Close Price]])-1</f>
        <v>5.5808310585380605E-2</v>
      </c>
      <c r="AI660">
        <v>17.682741886563502</v>
      </c>
      <c r="AJ660">
        <v>14.1884091433849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-0.02</v>
      </c>
      <c r="AM660" t="s">
        <v>3221</v>
      </c>
      <c r="AN660">
        <v>8.6999999999999993</v>
      </c>
      <c r="AO660" t="s">
        <v>3220</v>
      </c>
      <c r="AP660">
        <v>-1.380325243923E-3</v>
      </c>
      <c r="AQ660">
        <f>(Table2[[#This Row],[Sharpe Ratio]]-AVERAGE(Table2[Sharpe Ratio]))/_xlfn.STDEV.P(Table2[Sharpe Ratio])</f>
        <v>-0.77218470387467864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644</v>
      </c>
      <c r="AT660">
        <f>_xlfn.RANK.AVG(Table2[[#This Row],[6M Return vs Nifty Z-Score]],Table2[6M Return vs Nifty Z-Score])</f>
        <v>581</v>
      </c>
      <c r="AU660">
        <f>_xlfn.RANK.AVG(Table2[[#This Row],[Sharpe Ratio Z-Score]],Table2[Sharpe Ratio Z-Score])</f>
        <v>587</v>
      </c>
      <c r="AV660">
        <f>(Table2[[#This Row],[Rank 1Y]]+Table2[[#This Row],[Rank 6M]]+Table2[[#This Row],[Rank Sharpe]])/3</f>
        <v>604</v>
      </c>
    </row>
    <row r="661" spans="1:48" x14ac:dyDescent="0.3">
      <c r="A661" t="s">
        <v>1559</v>
      </c>
      <c r="B661" t="s">
        <v>1560</v>
      </c>
      <c r="C661" t="s">
        <v>3173</v>
      </c>
      <c r="D661" t="s">
        <v>258</v>
      </c>
      <c r="E661">
        <v>6412.4736452400002</v>
      </c>
      <c r="F661">
        <v>1426.35</v>
      </c>
      <c r="G661">
        <v>-46.880506431854698</v>
      </c>
      <c r="H661">
        <f>(Table2[[#This Row],[1Y Return vs Nifty]]-AVERAGE(Table2[1Y Return vs Nifty]))/_xlfn.STDEV.P(Table2[1Y Return vs Nifty])</f>
        <v>-1.2313522955150589</v>
      </c>
      <c r="I661">
        <v>1.6375477169538799</v>
      </c>
      <c r="J661">
        <f>(Table2[[#This Row],[1M Return vs Nifty]]-AVERAGE(Table2[1M Return vs Nifty]))/_xlfn.STDEV.P(Table2[1M Return vs Nifty])</f>
        <v>0.10478996226911406</v>
      </c>
      <c r="K661">
        <v>2.29600798516132</v>
      </c>
      <c r="L661">
        <f>(Table2[[#This Row],[6M Return vs Nifty]]-AVERAGE(Table2[6M Return vs Nifty]))/_xlfn.STDEV.P(Table2[6M Return vs Nifty])</f>
        <v>-0.3900769631634845</v>
      </c>
      <c r="M661">
        <v>4.4969240226829799</v>
      </c>
      <c r="N661">
        <f>(Table2[[#This Row],[1W Return vs Nifty]]-AVERAGE(Table2[1W Return vs Nifty]))/_xlfn.STDEV.P(Table2[1W Return vs Nifty])</f>
        <v>0.84544939676264208</v>
      </c>
      <c r="O661">
        <v>1376.37</v>
      </c>
      <c r="P661">
        <v>1373.81628291895</v>
      </c>
      <c r="Q661">
        <v>1414.1924246542401</v>
      </c>
      <c r="R661">
        <v>71.195054121613893</v>
      </c>
      <c r="S661" s="1">
        <f>(Table2[[#This Row],[Close Price]]-Table2[[#This Row],[20D EMA]])/Table2[[#This Row],[20D EMA]]</f>
        <v>3.6312910045990555E-2</v>
      </c>
      <c r="T661" s="1">
        <f>(Table2[[#This Row],[Close Price]]-Table2[[#This Row],[50D EMA]])/Table2[[#This Row],[50D EMA]]</f>
        <v>3.8239259305786782E-2</v>
      </c>
      <c r="U661" s="1">
        <f>(Table2[[#This Row],[Close Price]]-Table2[[#This Row],[200D EMA]])/Table2[[#This Row],[200D EMA]]</f>
        <v>8.596832463398511E-3</v>
      </c>
      <c r="V661">
        <v>3.1819273245389499</v>
      </c>
      <c r="W661">
        <v>1401.4</v>
      </c>
      <c r="X661">
        <v>1439.9</v>
      </c>
      <c r="Y661">
        <v>1394.45</v>
      </c>
      <c r="Z661">
        <v>1445.65</v>
      </c>
      <c r="AA661">
        <v>1340.1</v>
      </c>
      <c r="AB661">
        <v>1445.65</v>
      </c>
      <c r="AC661" s="1">
        <f>(Table2[[#This Row],[Close Price]]/Table2[[#This Row],[Day Low]])-1</f>
        <v>1.7803624946481911E-2</v>
      </c>
      <c r="AD661" s="1">
        <f>(Table2[[#This Row],[Day High]]/Table2[[#This Row],[Close Price]])-1</f>
        <v>9.4997721456866469E-3</v>
      </c>
      <c r="AE661" s="1">
        <f>(Table2[[#This Row],[Close Price]]/Table2[[#This Row],[Current Week Low]])-1</f>
        <v>2.2876402882856972E-2</v>
      </c>
      <c r="AF661" s="1">
        <f>(Table2[[#This Row],[Current Week High]]/Table2[[#This Row],[Close Price]])-1</f>
        <v>1.3531040768395064E-2</v>
      </c>
      <c r="AG661" s="1">
        <f>(Table2[[#This Row],[Close Price]]/Table2[[#This Row],[Current Month Low]])-1</f>
        <v>6.4360868591896159E-2</v>
      </c>
      <c r="AH661" s="1">
        <f>(Table2[[#This Row],[Current Month High]]/Table2[[#This Row],[Close Price]])-1</f>
        <v>1.3531040768395064E-2</v>
      </c>
      <c r="AI661">
        <v>33.063413608160602</v>
      </c>
      <c r="AJ661">
        <v>24.779109439244099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0.04</v>
      </c>
      <c r="AM661" t="s">
        <v>3220</v>
      </c>
      <c r="AN661">
        <v>3.97</v>
      </c>
      <c r="AO661" t="s">
        <v>3220</v>
      </c>
      <c r="AP661">
        <v>-4.0795135615371E-2</v>
      </c>
      <c r="AQ661">
        <f>(Table2[[#This Row],[Sharpe Ratio]]-AVERAGE(Table2[Sharpe Ratio]))/_xlfn.STDEV.P(Table2[Sharpe Ratio])</f>
        <v>-1.2329967171802807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708</v>
      </c>
      <c r="AT661">
        <f>_xlfn.RANK.AVG(Table2[[#This Row],[6M Return vs Nifty Z-Score]],Table2[6M Return vs Nifty Z-Score])</f>
        <v>451</v>
      </c>
      <c r="AU661">
        <f>_xlfn.RANK.AVG(Table2[[#This Row],[Sharpe Ratio Z-Score]],Table2[Sharpe Ratio Z-Score])</f>
        <v>657</v>
      </c>
      <c r="AV661">
        <f>(Table2[[#This Row],[Rank 1Y]]+Table2[[#This Row],[Rank 6M]]+Table2[[#This Row],[Rank Sharpe]])/3</f>
        <v>605.33333333333337</v>
      </c>
    </row>
    <row r="662" spans="1:48" x14ac:dyDescent="0.3">
      <c r="A662" t="s">
        <v>240</v>
      </c>
      <c r="B662" t="s">
        <v>241</v>
      </c>
      <c r="C662" t="s">
        <v>3161</v>
      </c>
      <c r="D662" t="s">
        <v>24</v>
      </c>
      <c r="E662">
        <v>111818.084976464</v>
      </c>
      <c r="F662">
        <v>1435.55</v>
      </c>
      <c r="G662">
        <v>-27.3531074639282</v>
      </c>
      <c r="H662">
        <f>(Table2[[#This Row],[1Y Return vs Nifty]]-AVERAGE(Table2[1Y Return vs Nifty]))/_xlfn.STDEV.P(Table2[1Y Return vs Nifty])</f>
        <v>-0.88735773394005135</v>
      </c>
      <c r="I662">
        <v>3.0051778823672999</v>
      </c>
      <c r="J662">
        <f>(Table2[[#This Row],[1M Return vs Nifty]]-AVERAGE(Table2[1M Return vs Nifty]))/_xlfn.STDEV.P(Table2[1M Return vs Nifty])</f>
        <v>0.24152347531134735</v>
      </c>
      <c r="K662">
        <v>-18.1716727784695</v>
      </c>
      <c r="L662">
        <f>(Table2[[#This Row],[6M Return vs Nifty]]-AVERAGE(Table2[6M Return vs Nifty]))/_xlfn.STDEV.P(Table2[6M Return vs Nifty])</f>
        <v>-1.0393512091792194</v>
      </c>
      <c r="M662">
        <v>-0.58628971036751698</v>
      </c>
      <c r="N662">
        <f>(Table2[[#This Row],[1W Return vs Nifty]]-AVERAGE(Table2[1W Return vs Nifty]))/_xlfn.STDEV.P(Table2[1W Return vs Nifty])</f>
        <v>-0.13193937646996645</v>
      </c>
      <c r="O662">
        <v>1411.06</v>
      </c>
      <c r="P662">
        <v>1415.7090589289701</v>
      </c>
      <c r="Q662">
        <v>1440.2009618017</v>
      </c>
      <c r="R662">
        <v>62.9165572399965</v>
      </c>
      <c r="S662" s="1">
        <f>(Table2[[#This Row],[Close Price]]-Table2[[#This Row],[20D EMA]])/Table2[[#This Row],[20D EMA]]</f>
        <v>1.7355746743582846E-2</v>
      </c>
      <c r="T662" s="1">
        <f>(Table2[[#This Row],[Close Price]]-Table2[[#This Row],[50D EMA]])/Table2[[#This Row],[50D EMA]]</f>
        <v>1.4014843619097975E-2</v>
      </c>
      <c r="U662" s="1">
        <f>(Table2[[#This Row],[Close Price]]-Table2[[#This Row],[200D EMA]])/Table2[[#This Row],[200D EMA]]</f>
        <v>-3.2293839020088532E-3</v>
      </c>
      <c r="V662">
        <v>0.77327414858784305</v>
      </c>
      <c r="W662">
        <v>1420.6</v>
      </c>
      <c r="X662">
        <v>1438.5</v>
      </c>
      <c r="Y662">
        <v>1400.1</v>
      </c>
      <c r="Z662">
        <v>1438.5</v>
      </c>
      <c r="AA662">
        <v>1400.1</v>
      </c>
      <c r="AB662">
        <v>1451.9</v>
      </c>
      <c r="AC662" s="1">
        <f>(Table2[[#This Row],[Close Price]]/Table2[[#This Row],[Day Low]])-1</f>
        <v>1.0523722370829214E-2</v>
      </c>
      <c r="AD662" s="1">
        <f>(Table2[[#This Row],[Day High]]/Table2[[#This Row],[Close Price]])-1</f>
        <v>2.0549615130089904E-3</v>
      </c>
      <c r="AE662" s="1">
        <f>(Table2[[#This Row],[Close Price]]/Table2[[#This Row],[Current Week Low]])-1</f>
        <v>2.5319620027141054E-2</v>
      </c>
      <c r="AF662" s="1">
        <f>(Table2[[#This Row],[Current Week High]]/Table2[[#This Row],[Close Price]])-1</f>
        <v>2.0549615130089904E-3</v>
      </c>
      <c r="AG662" s="1">
        <f>(Table2[[#This Row],[Close Price]]/Table2[[#This Row],[Current Month Low]])-1</f>
        <v>2.5319620027141054E-2</v>
      </c>
      <c r="AH662" s="1">
        <f>(Table2[[#This Row],[Current Month High]]/Table2[[#This Row],[Close Price]])-1</f>
        <v>1.1389362961931049E-2</v>
      </c>
      <c r="AI662">
        <v>18.0383825014802</v>
      </c>
      <c r="AJ662">
        <v>8.0010532651218593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3221</v>
      </c>
      <c r="AN662">
        <v>3.38</v>
      </c>
      <c r="AO662" t="s">
        <v>3220</v>
      </c>
      <c r="AP662">
        <v>3.437720168538E-3</v>
      </c>
      <c r="AQ662">
        <f>(Table2[[#This Row],[Sharpe Ratio]]-AVERAGE(Table2[Sharpe Ratio]))/_xlfn.STDEV.P(Table2[Sharpe Ratio])</f>
        <v>-0.71585528897224671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630</v>
      </c>
      <c r="AT662">
        <f>_xlfn.RANK.AVG(Table2[[#This Row],[6M Return vs Nifty Z-Score]],Table2[6M Return vs Nifty Z-Score])</f>
        <v>664</v>
      </c>
      <c r="AU662">
        <f>_xlfn.RANK.AVG(Table2[[#This Row],[Sharpe Ratio Z-Score]],Table2[Sharpe Ratio Z-Score])</f>
        <v>523</v>
      </c>
      <c r="AV662">
        <f>(Table2[[#This Row],[Rank 1Y]]+Table2[[#This Row],[Rank 6M]]+Table2[[#This Row],[Rank Sharpe]])/3</f>
        <v>605.66666666666663</v>
      </c>
    </row>
    <row r="663" spans="1:48" x14ac:dyDescent="0.3">
      <c r="A663" t="s">
        <v>434</v>
      </c>
      <c r="B663" t="s">
        <v>435</v>
      </c>
      <c r="C663" t="s">
        <v>3173</v>
      </c>
      <c r="D663" t="s">
        <v>436</v>
      </c>
      <c r="E663">
        <v>52168.708282845</v>
      </c>
      <c r="F663">
        <v>1942.05</v>
      </c>
      <c r="G663">
        <v>-24.959487289952801</v>
      </c>
      <c r="H663">
        <f>(Table2[[#This Row],[1Y Return vs Nifty]]-AVERAGE(Table2[1Y Return vs Nifty]))/_xlfn.STDEV.P(Table2[1Y Return vs Nifty])</f>
        <v>-0.84519173304683604</v>
      </c>
      <c r="I663">
        <v>-8.3506822361907798</v>
      </c>
      <c r="J663">
        <f>(Table2[[#This Row],[1M Return vs Nifty]]-AVERAGE(Table2[1M Return vs Nifty]))/_xlfn.STDEV.P(Table2[1M Return vs Nifty])</f>
        <v>-0.89381755978293576</v>
      </c>
      <c r="K663">
        <v>-18.891136168749899</v>
      </c>
      <c r="L663">
        <f>(Table2[[#This Row],[6M Return vs Nifty]]-AVERAGE(Table2[6M Return vs Nifty]))/_xlfn.STDEV.P(Table2[6M Return vs Nifty])</f>
        <v>-1.0621739733045168</v>
      </c>
      <c r="M663">
        <v>0.68162624035341302</v>
      </c>
      <c r="N663">
        <f>(Table2[[#This Row],[1W Return vs Nifty]]-AVERAGE(Table2[1W Return vs Nifty]))/_xlfn.STDEV.P(Table2[1W Return vs Nifty])</f>
        <v>0.11185261826355021</v>
      </c>
      <c r="O663">
        <v>1956.45</v>
      </c>
      <c r="P663">
        <v>2043.6704453509301</v>
      </c>
      <c r="Q663">
        <v>2033.9467742659101</v>
      </c>
      <c r="R663">
        <v>51.7527687918437</v>
      </c>
      <c r="S663" s="1">
        <f>(Table2[[#This Row],[Close Price]]-Table2[[#This Row],[20D EMA]])/Table2[[#This Row],[20D EMA]]</f>
        <v>-7.3602698765621866E-3</v>
      </c>
      <c r="T663" s="1">
        <f>(Table2[[#This Row],[Close Price]]-Table2[[#This Row],[50D EMA]])/Table2[[#This Row],[50D EMA]]</f>
        <v>-4.972447763390752E-2</v>
      </c>
      <c r="U663" s="1">
        <f>(Table2[[#This Row],[Close Price]]-Table2[[#This Row],[200D EMA]])/Table2[[#This Row],[200D EMA]]</f>
        <v>-4.5181503974742625E-2</v>
      </c>
      <c r="V663">
        <v>0.68637832026947299</v>
      </c>
      <c r="W663">
        <v>1917</v>
      </c>
      <c r="X663">
        <v>1952</v>
      </c>
      <c r="Y663">
        <v>1877.5</v>
      </c>
      <c r="Z663">
        <v>1952</v>
      </c>
      <c r="AA663">
        <v>1877.5</v>
      </c>
      <c r="AB663">
        <v>1952</v>
      </c>
      <c r="AC663" s="1">
        <f>(Table2[[#This Row],[Close Price]]/Table2[[#This Row],[Day Low]])-1</f>
        <v>1.3067292644757478E-2</v>
      </c>
      <c r="AD663" s="1">
        <f>(Table2[[#This Row],[Day High]]/Table2[[#This Row],[Close Price]])-1</f>
        <v>5.123452022347541E-3</v>
      </c>
      <c r="AE663" s="1">
        <f>(Table2[[#This Row],[Close Price]]/Table2[[#This Row],[Current Week Low]])-1</f>
        <v>3.4380825565912154E-2</v>
      </c>
      <c r="AF663" s="1">
        <f>(Table2[[#This Row],[Current Week High]]/Table2[[#This Row],[Close Price]])-1</f>
        <v>5.123452022347541E-3</v>
      </c>
      <c r="AG663" s="1">
        <f>(Table2[[#This Row],[Close Price]]/Table2[[#This Row],[Current Month Low]])-1</f>
        <v>3.4380825565912154E-2</v>
      </c>
      <c r="AH663" s="1">
        <f>(Table2[[#This Row],[Current Month High]]/Table2[[#This Row],[Close Price]])-1</f>
        <v>5.123452022347541E-3</v>
      </c>
      <c r="AI663">
        <v>26.3613192245307</v>
      </c>
      <c r="AJ663">
        <v>11.612068965517199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-0.23</v>
      </c>
      <c r="AM663" t="s">
        <v>3221</v>
      </c>
      <c r="AN663">
        <v>-0.22</v>
      </c>
      <c r="AO663" t="s">
        <v>3221</v>
      </c>
      <c r="AP663">
        <v>2.88948620079E-4</v>
      </c>
      <c r="AQ663">
        <f>(Table2[[#This Row],[Sharpe Ratio]]-AVERAGE(Table2[Sharpe Ratio]))/_xlfn.STDEV.P(Table2[Sharpe Ratio])</f>
        <v>-0.75266865285781515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614</v>
      </c>
      <c r="AT663">
        <f>_xlfn.RANK.AVG(Table2[[#This Row],[6M Return vs Nifty Z-Score]],Table2[6M Return vs Nifty Z-Score])</f>
        <v>668</v>
      </c>
      <c r="AU663">
        <f>_xlfn.RANK.AVG(Table2[[#This Row],[Sharpe Ratio Z-Score]],Table2[Sharpe Ratio Z-Score])</f>
        <v>535</v>
      </c>
      <c r="AV663">
        <f>(Table2[[#This Row],[Rank 1Y]]+Table2[[#This Row],[Rank 6M]]+Table2[[#This Row],[Rank Sharpe]])/3</f>
        <v>605.66666666666663</v>
      </c>
    </row>
    <row r="664" spans="1:48" x14ac:dyDescent="0.3">
      <c r="A664" t="s">
        <v>947</v>
      </c>
      <c r="B664" t="s">
        <v>948</v>
      </c>
      <c r="C664" t="s">
        <v>3161</v>
      </c>
      <c r="D664" t="s">
        <v>553</v>
      </c>
      <c r="E664">
        <v>16103.823876</v>
      </c>
      <c r="F664">
        <v>322.5</v>
      </c>
      <c r="G664">
        <v>-10.335707730425799</v>
      </c>
      <c r="H664">
        <f>(Table2[[#This Row],[1Y Return vs Nifty]]-AVERAGE(Table2[1Y Return vs Nifty]))/_xlfn.STDEV.P(Table2[1Y Return vs Nifty])</f>
        <v>-0.58757930619922683</v>
      </c>
      <c r="I664">
        <v>-0.56653554714495502</v>
      </c>
      <c r="J664">
        <f>(Table2[[#This Row],[1M Return vs Nifty]]-AVERAGE(Table2[1M Return vs Nifty]))/_xlfn.STDEV.P(Table2[1M Return vs Nifty])</f>
        <v>-0.11557081607531837</v>
      </c>
      <c r="K664">
        <v>-16.598124686411001</v>
      </c>
      <c r="L664">
        <f>(Table2[[#This Row],[6M Return vs Nifty]]-AVERAGE(Table2[6M Return vs Nifty]))/_xlfn.STDEV.P(Table2[6M Return vs Nifty])</f>
        <v>-0.98943523370357189</v>
      </c>
      <c r="M664">
        <v>-1.1001815932672701</v>
      </c>
      <c r="N664">
        <f>(Table2[[#This Row],[1W Return vs Nifty]]-AVERAGE(Table2[1W Return vs Nifty]))/_xlfn.STDEV.P(Table2[1W Return vs Nifty])</f>
        <v>-0.23074933870623179</v>
      </c>
      <c r="O664">
        <v>318.64</v>
      </c>
      <c r="P664">
        <v>318.96440725601002</v>
      </c>
      <c r="Q664">
        <v>318.00642957895599</v>
      </c>
      <c r="R664">
        <v>54.532790546707297</v>
      </c>
      <c r="S664" s="1">
        <f>(Table2[[#This Row],[Close Price]]-Table2[[#This Row],[20D EMA]])/Table2[[#This Row],[20D EMA]]</f>
        <v>1.211398443384388E-2</v>
      </c>
      <c r="T664" s="1">
        <f>(Table2[[#This Row],[Close Price]]-Table2[[#This Row],[50D EMA]])/Table2[[#This Row],[50D EMA]]</f>
        <v>1.1084599609110027E-2</v>
      </c>
      <c r="U664" s="1">
        <f>(Table2[[#This Row],[Close Price]]-Table2[[#This Row],[200D EMA]])/Table2[[#This Row],[200D EMA]]</f>
        <v>1.4130438893935412E-2</v>
      </c>
      <c r="V664">
        <v>1.46470773134508</v>
      </c>
      <c r="W664">
        <v>315.60000000000002</v>
      </c>
      <c r="X664">
        <v>324.8</v>
      </c>
      <c r="Y664">
        <v>312.05</v>
      </c>
      <c r="Z664">
        <v>328.05</v>
      </c>
      <c r="AA664">
        <v>312.05</v>
      </c>
      <c r="AB664">
        <v>335.9</v>
      </c>
      <c r="AC664" s="1">
        <f>(Table2[[#This Row],[Close Price]]/Table2[[#This Row],[Day Low]])-1</f>
        <v>2.186311787072226E-2</v>
      </c>
      <c r="AD664" s="1">
        <f>(Table2[[#This Row],[Day High]]/Table2[[#This Row],[Close Price]])-1</f>
        <v>7.1317829457364645E-3</v>
      </c>
      <c r="AE664" s="1">
        <f>(Table2[[#This Row],[Close Price]]/Table2[[#This Row],[Current Week Low]])-1</f>
        <v>3.3488223041179266E-2</v>
      </c>
      <c r="AF664" s="1">
        <f>(Table2[[#This Row],[Current Week High]]/Table2[[#This Row],[Close Price]])-1</f>
        <v>1.7209302325581488E-2</v>
      </c>
      <c r="AG664" s="1">
        <f>(Table2[[#This Row],[Close Price]]/Table2[[#This Row],[Current Month Low]])-1</f>
        <v>3.3488223041179266E-2</v>
      </c>
      <c r="AH664" s="1">
        <f>(Table2[[#This Row],[Current Month High]]/Table2[[#This Row],[Close Price]])-1</f>
        <v>4.1550387596899219E-2</v>
      </c>
      <c r="AI664">
        <v>21.550387596899199</v>
      </c>
      <c r="AJ664">
        <v>21.698113207547099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-7.0000000000000007E-2</v>
      </c>
      <c r="AM664" t="s">
        <v>3221</v>
      </c>
      <c r="AN664">
        <v>3.98</v>
      </c>
      <c r="AO664" t="s">
        <v>3220</v>
      </c>
      <c r="AP664">
        <v>-3.7466639843640001E-2</v>
      </c>
      <c r="AQ664">
        <f>(Table2[[#This Row],[Sharpe Ratio]]-AVERAGE(Table2[Sharpe Ratio]))/_xlfn.STDEV.P(Table2[Sharpe Ratio])</f>
        <v>-1.1940821360013838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518</v>
      </c>
      <c r="AT664">
        <f>_xlfn.RANK.AVG(Table2[[#This Row],[6M Return vs Nifty Z-Score]],Table2[6M Return vs Nifty Z-Score])</f>
        <v>649</v>
      </c>
      <c r="AU664">
        <f>_xlfn.RANK.AVG(Table2[[#This Row],[Sharpe Ratio Z-Score]],Table2[Sharpe Ratio Z-Score])</f>
        <v>654</v>
      </c>
      <c r="AV664">
        <f>(Table2[[#This Row],[Rank 1Y]]+Table2[[#This Row],[Rank 6M]]+Table2[[#This Row],[Rank Sharpe]])/3</f>
        <v>607</v>
      </c>
    </row>
    <row r="665" spans="1:48" x14ac:dyDescent="0.3">
      <c r="A665" t="s">
        <v>692</v>
      </c>
      <c r="B665" t="s">
        <v>693</v>
      </c>
      <c r="C665" t="s">
        <v>3175</v>
      </c>
      <c r="D665" t="s">
        <v>163</v>
      </c>
      <c r="E665">
        <v>27076.77100723</v>
      </c>
      <c r="F665">
        <v>1062.8499999999999</v>
      </c>
      <c r="G665">
        <v>-28.465565203688399</v>
      </c>
      <c r="H665">
        <f>(Table2[[#This Row],[1Y Return vs Nifty]]-AVERAGE(Table2[1Y Return vs Nifty]))/_xlfn.STDEV.P(Table2[1Y Return vs Nifty])</f>
        <v>-0.90695478386401107</v>
      </c>
      <c r="I665">
        <v>-1.77076953912975</v>
      </c>
      <c r="J665">
        <f>(Table2[[#This Row],[1M Return vs Nifty]]-AVERAGE(Table2[1M Return vs Nifty]))/_xlfn.STDEV.P(Table2[1M Return vs Nifty])</f>
        <v>-0.23596823667416786</v>
      </c>
      <c r="K665">
        <v>-20.901154814513401</v>
      </c>
      <c r="L665">
        <f>(Table2[[#This Row],[6M Return vs Nifty]]-AVERAGE(Table2[6M Return vs Nifty]))/_xlfn.STDEV.P(Table2[6M Return vs Nifty])</f>
        <v>-1.1259356352034371</v>
      </c>
      <c r="M665">
        <v>-2.1951014587517101</v>
      </c>
      <c r="N665">
        <f>(Table2[[#This Row],[1W Return vs Nifty]]-AVERAGE(Table2[1W Return vs Nifty]))/_xlfn.STDEV.P(Table2[1W Return vs Nifty])</f>
        <v>-0.44127803970414015</v>
      </c>
      <c r="O665">
        <v>1070.03</v>
      </c>
      <c r="P665">
        <v>1071.4930296544101</v>
      </c>
      <c r="Q665">
        <v>1060.66457033745</v>
      </c>
      <c r="R665">
        <v>45.160078461768002</v>
      </c>
      <c r="S665" s="1">
        <f>(Table2[[#This Row],[Close Price]]-Table2[[#This Row],[20D EMA]])/Table2[[#This Row],[20D EMA]]</f>
        <v>-6.7100922404045339E-3</v>
      </c>
      <c r="T665" s="1">
        <f>(Table2[[#This Row],[Close Price]]-Table2[[#This Row],[50D EMA]])/Table2[[#This Row],[50D EMA]]</f>
        <v>-8.0663423981374872E-3</v>
      </c>
      <c r="U665" s="1">
        <f>(Table2[[#This Row],[Close Price]]-Table2[[#This Row],[200D EMA]])/Table2[[#This Row],[200D EMA]]</f>
        <v>2.0604343009728858E-3</v>
      </c>
      <c r="V665">
        <v>0.770604148993423</v>
      </c>
      <c r="W665">
        <v>1055</v>
      </c>
      <c r="X665">
        <v>1068</v>
      </c>
      <c r="Y665">
        <v>1039</v>
      </c>
      <c r="Z665">
        <v>1068</v>
      </c>
      <c r="AA665">
        <v>1039</v>
      </c>
      <c r="AB665">
        <v>1112.5</v>
      </c>
      <c r="AC665" s="1">
        <f>(Table2[[#This Row],[Close Price]]/Table2[[#This Row],[Day Low]])-1</f>
        <v>7.4407582938387229E-3</v>
      </c>
      <c r="AD665" s="1">
        <f>(Table2[[#This Row],[Day High]]/Table2[[#This Row],[Close Price]])-1</f>
        <v>4.8454626711202931E-3</v>
      </c>
      <c r="AE665" s="1">
        <f>(Table2[[#This Row],[Close Price]]/Table2[[#This Row],[Current Week Low]])-1</f>
        <v>2.295476419634257E-2</v>
      </c>
      <c r="AF665" s="1">
        <f>(Table2[[#This Row],[Current Week High]]/Table2[[#This Row],[Close Price]])-1</f>
        <v>4.8454626711202931E-3</v>
      </c>
      <c r="AG665" s="1">
        <f>(Table2[[#This Row],[Close Price]]/Table2[[#This Row],[Current Month Low]])-1</f>
        <v>2.295476419634257E-2</v>
      </c>
      <c r="AH665" s="1">
        <f>(Table2[[#This Row],[Current Month High]]/Table2[[#This Row],[Close Price]])-1</f>
        <v>4.6714023615750166E-2</v>
      </c>
      <c r="AI665">
        <v>26.9228959872042</v>
      </c>
      <c r="AJ665">
        <v>13.9174705251875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-7.0000000000000007E-2</v>
      </c>
      <c r="AM665" t="s">
        <v>3221</v>
      </c>
      <c r="AN665">
        <v>-0.88</v>
      </c>
      <c r="AO665" t="s">
        <v>3221</v>
      </c>
      <c r="AP665">
        <v>1.1100316998876999E-2</v>
      </c>
      <c r="AQ665">
        <f>(Table2[[#This Row],[Sharpe Ratio]]-AVERAGE(Table2[Sharpe Ratio]))/_xlfn.STDEV.P(Table2[Sharpe Ratio])</f>
        <v>-0.62626925166137082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640</v>
      </c>
      <c r="AT665">
        <f>_xlfn.RANK.AVG(Table2[[#This Row],[6M Return vs Nifty Z-Score]],Table2[6M Return vs Nifty Z-Score])</f>
        <v>681</v>
      </c>
      <c r="AU665">
        <f>_xlfn.RANK.AVG(Table2[[#This Row],[Sharpe Ratio Z-Score]],Table2[Sharpe Ratio Z-Score])</f>
        <v>502</v>
      </c>
      <c r="AV665">
        <f>(Table2[[#This Row],[Rank 1Y]]+Table2[[#This Row],[Rank 6M]]+Table2[[#This Row],[Rank Sharpe]])/3</f>
        <v>607.66666666666663</v>
      </c>
    </row>
    <row r="666" spans="1:48" x14ac:dyDescent="0.3">
      <c r="A666" t="s">
        <v>1061</v>
      </c>
      <c r="B666" t="s">
        <v>1062</v>
      </c>
      <c r="C666" t="s">
        <v>3170</v>
      </c>
      <c r="D666" t="s">
        <v>78</v>
      </c>
      <c r="E666">
        <v>12716.544827565</v>
      </c>
      <c r="F666">
        <v>356.05</v>
      </c>
      <c r="G666">
        <v>-31.002160242535801</v>
      </c>
      <c r="H666">
        <f>(Table2[[#This Row],[1Y Return vs Nifty]]-AVERAGE(Table2[1Y Return vs Nifty]))/_xlfn.STDEV.P(Table2[1Y Return vs Nifty])</f>
        <v>-0.95163942925456413</v>
      </c>
      <c r="I666">
        <v>1.30376531366366</v>
      </c>
      <c r="J666">
        <f>(Table2[[#This Row],[1M Return vs Nifty]]-AVERAGE(Table2[1M Return vs Nifty]))/_xlfn.STDEV.P(Table2[1M Return vs Nifty])</f>
        <v>7.1418922533561732E-2</v>
      </c>
      <c r="K666">
        <v>2.48284329885362</v>
      </c>
      <c r="L666">
        <f>(Table2[[#This Row],[6M Return vs Nifty]]-AVERAGE(Table2[6M Return vs Nifty]))/_xlfn.STDEV.P(Table2[6M Return vs Nifty])</f>
        <v>-0.38415018724648697</v>
      </c>
      <c r="M666">
        <v>3.1341011007147599</v>
      </c>
      <c r="N666">
        <f>(Table2[[#This Row],[1W Return vs Nifty]]-AVERAGE(Table2[1W Return vs Nifty]))/_xlfn.STDEV.P(Table2[1W Return vs Nifty])</f>
        <v>0.58340890549326474</v>
      </c>
      <c r="O666">
        <v>343.74</v>
      </c>
      <c r="P666">
        <v>342.51268260255301</v>
      </c>
      <c r="Q666">
        <v>342.293009737879</v>
      </c>
      <c r="R666">
        <v>70.958117012806696</v>
      </c>
      <c r="S666" s="1">
        <f>(Table2[[#This Row],[Close Price]]-Table2[[#This Row],[20D EMA]])/Table2[[#This Row],[20D EMA]]</f>
        <v>3.5811950893116895E-2</v>
      </c>
      <c r="T666" s="1">
        <f>(Table2[[#This Row],[Close Price]]-Table2[[#This Row],[50D EMA]])/Table2[[#This Row],[50D EMA]]</f>
        <v>3.9523550761930509E-2</v>
      </c>
      <c r="U666" s="1">
        <f>(Table2[[#This Row],[Close Price]]-Table2[[#This Row],[200D EMA]])/Table2[[#This Row],[200D EMA]]</f>
        <v>4.019068421133061E-2</v>
      </c>
      <c r="V666">
        <v>0.42311223496343398</v>
      </c>
      <c r="W666">
        <v>340</v>
      </c>
      <c r="X666">
        <v>357.75</v>
      </c>
      <c r="Y666">
        <v>340</v>
      </c>
      <c r="Z666">
        <v>357.75</v>
      </c>
      <c r="AA666">
        <v>335.8</v>
      </c>
      <c r="AB666">
        <v>357.75</v>
      </c>
      <c r="AC666" s="1">
        <f>(Table2[[#This Row],[Close Price]]/Table2[[#This Row],[Day Low]])-1</f>
        <v>4.720588235294132E-2</v>
      </c>
      <c r="AD666" s="1">
        <f>(Table2[[#This Row],[Day High]]/Table2[[#This Row],[Close Price]])-1</f>
        <v>4.7746103075410051E-3</v>
      </c>
      <c r="AE666" s="1">
        <f>(Table2[[#This Row],[Close Price]]/Table2[[#This Row],[Current Week Low]])-1</f>
        <v>4.720588235294132E-2</v>
      </c>
      <c r="AF666" s="1">
        <f>(Table2[[#This Row],[Current Week High]]/Table2[[#This Row],[Close Price]])-1</f>
        <v>4.7746103075410051E-3</v>
      </c>
      <c r="AG666" s="1">
        <f>(Table2[[#This Row],[Close Price]]/Table2[[#This Row],[Current Month Low]])-1</f>
        <v>6.0303752233472396E-2</v>
      </c>
      <c r="AH666" s="1">
        <f>(Table2[[#This Row],[Current Month High]]/Table2[[#This Row],[Close Price]])-1</f>
        <v>4.7746103075410051E-3</v>
      </c>
      <c r="AI666">
        <v>11.782053082432199</v>
      </c>
      <c r="AJ666">
        <v>22.227943700652201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-0.02</v>
      </c>
      <c r="AM666" t="s">
        <v>3221</v>
      </c>
      <c r="AN666">
        <v>4.2</v>
      </c>
      <c r="AO666" t="s">
        <v>3220</v>
      </c>
      <c r="AP666">
        <v>-9.8782843426436007E-2</v>
      </c>
      <c r="AQ666">
        <f>(Table2[[#This Row],[Sharpe Ratio]]-AVERAGE(Table2[Sharpe Ratio]))/_xlfn.STDEV.P(Table2[Sharpe Ratio])</f>
        <v>-1.9109508194978906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-2.5919126079721151</v>
      </c>
      <c r="AS666">
        <f>_xlfn.RANK.AVG(Table2[[#This Row],[1Y Return vs Nifty Z-Score]],Table2[1Y Return vs Nifty Z-Score])</f>
        <v>652</v>
      </c>
      <c r="AT666">
        <f>_xlfn.RANK.AVG(Table2[[#This Row],[6M Return vs Nifty Z-Score]],Table2[6M Return vs Nifty Z-Score])</f>
        <v>448</v>
      </c>
      <c r="AU666">
        <f>_xlfn.RANK.AVG(Table2[[#This Row],[Sharpe Ratio Z-Score]],Table2[Sharpe Ratio Z-Score])</f>
        <v>723</v>
      </c>
      <c r="AV666">
        <f>(Table2[[#This Row],[Rank 1Y]]+Table2[[#This Row],[Rank 6M]]+Table2[[#This Row],[Rank Sharpe]])/3</f>
        <v>607.66666666666663</v>
      </c>
    </row>
    <row r="667" spans="1:48" x14ac:dyDescent="0.3">
      <c r="A667" t="s">
        <v>1661</v>
      </c>
      <c r="B667" t="s">
        <v>1662</v>
      </c>
      <c r="C667" t="s">
        <v>3161</v>
      </c>
      <c r="D667" t="s">
        <v>419</v>
      </c>
      <c r="E667">
        <v>5284.5738816949997</v>
      </c>
      <c r="F667">
        <v>47.99</v>
      </c>
      <c r="G667">
        <v>-26.259481745624502</v>
      </c>
      <c r="H667">
        <f>(Table2[[#This Row],[1Y Return vs Nifty]]-AVERAGE(Table2[1Y Return vs Nifty]))/_xlfn.STDEV.P(Table2[1Y Return vs Nifty])</f>
        <v>-0.86809242881093818</v>
      </c>
      <c r="I667">
        <v>-4.5452998739133896</v>
      </c>
      <c r="J667">
        <f>(Table2[[#This Row],[1M Return vs Nifty]]-AVERAGE(Table2[1M Return vs Nifty]))/_xlfn.STDEV.P(Table2[1M Return vs Nifty])</f>
        <v>-0.51336141599361551</v>
      </c>
      <c r="K667">
        <v>-16.483793909370299</v>
      </c>
      <c r="L667">
        <f>(Table2[[#This Row],[6M Return vs Nifty]]-AVERAGE(Table2[6M Return vs Nifty]))/_xlfn.STDEV.P(Table2[6M Return vs Nifty])</f>
        <v>-0.9858084413025785</v>
      </c>
      <c r="M667">
        <v>-1.65402909389741</v>
      </c>
      <c r="N667">
        <f>(Table2[[#This Row],[1W Return vs Nifty]]-AVERAGE(Table2[1W Return vs Nifty]))/_xlfn.STDEV.P(Table2[1W Return vs Nifty])</f>
        <v>-0.33724187622815566</v>
      </c>
      <c r="O667">
        <v>49.03</v>
      </c>
      <c r="P667">
        <v>49.783667383639497</v>
      </c>
      <c r="Q667">
        <v>51.435447057839397</v>
      </c>
      <c r="R667">
        <v>30.6291524194659</v>
      </c>
      <c r="S667" s="1">
        <f>(Table2[[#This Row],[Close Price]]-Table2[[#This Row],[20D EMA]])/Table2[[#This Row],[20D EMA]]</f>
        <v>-2.1211503161329779E-2</v>
      </c>
      <c r="T667" s="1">
        <f>(Table2[[#This Row],[Close Price]]-Table2[[#This Row],[50D EMA]])/Table2[[#This Row],[50D EMA]]</f>
        <v>-3.6029233640367579E-2</v>
      </c>
      <c r="U667" s="1">
        <f>(Table2[[#This Row],[Close Price]]-Table2[[#This Row],[200D EMA]])/Table2[[#This Row],[200D EMA]]</f>
        <v>-6.6985848377384069E-2</v>
      </c>
      <c r="V667">
        <v>0.46924225679169002</v>
      </c>
      <c r="W667">
        <v>47.92</v>
      </c>
      <c r="X667">
        <v>48.79</v>
      </c>
      <c r="Y667">
        <v>47.65</v>
      </c>
      <c r="Z667">
        <v>48.86</v>
      </c>
      <c r="AA667">
        <v>47.65</v>
      </c>
      <c r="AB667">
        <v>50.1</v>
      </c>
      <c r="AC667" s="1">
        <f>(Table2[[#This Row],[Close Price]]/Table2[[#This Row],[Day Low]])-1</f>
        <v>1.4607679465776791E-3</v>
      </c>
      <c r="AD667" s="1">
        <f>(Table2[[#This Row],[Day High]]/Table2[[#This Row],[Close Price]])-1</f>
        <v>1.6670139612419144E-2</v>
      </c>
      <c r="AE667" s="1">
        <f>(Table2[[#This Row],[Close Price]]/Table2[[#This Row],[Current Week Low]])-1</f>
        <v>7.1353620146905605E-3</v>
      </c>
      <c r="AF667" s="1">
        <f>(Table2[[#This Row],[Current Week High]]/Table2[[#This Row],[Close Price]])-1</f>
        <v>1.8128776828505888E-2</v>
      </c>
      <c r="AG667" s="1">
        <f>(Table2[[#This Row],[Close Price]]/Table2[[#This Row],[Current Month Low]])-1</f>
        <v>7.1353620146905605E-3</v>
      </c>
      <c r="AH667" s="1">
        <f>(Table2[[#This Row],[Current Month High]]/Table2[[#This Row],[Close Price]])-1</f>
        <v>4.3967493227755838E-2</v>
      </c>
      <c r="AI667">
        <v>42.321316941029302</v>
      </c>
      <c r="AJ667">
        <v>7.0011148272017802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-0.09</v>
      </c>
      <c r="AM667" t="s">
        <v>3221</v>
      </c>
      <c r="AN667">
        <v>-4.5199999999999996</v>
      </c>
      <c r="AO667" t="s">
        <v>3221</v>
      </c>
      <c r="AQ667">
        <f>(Table2[[#This Row],[Sharpe Ratio]]-AVERAGE(Table2[Sharpe Ratio]))/_xlfn.STDEV.P(Table2[Sharpe Ratio])</f>
        <v>-0.75604684988846571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622</v>
      </c>
      <c r="AT667">
        <f>_xlfn.RANK.AVG(Table2[[#This Row],[6M Return vs Nifty Z-Score]],Table2[6M Return vs Nifty Z-Score])</f>
        <v>646</v>
      </c>
      <c r="AU667">
        <f>_xlfn.RANK.AVG(Table2[[#This Row],[Sharpe Ratio Z-Score]],Table2[Sharpe Ratio Z-Score])</f>
        <v>559.5</v>
      </c>
      <c r="AV667">
        <f>(Table2[[#This Row],[Rank 1Y]]+Table2[[#This Row],[Rank 6M]]+Table2[[#This Row],[Rank Sharpe]])/3</f>
        <v>609.16666666666663</v>
      </c>
    </row>
    <row r="668" spans="1:48" x14ac:dyDescent="0.3">
      <c r="A668" t="s">
        <v>1996</v>
      </c>
      <c r="B668" t="s">
        <v>1997</v>
      </c>
      <c r="C668" t="s">
        <v>3173</v>
      </c>
      <c r="D668" t="s">
        <v>135</v>
      </c>
      <c r="E668">
        <v>3453.4707523500001</v>
      </c>
      <c r="F668">
        <v>524.5</v>
      </c>
      <c r="G668">
        <v>-39.533898333851702</v>
      </c>
      <c r="H668">
        <f>(Table2[[#This Row],[1Y Return vs Nifty]]-AVERAGE(Table2[1Y Return vs Nifty]))/_xlfn.STDEV.P(Table2[1Y Return vs Nifty])</f>
        <v>-1.1019344843725292</v>
      </c>
      <c r="I668">
        <v>4.0228962976060298</v>
      </c>
      <c r="J668">
        <f>(Table2[[#This Row],[1M Return vs Nifty]]-AVERAGE(Table2[1M Return vs Nifty]))/_xlfn.STDEV.P(Table2[1M Return vs Nifty])</f>
        <v>0.34327336188342394</v>
      </c>
      <c r="K668">
        <v>-10.489393920616701</v>
      </c>
      <c r="L668">
        <f>(Table2[[#This Row],[6M Return vs Nifty]]-AVERAGE(Table2[6M Return vs Nifty]))/_xlfn.STDEV.P(Table2[6M Return vs Nifty])</f>
        <v>-0.79565453095185301</v>
      </c>
      <c r="M668">
        <v>0.31089015887573102</v>
      </c>
      <c r="N668">
        <f>(Table2[[#This Row],[1W Return vs Nifty]]-AVERAGE(Table2[1W Return vs Nifty]))/_xlfn.STDEV.P(Table2[1W Return vs Nifty])</f>
        <v>4.0568327872108512E-2</v>
      </c>
      <c r="O668">
        <v>511.9</v>
      </c>
      <c r="P668">
        <v>511.82839157464701</v>
      </c>
      <c r="Q668">
        <v>511.812058817006</v>
      </c>
      <c r="R668">
        <v>58.4488754427732</v>
      </c>
      <c r="S668" s="1">
        <f>(Table2[[#This Row],[Close Price]]-Table2[[#This Row],[20D EMA]])/Table2[[#This Row],[20D EMA]]</f>
        <v>2.4614182457511277E-2</v>
      </c>
      <c r="T668" s="1">
        <f>(Table2[[#This Row],[Close Price]]-Table2[[#This Row],[50D EMA]])/Table2[[#This Row],[50D EMA]]</f>
        <v>2.4757533255176819E-2</v>
      </c>
      <c r="U668" s="1">
        <f>(Table2[[#This Row],[Close Price]]-Table2[[#This Row],[200D EMA]])/Table2[[#This Row],[200D EMA]]</f>
        <v>2.4790234939600083E-2</v>
      </c>
      <c r="V668">
        <v>1.47514194374527</v>
      </c>
      <c r="W668">
        <v>504</v>
      </c>
      <c r="X668">
        <v>528</v>
      </c>
      <c r="Y668">
        <v>489.85</v>
      </c>
      <c r="Z668">
        <v>528</v>
      </c>
      <c r="AA668">
        <v>489.85</v>
      </c>
      <c r="AB668">
        <v>543.15</v>
      </c>
      <c r="AC668" s="1">
        <f>(Table2[[#This Row],[Close Price]]/Table2[[#This Row],[Day Low]])-1</f>
        <v>4.0674603174603252E-2</v>
      </c>
      <c r="AD668" s="1">
        <f>(Table2[[#This Row],[Day High]]/Table2[[#This Row],[Close Price]])-1</f>
        <v>6.673021925643452E-3</v>
      </c>
      <c r="AE668" s="1">
        <f>(Table2[[#This Row],[Close Price]]/Table2[[#This Row],[Current Week Low]])-1</f>
        <v>7.073593957333868E-2</v>
      </c>
      <c r="AF668" s="1">
        <f>(Table2[[#This Row],[Current Week High]]/Table2[[#This Row],[Close Price]])-1</f>
        <v>6.673021925643452E-3</v>
      </c>
      <c r="AG668" s="1">
        <f>(Table2[[#This Row],[Close Price]]/Table2[[#This Row],[Current Month Low]])-1</f>
        <v>7.073593957333868E-2</v>
      </c>
      <c r="AH668" s="1">
        <f>(Table2[[#This Row],[Current Month High]]/Table2[[#This Row],[Close Price]])-1</f>
        <v>3.5557673975214366E-2</v>
      </c>
      <c r="AI668">
        <v>18.207816968541401</v>
      </c>
      <c r="AJ668">
        <v>23.411764705882302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-0.1</v>
      </c>
      <c r="AM668" t="s">
        <v>3221</v>
      </c>
      <c r="AN668">
        <v>1.82</v>
      </c>
      <c r="AO668" t="s">
        <v>3220</v>
      </c>
      <c r="AQ668">
        <f>(Table2[[#This Row],[Sharpe Ratio]]-AVERAGE(Table2[Sharpe Ratio]))/_xlfn.STDEV.P(Table2[Sharpe Ratio])</f>
        <v>-0.75604684988846571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-2.2697941754573154</v>
      </c>
      <c r="AS668">
        <f>_xlfn.RANK.AVG(Table2[[#This Row],[1Y Return vs Nifty Z-Score]],Table2[1Y Return vs Nifty Z-Score])</f>
        <v>684</v>
      </c>
      <c r="AT668">
        <f>_xlfn.RANK.AVG(Table2[[#This Row],[6M Return vs Nifty Z-Score]],Table2[6M Return vs Nifty Z-Score])</f>
        <v>584</v>
      </c>
      <c r="AU668">
        <f>_xlfn.RANK.AVG(Table2[[#This Row],[Sharpe Ratio Z-Score]],Table2[Sharpe Ratio Z-Score])</f>
        <v>559.5</v>
      </c>
      <c r="AV668">
        <f>(Table2[[#This Row],[Rank 1Y]]+Table2[[#This Row],[Rank 6M]]+Table2[[#This Row],[Rank Sharpe]])/3</f>
        <v>609.16666666666663</v>
      </c>
    </row>
    <row r="669" spans="1:48" x14ac:dyDescent="0.3">
      <c r="A669" t="s">
        <v>539</v>
      </c>
      <c r="B669" t="s">
        <v>540</v>
      </c>
      <c r="C669" t="s">
        <v>3173</v>
      </c>
      <c r="D669" t="s">
        <v>436</v>
      </c>
      <c r="E669">
        <v>39253.0743321599</v>
      </c>
      <c r="F669">
        <v>1414.4</v>
      </c>
      <c r="G669">
        <v>-44.609298970118303</v>
      </c>
      <c r="H669">
        <f>(Table2[[#This Row],[1Y Return vs Nifty]]-AVERAGE(Table2[1Y Return vs Nifty]))/_xlfn.STDEV.P(Table2[1Y Return vs Nifty])</f>
        <v>-1.1913427163422696</v>
      </c>
      <c r="I669">
        <v>-4.2229059523879702</v>
      </c>
      <c r="J669">
        <f>(Table2[[#This Row],[1M Return vs Nifty]]-AVERAGE(Table2[1M Return vs Nifty]))/_xlfn.STDEV.P(Table2[1M Return vs Nifty])</f>
        <v>-0.48112897875404409</v>
      </c>
      <c r="K669">
        <v>-22.8759381565173</v>
      </c>
      <c r="L669">
        <f>(Table2[[#This Row],[6M Return vs Nifty]]-AVERAGE(Table2[6M Return vs Nifty]))/_xlfn.STDEV.P(Table2[6M Return vs Nifty])</f>
        <v>-1.1885795654186437</v>
      </c>
      <c r="M669">
        <v>-1.9375163722841999</v>
      </c>
      <c r="N669">
        <f>(Table2[[#This Row],[1W Return vs Nifty]]-AVERAGE(Table2[1W Return vs Nifty]))/_xlfn.STDEV.P(Table2[1W Return vs Nifty])</f>
        <v>-0.39175016523595196</v>
      </c>
      <c r="O669">
        <v>1432.46</v>
      </c>
      <c r="P669">
        <v>1465.17487962528</v>
      </c>
      <c r="Q669">
        <v>1503.9878000853901</v>
      </c>
      <c r="R669">
        <v>44.754810361641198</v>
      </c>
      <c r="S669" s="1">
        <f>(Table2[[#This Row],[Close Price]]-Table2[[#This Row],[20D EMA]])/Table2[[#This Row],[20D EMA]]</f>
        <v>-1.2607681889895665E-2</v>
      </c>
      <c r="T669" s="1">
        <f>(Table2[[#This Row],[Close Price]]-Table2[[#This Row],[50D EMA]])/Table2[[#This Row],[50D EMA]]</f>
        <v>-3.4654484137938306E-2</v>
      </c>
      <c r="U669" s="1">
        <f>(Table2[[#This Row],[Close Price]]-Table2[[#This Row],[200D EMA]])/Table2[[#This Row],[200D EMA]]</f>
        <v>-5.9566839624831766E-2</v>
      </c>
      <c r="V669">
        <v>0.928002947973947</v>
      </c>
      <c r="W669">
        <v>1409</v>
      </c>
      <c r="X669">
        <v>1429.4</v>
      </c>
      <c r="Y669">
        <v>1382.45</v>
      </c>
      <c r="Z669">
        <v>1429.4</v>
      </c>
      <c r="AA669">
        <v>1382.45</v>
      </c>
      <c r="AB669">
        <v>1475</v>
      </c>
      <c r="AC669" s="1">
        <f>(Table2[[#This Row],[Close Price]]/Table2[[#This Row],[Day Low]])-1</f>
        <v>3.832505322924229E-3</v>
      </c>
      <c r="AD669" s="1">
        <f>(Table2[[#This Row],[Day High]]/Table2[[#This Row],[Close Price]])-1</f>
        <v>1.0605203619909576E-2</v>
      </c>
      <c r="AE669" s="1">
        <f>(Table2[[#This Row],[Close Price]]/Table2[[#This Row],[Current Week Low]])-1</f>
        <v>2.3111143260154066E-2</v>
      </c>
      <c r="AF669" s="1">
        <f>(Table2[[#This Row],[Current Week High]]/Table2[[#This Row],[Close Price]])-1</f>
        <v>1.0605203619909576E-2</v>
      </c>
      <c r="AG669" s="1">
        <f>(Table2[[#This Row],[Close Price]]/Table2[[#This Row],[Current Month Low]])-1</f>
        <v>2.3111143260154066E-2</v>
      </c>
      <c r="AH669" s="1">
        <f>(Table2[[#This Row],[Current Month High]]/Table2[[#This Row],[Close Price]])-1</f>
        <v>4.2845022624434348E-2</v>
      </c>
      <c r="AI669">
        <v>26.4387726244343</v>
      </c>
      <c r="AJ669">
        <v>8.3831417624521105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-0.06</v>
      </c>
      <c r="AM669" t="s">
        <v>3221</v>
      </c>
      <c r="AN669">
        <v>-0.57999999999999996</v>
      </c>
      <c r="AO669" t="s">
        <v>3221</v>
      </c>
      <c r="AP669">
        <v>3.3893836224787997E-2</v>
      </c>
      <c r="AQ669">
        <f>(Table2[[#This Row],[Sharpe Ratio]]-AVERAGE(Table2[Sharpe Ratio]))/_xlfn.STDEV.P(Table2[Sharpe Ratio])</f>
        <v>-0.35978243145784844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701</v>
      </c>
      <c r="AT669">
        <f>_xlfn.RANK.AVG(Table2[[#This Row],[6M Return vs Nifty Z-Score]],Table2[6M Return vs Nifty Z-Score])</f>
        <v>695</v>
      </c>
      <c r="AU669">
        <f>_xlfn.RANK.AVG(Table2[[#This Row],[Sharpe Ratio Z-Score]],Table2[Sharpe Ratio Z-Score])</f>
        <v>435</v>
      </c>
      <c r="AV669">
        <f>(Table2[[#This Row],[Rank 1Y]]+Table2[[#This Row],[Rank 6M]]+Table2[[#This Row],[Rank Sharpe]])/3</f>
        <v>610.33333333333337</v>
      </c>
    </row>
    <row r="670" spans="1:48" x14ac:dyDescent="0.3">
      <c r="A670" t="s">
        <v>1971</v>
      </c>
      <c r="B670" t="s">
        <v>1972</v>
      </c>
      <c r="C670" t="s">
        <v>3166</v>
      </c>
      <c r="D670" t="s">
        <v>204</v>
      </c>
      <c r="E670">
        <v>3550.0551901499998</v>
      </c>
      <c r="F670">
        <v>226.22</v>
      </c>
      <c r="G670">
        <v>-40.490909565163001</v>
      </c>
      <c r="H670">
        <f>(Table2[[#This Row],[1Y Return vs Nifty]]-AVERAGE(Table2[1Y Return vs Nifty]))/_xlfn.STDEV.P(Table2[1Y Return vs Nifty])</f>
        <v>-1.1187931893889016</v>
      </c>
      <c r="I670">
        <v>-0.73598640714688401</v>
      </c>
      <c r="J670">
        <f>(Table2[[#This Row],[1M Return vs Nifty]]-AVERAGE(Table2[1M Return vs Nifty]))/_xlfn.STDEV.P(Table2[1M Return vs Nifty])</f>
        <v>-0.13251224655999</v>
      </c>
      <c r="K670">
        <v>-17.086990871794999</v>
      </c>
      <c r="L670">
        <f>(Table2[[#This Row],[6M Return vs Nifty]]-AVERAGE(Table2[6M Return vs Nifty]))/_xlfn.STDEV.P(Table2[6M Return vs Nifty])</f>
        <v>-1.0049430104557766</v>
      </c>
      <c r="M670">
        <v>-0.60377741693195397</v>
      </c>
      <c r="N670">
        <f>(Table2[[#This Row],[1W Return vs Nifty]]-AVERAGE(Table2[1W Return vs Nifty]))/_xlfn.STDEV.P(Table2[1W Return vs Nifty])</f>
        <v>-0.13530187290692222</v>
      </c>
      <c r="O670">
        <v>225.97</v>
      </c>
      <c r="P670">
        <v>225.60544251498101</v>
      </c>
      <c r="Q670">
        <v>230.816423332521</v>
      </c>
      <c r="R670">
        <v>50.293145339428499</v>
      </c>
      <c r="S670" s="1">
        <f>(Table2[[#This Row],[Close Price]]-Table2[[#This Row],[20D EMA]])/Table2[[#This Row],[20D EMA]]</f>
        <v>1.106341549763243E-3</v>
      </c>
      <c r="T670" s="1">
        <f>(Table2[[#This Row],[Close Price]]-Table2[[#This Row],[50D EMA]])/Table2[[#This Row],[50D EMA]]</f>
        <v>2.7240366108551785E-3</v>
      </c>
      <c r="U670" s="1">
        <f>(Table2[[#This Row],[Close Price]]-Table2[[#This Row],[200D EMA]])/Table2[[#This Row],[200D EMA]]</f>
        <v>-1.9913762054527873E-2</v>
      </c>
      <c r="V670">
        <v>0.50972424267734895</v>
      </c>
      <c r="W670">
        <v>223</v>
      </c>
      <c r="X670">
        <v>228.89</v>
      </c>
      <c r="Y670">
        <v>222</v>
      </c>
      <c r="Z670">
        <v>228.89</v>
      </c>
      <c r="AA670">
        <v>222</v>
      </c>
      <c r="AB670">
        <v>233.5</v>
      </c>
      <c r="AC670" s="1">
        <f>(Table2[[#This Row],[Close Price]]/Table2[[#This Row],[Day Low]])-1</f>
        <v>1.4439461883408056E-2</v>
      </c>
      <c r="AD670" s="1">
        <f>(Table2[[#This Row],[Day High]]/Table2[[#This Row],[Close Price]])-1</f>
        <v>1.1802669967288404E-2</v>
      </c>
      <c r="AE670" s="1">
        <f>(Table2[[#This Row],[Close Price]]/Table2[[#This Row],[Current Week Low]])-1</f>
        <v>1.9009009009008926E-2</v>
      </c>
      <c r="AF670" s="1">
        <f>(Table2[[#This Row],[Current Week High]]/Table2[[#This Row],[Close Price]])-1</f>
        <v>1.1802669967288404E-2</v>
      </c>
      <c r="AG670" s="1">
        <f>(Table2[[#This Row],[Close Price]]/Table2[[#This Row],[Current Month Low]])-1</f>
        <v>1.9009009009008926E-2</v>
      </c>
      <c r="AH670" s="1">
        <f>(Table2[[#This Row],[Current Month High]]/Table2[[#This Row],[Close Price]])-1</f>
        <v>3.2181062682344663E-2</v>
      </c>
      <c r="AI670">
        <v>32.172221731058201</v>
      </c>
      <c r="AJ670">
        <v>18.719496195224298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0.01</v>
      </c>
      <c r="AM670" t="s">
        <v>3220</v>
      </c>
      <c r="AN670">
        <v>0.4</v>
      </c>
      <c r="AO670" t="s">
        <v>3220</v>
      </c>
      <c r="AP670">
        <v>1.5160058985248E-2</v>
      </c>
      <c r="AQ670">
        <f>(Table2[[#This Row],[Sharpe Ratio]]-AVERAGE(Table2[Sharpe Ratio]))/_xlfn.STDEV.P(Table2[Sharpe Ratio])</f>
        <v>-0.57880542117200506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687</v>
      </c>
      <c r="AT670">
        <f>_xlfn.RANK.AVG(Table2[[#This Row],[6M Return vs Nifty Z-Score]],Table2[6M Return vs Nifty Z-Score])</f>
        <v>655</v>
      </c>
      <c r="AU670">
        <f>_xlfn.RANK.AVG(Table2[[#This Row],[Sharpe Ratio Z-Score]],Table2[Sharpe Ratio Z-Score])</f>
        <v>492</v>
      </c>
      <c r="AV670">
        <f>(Table2[[#This Row],[Rank 1Y]]+Table2[[#This Row],[Rank 6M]]+Table2[[#This Row],[Rank Sharpe]])/3</f>
        <v>611.33333333333337</v>
      </c>
    </row>
    <row r="671" spans="1:48" x14ac:dyDescent="0.3">
      <c r="A671" t="s">
        <v>1842</v>
      </c>
      <c r="B671" t="s">
        <v>1843</v>
      </c>
      <c r="C671" t="s">
        <v>3163</v>
      </c>
      <c r="D671" t="s">
        <v>248</v>
      </c>
      <c r="E671">
        <v>4122.0778803599997</v>
      </c>
      <c r="F671">
        <v>488.4</v>
      </c>
      <c r="G671">
        <v>-25.3294583349061</v>
      </c>
      <c r="H671">
        <f>(Table2[[#This Row],[1Y Return vs Nifty]]-AVERAGE(Table2[1Y Return vs Nifty]))/_xlfn.STDEV.P(Table2[1Y Return vs Nifty])</f>
        <v>-0.85170914110579943</v>
      </c>
      <c r="I671">
        <v>-3.5069885959012601</v>
      </c>
      <c r="J671">
        <f>(Table2[[#This Row],[1M Return vs Nifty]]-AVERAGE(Table2[1M Return vs Nifty]))/_xlfn.STDEV.P(Table2[1M Return vs Nifty])</f>
        <v>-0.40955268738820866</v>
      </c>
      <c r="K671">
        <v>-17.357437174318001</v>
      </c>
      <c r="L671">
        <f>(Table2[[#This Row],[6M Return vs Nifty]]-AVERAGE(Table2[6M Return vs Nifty]))/_xlfn.STDEV.P(Table2[6M Return vs Nifty])</f>
        <v>-1.0135220879382816</v>
      </c>
      <c r="M671">
        <v>-0.84165071942988201</v>
      </c>
      <c r="N671">
        <f>(Table2[[#This Row],[1W Return vs Nifty]]-AVERAGE(Table2[1W Return vs Nifty]))/_xlfn.STDEV.P(Table2[1W Return vs Nifty])</f>
        <v>-0.18103961039405247</v>
      </c>
      <c r="O671">
        <v>486.22</v>
      </c>
      <c r="P671">
        <v>491.21367433763402</v>
      </c>
      <c r="Q671">
        <v>503.16781178243298</v>
      </c>
      <c r="R671">
        <v>54.335090215864597</v>
      </c>
      <c r="S671" s="1">
        <f>(Table2[[#This Row],[Close Price]]-Table2[[#This Row],[20D EMA]])/Table2[[#This Row],[20D EMA]]</f>
        <v>4.4835671095387886E-3</v>
      </c>
      <c r="T671" s="1">
        <f>(Table2[[#This Row],[Close Price]]-Table2[[#This Row],[50D EMA]])/Table2[[#This Row],[50D EMA]]</f>
        <v>-5.7280049083081328E-3</v>
      </c>
      <c r="U671" s="1">
        <f>(Table2[[#This Row],[Close Price]]-Table2[[#This Row],[200D EMA]])/Table2[[#This Row],[200D EMA]]</f>
        <v>-2.9349675071859569E-2</v>
      </c>
      <c r="V671">
        <v>1.46257277373334</v>
      </c>
      <c r="W671">
        <v>481.5</v>
      </c>
      <c r="X671">
        <v>493.65</v>
      </c>
      <c r="Y671">
        <v>478.05</v>
      </c>
      <c r="Z671">
        <v>493.65</v>
      </c>
      <c r="AA671">
        <v>478.05</v>
      </c>
      <c r="AB671">
        <v>506.5</v>
      </c>
      <c r="AC671" s="1">
        <f>(Table2[[#This Row],[Close Price]]/Table2[[#This Row],[Day Low]])-1</f>
        <v>1.4330218068535849E-2</v>
      </c>
      <c r="AD671" s="1">
        <f>(Table2[[#This Row],[Day High]]/Table2[[#This Row],[Close Price]])-1</f>
        <v>1.0749385749385665E-2</v>
      </c>
      <c r="AE671" s="1">
        <f>(Table2[[#This Row],[Close Price]]/Table2[[#This Row],[Current Week Low]])-1</f>
        <v>2.1650454973329181E-2</v>
      </c>
      <c r="AF671" s="1">
        <f>(Table2[[#This Row],[Current Week High]]/Table2[[#This Row],[Close Price]])-1</f>
        <v>1.0749385749385665E-2</v>
      </c>
      <c r="AG671" s="1">
        <f>(Table2[[#This Row],[Close Price]]/Table2[[#This Row],[Current Month Low]])-1</f>
        <v>2.1650454973329181E-2</v>
      </c>
      <c r="AH671" s="1">
        <f>(Table2[[#This Row],[Current Month High]]/Table2[[#This Row],[Close Price]])-1</f>
        <v>3.7059787059787075E-2</v>
      </c>
      <c r="AI671">
        <v>43.120393120393103</v>
      </c>
      <c r="AJ671">
        <v>9.2617449664429401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-0.13</v>
      </c>
      <c r="AM671" t="s">
        <v>3221</v>
      </c>
      <c r="AN671">
        <v>0.93</v>
      </c>
      <c r="AO671" t="s">
        <v>3220</v>
      </c>
      <c r="AQ671">
        <f>(Table2[[#This Row],[Sharpe Ratio]]-AVERAGE(Table2[Sharpe Ratio]))/_xlfn.STDEV.P(Table2[Sharpe Ratio])</f>
        <v>-0.75604684988846571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618</v>
      </c>
      <c r="AT671">
        <f>_xlfn.RANK.AVG(Table2[[#This Row],[6M Return vs Nifty Z-Score]],Table2[6M Return vs Nifty Z-Score])</f>
        <v>658</v>
      </c>
      <c r="AU671">
        <f>_xlfn.RANK.AVG(Table2[[#This Row],[Sharpe Ratio Z-Score]],Table2[Sharpe Ratio Z-Score])</f>
        <v>559.5</v>
      </c>
      <c r="AV671">
        <f>(Table2[[#This Row],[Rank 1Y]]+Table2[[#This Row],[Rank 6M]]+Table2[[#This Row],[Rank Sharpe]])/3</f>
        <v>611.83333333333337</v>
      </c>
    </row>
    <row r="672" spans="1:48" x14ac:dyDescent="0.3">
      <c r="A672" t="s">
        <v>568</v>
      </c>
      <c r="B672" t="s">
        <v>569</v>
      </c>
      <c r="C672" t="s">
        <v>3161</v>
      </c>
      <c r="D672" t="s">
        <v>40</v>
      </c>
      <c r="E672">
        <v>36395.415042000001</v>
      </c>
      <c r="F672">
        <v>621.6</v>
      </c>
      <c r="G672">
        <v>-31.420400638846299</v>
      </c>
      <c r="H672">
        <f>(Table2[[#This Row],[1Y Return vs Nifty]]-AVERAGE(Table2[1Y Return vs Nifty]))/_xlfn.STDEV.P(Table2[1Y Return vs Nifty])</f>
        <v>-0.95900714996320013</v>
      </c>
      <c r="I672">
        <v>5.3151666432820397</v>
      </c>
      <c r="J672">
        <f>(Table2[[#This Row],[1M Return vs Nifty]]-AVERAGE(Table2[1M Return vs Nifty]))/_xlfn.STDEV.P(Table2[1M Return vs Nifty])</f>
        <v>0.4724725186680131</v>
      </c>
      <c r="K672">
        <v>0.37242206497519298</v>
      </c>
      <c r="L672">
        <f>(Table2[[#This Row],[6M Return vs Nifty]]-AVERAGE(Table2[6M Return vs Nifty]))/_xlfn.STDEV.P(Table2[6M Return vs Nifty])</f>
        <v>-0.45109681257380818</v>
      </c>
      <c r="M672">
        <v>0.92055032621944</v>
      </c>
      <c r="N672">
        <f>(Table2[[#This Row],[1W Return vs Nifty]]-AVERAGE(Table2[1W Return vs Nifty]))/_xlfn.STDEV.P(Table2[1W Return vs Nifty])</f>
        <v>0.15779239798636335</v>
      </c>
      <c r="O672">
        <v>614.74</v>
      </c>
      <c r="P672">
        <v>595.58823767480897</v>
      </c>
      <c r="Q672">
        <v>573.54954977549403</v>
      </c>
      <c r="R672">
        <v>51.644807553615003</v>
      </c>
      <c r="S672" s="1">
        <f>(Table2[[#This Row],[Close Price]]-Table2[[#This Row],[20D EMA]])/Table2[[#This Row],[20D EMA]]</f>
        <v>1.1159189250740172E-2</v>
      </c>
      <c r="T672" s="1">
        <f>(Table2[[#This Row],[Close Price]]-Table2[[#This Row],[50D EMA]])/Table2[[#This Row],[50D EMA]]</f>
        <v>4.3674069902289565E-2</v>
      </c>
      <c r="U672" s="1">
        <f>(Table2[[#This Row],[Close Price]]-Table2[[#This Row],[200D EMA]])/Table2[[#This Row],[200D EMA]]</f>
        <v>8.377733056074145E-2</v>
      </c>
      <c r="V672">
        <v>1.7912311303472399</v>
      </c>
      <c r="W672">
        <v>617.5</v>
      </c>
      <c r="X672">
        <v>627.54999999999995</v>
      </c>
      <c r="Y672">
        <v>617.5</v>
      </c>
      <c r="Z672">
        <v>647</v>
      </c>
      <c r="AA672">
        <v>615.1</v>
      </c>
      <c r="AB672">
        <v>647</v>
      </c>
      <c r="AC672" s="1">
        <f>(Table2[[#This Row],[Close Price]]/Table2[[#This Row],[Day Low]])-1</f>
        <v>6.6396761133604709E-3</v>
      </c>
      <c r="AD672" s="1">
        <f>(Table2[[#This Row],[Day High]]/Table2[[#This Row],[Close Price]])-1</f>
        <v>9.5720720720720021E-3</v>
      </c>
      <c r="AE672" s="1">
        <f>(Table2[[#This Row],[Close Price]]/Table2[[#This Row],[Current Week Low]])-1</f>
        <v>6.6396761133604709E-3</v>
      </c>
      <c r="AF672" s="1">
        <f>(Table2[[#This Row],[Current Week High]]/Table2[[#This Row],[Close Price]])-1</f>
        <v>4.0862290862290873E-2</v>
      </c>
      <c r="AG672" s="1">
        <f>(Table2[[#This Row],[Close Price]]/Table2[[#This Row],[Current Month Low]])-1</f>
        <v>1.0567387416680285E-2</v>
      </c>
      <c r="AH672" s="1">
        <f>(Table2[[#This Row],[Current Month High]]/Table2[[#This Row],[Close Price]])-1</f>
        <v>4.0862290862290873E-2</v>
      </c>
      <c r="AI672">
        <v>8.5907335907335902</v>
      </c>
      <c r="AJ672">
        <v>36.675461741424797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0.16</v>
      </c>
      <c r="AM672" t="s">
        <v>3220</v>
      </c>
      <c r="AN672">
        <v>3.25</v>
      </c>
      <c r="AO672" t="s">
        <v>3220</v>
      </c>
      <c r="AP672">
        <v>-8.1669076757623998E-2</v>
      </c>
      <c r="AQ672">
        <f>(Table2[[#This Row],[Sharpe Ratio]]-AVERAGE(Table2[Sharpe Ratio]))/_xlfn.STDEV.P(Table2[Sharpe Ratio])</f>
        <v>-1.7108679268091482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-2.4907069726917799</v>
      </c>
      <c r="AS672">
        <f>_xlfn.RANK.AVG(Table2[[#This Row],[1Y Return vs Nifty Z-Score]],Table2[1Y Return vs Nifty Z-Score])</f>
        <v>657</v>
      </c>
      <c r="AT672">
        <f>_xlfn.RANK.AVG(Table2[[#This Row],[6M Return vs Nifty Z-Score]],Table2[6M Return vs Nifty Z-Score])</f>
        <v>470</v>
      </c>
      <c r="AU672">
        <f>_xlfn.RANK.AVG(Table2[[#This Row],[Sharpe Ratio Z-Score]],Table2[Sharpe Ratio Z-Score])</f>
        <v>711</v>
      </c>
      <c r="AV672">
        <f>(Table2[[#This Row],[Rank 1Y]]+Table2[[#This Row],[Rank 6M]]+Table2[[#This Row],[Rank Sharpe]])/3</f>
        <v>612.66666666666663</v>
      </c>
    </row>
    <row r="673" spans="1:48" x14ac:dyDescent="0.3">
      <c r="A673" t="s">
        <v>2340</v>
      </c>
      <c r="B673" t="s">
        <v>2341</v>
      </c>
      <c r="C673" t="s">
        <v>3170</v>
      </c>
      <c r="D673" t="s">
        <v>78</v>
      </c>
      <c r="E673">
        <v>2322.0924140000002</v>
      </c>
      <c r="F673">
        <v>89.89</v>
      </c>
      <c r="G673">
        <v>-46.864564220830303</v>
      </c>
      <c r="H673">
        <f>(Table2[[#This Row],[1Y Return vs Nifty]]-AVERAGE(Table2[1Y Return vs Nifty]))/_xlfn.STDEV.P(Table2[1Y Return vs Nifty])</f>
        <v>-1.2310714576061863</v>
      </c>
      <c r="I673">
        <v>-1.8754488560582701</v>
      </c>
      <c r="J673">
        <f>(Table2[[#This Row],[1M Return vs Nifty]]-AVERAGE(Table2[1M Return vs Nifty]))/_xlfn.STDEV.P(Table2[1M Return vs Nifty])</f>
        <v>-0.24643391014969485</v>
      </c>
      <c r="K673">
        <v>-21.882905072920199</v>
      </c>
      <c r="L673">
        <f>(Table2[[#This Row],[6M Return vs Nifty]]-AVERAGE(Table2[6M Return vs Nifty]))/_xlfn.STDEV.P(Table2[6M Return vs Nifty])</f>
        <v>-1.1570786438405209</v>
      </c>
      <c r="M673">
        <v>3.6245140158444902</v>
      </c>
      <c r="N673">
        <f>(Table2[[#This Row],[1W Return vs Nifty]]-AVERAGE(Table2[1W Return vs Nifty]))/_xlfn.STDEV.P(Table2[1W Return vs Nifty])</f>
        <v>0.67770438521696041</v>
      </c>
      <c r="O673">
        <v>90.13</v>
      </c>
      <c r="P673">
        <v>92.474326892204004</v>
      </c>
      <c r="Q673">
        <v>97.871865105623399</v>
      </c>
      <c r="R673">
        <v>52.290096592556203</v>
      </c>
      <c r="S673" s="1">
        <f>(Table2[[#This Row],[Close Price]]-Table2[[#This Row],[20D EMA]])/Table2[[#This Row],[20D EMA]]</f>
        <v>-2.6628203705757782E-3</v>
      </c>
      <c r="T673" s="1">
        <f>(Table2[[#This Row],[Close Price]]-Table2[[#This Row],[50D EMA]])/Table2[[#This Row],[50D EMA]]</f>
        <v>-2.7946425554592213E-2</v>
      </c>
      <c r="U673" s="1">
        <f>(Table2[[#This Row],[Close Price]]-Table2[[#This Row],[200D EMA]])/Table2[[#This Row],[200D EMA]]</f>
        <v>-8.1554235193222926E-2</v>
      </c>
      <c r="V673">
        <v>0.36568205290181</v>
      </c>
      <c r="W673">
        <v>89.5</v>
      </c>
      <c r="X673">
        <v>91.3</v>
      </c>
      <c r="Y673">
        <v>85.74</v>
      </c>
      <c r="Z673">
        <v>91.4</v>
      </c>
      <c r="AA673">
        <v>85.74</v>
      </c>
      <c r="AB673">
        <v>91.4</v>
      </c>
      <c r="AC673" s="1">
        <f>(Table2[[#This Row],[Close Price]]/Table2[[#This Row],[Day Low]])-1</f>
        <v>4.357541899441264E-3</v>
      </c>
      <c r="AD673" s="1">
        <f>(Table2[[#This Row],[Day High]]/Table2[[#This Row],[Close Price]])-1</f>
        <v>1.5685838246745964E-2</v>
      </c>
      <c r="AE673" s="1">
        <f>(Table2[[#This Row],[Close Price]]/Table2[[#This Row],[Current Week Low]])-1</f>
        <v>4.840214602285986E-2</v>
      </c>
      <c r="AF673" s="1">
        <f>(Table2[[#This Row],[Current Week High]]/Table2[[#This Row],[Close Price]])-1</f>
        <v>1.6798309044387727E-2</v>
      </c>
      <c r="AG673" s="1">
        <f>(Table2[[#This Row],[Close Price]]/Table2[[#This Row],[Current Month Low]])-1</f>
        <v>4.840214602285986E-2</v>
      </c>
      <c r="AH673" s="1">
        <f>(Table2[[#This Row],[Current Month High]]/Table2[[#This Row],[Close Price]])-1</f>
        <v>1.6798309044387727E-2</v>
      </c>
      <c r="AI673">
        <v>73.545444432083599</v>
      </c>
      <c r="AJ673">
        <v>8.4318455971049406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-0.12</v>
      </c>
      <c r="AM673" t="s">
        <v>3221</v>
      </c>
      <c r="AN673">
        <v>-3.91</v>
      </c>
      <c r="AO673" t="s">
        <v>3221</v>
      </c>
      <c r="AP673">
        <v>3.0980337043634999E-2</v>
      </c>
      <c r="AQ673">
        <f>(Table2[[#This Row],[Sharpe Ratio]]-AVERAGE(Table2[Sharpe Ratio]))/_xlfn.STDEV.P(Table2[Sharpe Ratio])</f>
        <v>-0.39384514572131468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707</v>
      </c>
      <c r="AT673">
        <f>_xlfn.RANK.AVG(Table2[[#This Row],[6M Return vs Nifty Z-Score]],Table2[6M Return vs Nifty Z-Score])</f>
        <v>686</v>
      </c>
      <c r="AU673">
        <f>_xlfn.RANK.AVG(Table2[[#This Row],[Sharpe Ratio Z-Score]],Table2[Sharpe Ratio Z-Score])</f>
        <v>446</v>
      </c>
      <c r="AV673">
        <f>(Table2[[#This Row],[Rank 1Y]]+Table2[[#This Row],[Rank 6M]]+Table2[[#This Row],[Rank Sharpe]])/3</f>
        <v>613</v>
      </c>
    </row>
    <row r="674" spans="1:48" x14ac:dyDescent="0.3">
      <c r="A674" t="s">
        <v>1205</v>
      </c>
      <c r="B674" t="s">
        <v>1206</v>
      </c>
      <c r="C674" t="s">
        <v>3160</v>
      </c>
      <c r="D674" t="s">
        <v>21</v>
      </c>
      <c r="E674">
        <v>10154.662142539901</v>
      </c>
      <c r="F674">
        <v>492.95</v>
      </c>
      <c r="G674">
        <v>-17.9545994244585</v>
      </c>
      <c r="H674">
        <f>(Table2[[#This Row],[1Y Return vs Nifty]]-AVERAGE(Table2[1Y Return vs Nifty]))/_xlfn.STDEV.P(Table2[1Y Return vs Nifty])</f>
        <v>-0.72179366379395649</v>
      </c>
      <c r="I674">
        <v>-8.1504440389387796</v>
      </c>
      <c r="J674">
        <f>(Table2[[#This Row],[1M Return vs Nifty]]-AVERAGE(Table2[1M Return vs Nifty]))/_xlfn.STDEV.P(Table2[1M Return vs Nifty])</f>
        <v>-0.87379805973978397</v>
      </c>
      <c r="K674">
        <v>-8.0143634678365601</v>
      </c>
      <c r="L674">
        <f>(Table2[[#This Row],[6M Return vs Nifty]]-AVERAGE(Table2[6M Return vs Nifty]))/_xlfn.STDEV.P(Table2[6M Return vs Nifty])</f>
        <v>-0.71714179911609699</v>
      </c>
      <c r="M674">
        <v>-2.4208563620968899</v>
      </c>
      <c r="N674">
        <f>(Table2[[#This Row],[1W Return vs Nifty]]-AVERAGE(Table2[1W Return vs Nifty]))/_xlfn.STDEV.P(Table2[1W Return vs Nifty])</f>
        <v>-0.48468567896926634</v>
      </c>
      <c r="O674">
        <v>487.19</v>
      </c>
      <c r="P674">
        <v>496.29893109060203</v>
      </c>
      <c r="Q674">
        <v>482.57720242981401</v>
      </c>
      <c r="R674">
        <v>58.337104678657099</v>
      </c>
      <c r="S674" s="1">
        <f>(Table2[[#This Row],[Close Price]]-Table2[[#This Row],[20D EMA]])/Table2[[#This Row],[20D EMA]]</f>
        <v>1.1822902768940231E-2</v>
      </c>
      <c r="T674" s="1">
        <f>(Table2[[#This Row],[Close Price]]-Table2[[#This Row],[50D EMA]])/Table2[[#This Row],[50D EMA]]</f>
        <v>-6.7478104037880168E-3</v>
      </c>
      <c r="U674" s="1">
        <f>(Table2[[#This Row],[Close Price]]-Table2[[#This Row],[200D EMA]])/Table2[[#This Row],[200D EMA]]</f>
        <v>2.1494586810065067E-2</v>
      </c>
      <c r="V674">
        <v>1.12260634134727</v>
      </c>
      <c r="W674">
        <v>464.05</v>
      </c>
      <c r="X674">
        <v>497.4</v>
      </c>
      <c r="Y674">
        <v>454.8</v>
      </c>
      <c r="Z674">
        <v>497.4</v>
      </c>
      <c r="AA674">
        <v>454.8</v>
      </c>
      <c r="AB674">
        <v>497.4</v>
      </c>
      <c r="AC674" s="1">
        <f>(Table2[[#This Row],[Close Price]]/Table2[[#This Row],[Day Low]])-1</f>
        <v>6.2277771791832803E-2</v>
      </c>
      <c r="AD674" s="1">
        <f>(Table2[[#This Row],[Day High]]/Table2[[#This Row],[Close Price]])-1</f>
        <v>9.0272847144741153E-3</v>
      </c>
      <c r="AE674" s="1">
        <f>(Table2[[#This Row],[Close Price]]/Table2[[#This Row],[Current Week Low]])-1</f>
        <v>8.3883025505716802E-2</v>
      </c>
      <c r="AF674" s="1">
        <f>(Table2[[#This Row],[Current Week High]]/Table2[[#This Row],[Close Price]])-1</f>
        <v>9.0272847144741153E-3</v>
      </c>
      <c r="AG674" s="1">
        <f>(Table2[[#This Row],[Close Price]]/Table2[[#This Row],[Current Month Low]])-1</f>
        <v>8.3883025505716802E-2</v>
      </c>
      <c r="AH674" s="1">
        <f>(Table2[[#This Row],[Current Month High]]/Table2[[#This Row],[Close Price]])-1</f>
        <v>9.0272847144741153E-3</v>
      </c>
      <c r="AI674">
        <v>16.6446901308449</v>
      </c>
      <c r="AJ674">
        <v>25.480463281150499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</v>
      </c>
      <c r="AM674">
        <v>0</v>
      </c>
      <c r="AN674">
        <v>-2.2799999999999998</v>
      </c>
      <c r="AO674" t="s">
        <v>3221</v>
      </c>
      <c r="AP674">
        <v>-7.9993425267044005E-2</v>
      </c>
      <c r="AQ674">
        <f>(Table2[[#This Row],[Sharpe Ratio]]-AVERAGE(Table2[Sharpe Ratio]))/_xlfn.STDEV.P(Table2[Sharpe Ratio])</f>
        <v>-1.6912773127811771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574</v>
      </c>
      <c r="AT674">
        <f>_xlfn.RANK.AVG(Table2[[#This Row],[6M Return vs Nifty Z-Score]],Table2[6M Return vs Nifty Z-Score])</f>
        <v>560</v>
      </c>
      <c r="AU674">
        <f>_xlfn.RANK.AVG(Table2[[#This Row],[Sharpe Ratio Z-Score]],Table2[Sharpe Ratio Z-Score])</f>
        <v>708</v>
      </c>
      <c r="AV674">
        <f>(Table2[[#This Row],[Rank 1Y]]+Table2[[#This Row],[Rank 6M]]+Table2[[#This Row],[Rank Sharpe]])/3</f>
        <v>614</v>
      </c>
    </row>
    <row r="675" spans="1:48" x14ac:dyDescent="0.3">
      <c r="A675" t="s">
        <v>422</v>
      </c>
      <c r="B675" t="s">
        <v>423</v>
      </c>
      <c r="C675" t="s">
        <v>3161</v>
      </c>
      <c r="D675" t="s">
        <v>24</v>
      </c>
      <c r="E675">
        <v>54299.730256583003</v>
      </c>
      <c r="F675">
        <v>72.59</v>
      </c>
      <c r="G675">
        <v>-51.159059406412801</v>
      </c>
      <c r="H675">
        <f>(Table2[[#This Row],[1Y Return vs Nifty]]-AVERAGE(Table2[1Y Return vs Nifty]))/_xlfn.STDEV.P(Table2[1Y Return vs Nifty])</f>
        <v>-1.3067232631014725</v>
      </c>
      <c r="I675">
        <v>-2.7230097383346701</v>
      </c>
      <c r="J675">
        <f>(Table2[[#This Row],[1M Return vs Nifty]]-AVERAGE(Table2[1M Return vs Nifty]))/_xlfn.STDEV.P(Table2[1M Return vs Nifty])</f>
        <v>-0.33117171418591584</v>
      </c>
      <c r="K675">
        <v>-21.151778099093701</v>
      </c>
      <c r="L675">
        <f>(Table2[[#This Row],[6M Return vs Nifty]]-AVERAGE(Table2[6M Return vs Nifty]))/_xlfn.STDEV.P(Table2[6M Return vs Nifty])</f>
        <v>-1.1338858883859573</v>
      </c>
      <c r="M675">
        <v>-2.8956143007211002</v>
      </c>
      <c r="N675">
        <f>(Table2[[#This Row],[1W Return vs Nifty]]-AVERAGE(Table2[1W Return vs Nifty]))/_xlfn.STDEV.P(Table2[1W Return vs Nifty])</f>
        <v>-0.5759710554226174</v>
      </c>
      <c r="O675">
        <v>73.89</v>
      </c>
      <c r="P675">
        <v>75.104082260277593</v>
      </c>
      <c r="Q675">
        <v>78.239033915450506</v>
      </c>
      <c r="R675">
        <v>36.315295692294598</v>
      </c>
      <c r="S675" s="1">
        <f>(Table2[[#This Row],[Close Price]]-Table2[[#This Row],[20D EMA]])/Table2[[#This Row],[20D EMA]]</f>
        <v>-1.7593720395181988E-2</v>
      </c>
      <c r="T675" s="1">
        <f>(Table2[[#This Row],[Close Price]]-Table2[[#This Row],[50D EMA]])/Table2[[#This Row],[50D EMA]]</f>
        <v>-3.3474641918463111E-2</v>
      </c>
      <c r="U675" s="1">
        <f>(Table2[[#This Row],[Close Price]]-Table2[[#This Row],[200D EMA]])/Table2[[#This Row],[200D EMA]]</f>
        <v>-7.2202245257209668E-2</v>
      </c>
      <c r="V675">
        <v>0.78990347048599197</v>
      </c>
      <c r="W675">
        <v>72</v>
      </c>
      <c r="X675">
        <v>73.400000000000006</v>
      </c>
      <c r="Y675">
        <v>72</v>
      </c>
      <c r="Z675">
        <v>74.180000000000007</v>
      </c>
      <c r="AA675">
        <v>72</v>
      </c>
      <c r="AB675">
        <v>75.7</v>
      </c>
      <c r="AC675" s="1">
        <f>(Table2[[#This Row],[Close Price]]/Table2[[#This Row],[Day Low]])-1</f>
        <v>8.1944444444443931E-3</v>
      </c>
      <c r="AD675" s="1">
        <f>(Table2[[#This Row],[Day High]]/Table2[[#This Row],[Close Price]])-1</f>
        <v>1.1158561785370003E-2</v>
      </c>
      <c r="AE675" s="1">
        <f>(Table2[[#This Row],[Close Price]]/Table2[[#This Row],[Current Week Low]])-1</f>
        <v>8.1944444444443931E-3</v>
      </c>
      <c r="AF675" s="1">
        <f>(Table2[[#This Row],[Current Week High]]/Table2[[#This Row],[Close Price]])-1</f>
        <v>2.190384350461505E-2</v>
      </c>
      <c r="AG675" s="1">
        <f>(Table2[[#This Row],[Close Price]]/Table2[[#This Row],[Current Month Low]])-1</f>
        <v>8.1944444444443931E-3</v>
      </c>
      <c r="AH675" s="1">
        <f>(Table2[[#This Row],[Current Month High]]/Table2[[#This Row],[Close Price]])-1</f>
        <v>4.2843366854938614E-2</v>
      </c>
      <c r="AI675">
        <v>35.555861688937803</v>
      </c>
      <c r="AJ675">
        <v>3.0668749112593998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-0.12</v>
      </c>
      <c r="AM675" t="s">
        <v>3221</v>
      </c>
      <c r="AN675">
        <v>-2.46</v>
      </c>
      <c r="AO675" t="s">
        <v>3221</v>
      </c>
      <c r="AP675">
        <v>3.1565716565579001E-2</v>
      </c>
      <c r="AQ675">
        <f>(Table2[[#This Row],[Sharpe Ratio]]-AVERAGE(Table2[Sharpe Ratio]))/_xlfn.STDEV.P(Table2[Sharpe Ratio])</f>
        <v>-0.38700127374748688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716</v>
      </c>
      <c r="AT675">
        <f>_xlfn.RANK.AVG(Table2[[#This Row],[6M Return vs Nifty Z-Score]],Table2[6M Return vs Nifty Z-Score])</f>
        <v>683</v>
      </c>
      <c r="AU675">
        <f>_xlfn.RANK.AVG(Table2[[#This Row],[Sharpe Ratio Z-Score]],Table2[Sharpe Ratio Z-Score])</f>
        <v>444</v>
      </c>
      <c r="AV675">
        <f>(Table2[[#This Row],[Rank 1Y]]+Table2[[#This Row],[Rank 6M]]+Table2[[#This Row],[Rank Sharpe]])/3</f>
        <v>614.33333333333337</v>
      </c>
    </row>
    <row r="676" spans="1:48" x14ac:dyDescent="0.3">
      <c r="A676" t="s">
        <v>1639</v>
      </c>
      <c r="B676" t="s">
        <v>1640</v>
      </c>
      <c r="C676" t="s">
        <v>3173</v>
      </c>
      <c r="D676" t="s">
        <v>258</v>
      </c>
      <c r="E676">
        <v>5553.0148024800001</v>
      </c>
      <c r="F676">
        <v>700.2</v>
      </c>
      <c r="G676">
        <v>-27.416651621823</v>
      </c>
      <c r="H676">
        <f>(Table2[[#This Row],[1Y Return vs Nifty]]-AVERAGE(Table2[1Y Return vs Nifty]))/_xlfn.STDEV.P(Table2[1Y Return vs Nifty])</f>
        <v>-0.88847712750452845</v>
      </c>
      <c r="I676">
        <v>-10.7360636432389</v>
      </c>
      <c r="J676">
        <f>(Table2[[#This Row],[1M Return vs Nifty]]-AVERAGE(Table2[1M Return vs Nifty]))/_xlfn.STDEV.P(Table2[1M Return vs Nifty])</f>
        <v>-1.1323042413286881</v>
      </c>
      <c r="K676">
        <v>-17.022660839541601</v>
      </c>
      <c r="L676">
        <f>(Table2[[#This Row],[6M Return vs Nifty]]-AVERAGE(Table2[6M Return vs Nifty]))/_xlfn.STDEV.P(Table2[6M Return vs Nifty])</f>
        <v>-1.0029023379599602</v>
      </c>
      <c r="M676">
        <v>-2.76713804439115</v>
      </c>
      <c r="N676">
        <f>(Table2[[#This Row],[1W Return vs Nifty]]-AVERAGE(Table2[1W Return vs Nifty]))/_xlfn.STDEV.P(Table2[1W Return vs Nifty])</f>
        <v>-0.55126793311489353</v>
      </c>
      <c r="O676">
        <v>744.98</v>
      </c>
      <c r="P676">
        <v>751.00289733253203</v>
      </c>
      <c r="Q676">
        <v>705.07126384765195</v>
      </c>
      <c r="R676">
        <v>17.658496893397</v>
      </c>
      <c r="S676" s="1">
        <f>(Table2[[#This Row],[Close Price]]-Table2[[#This Row],[20D EMA]])/Table2[[#This Row],[20D EMA]]</f>
        <v>-6.0108996214663445E-2</v>
      </c>
      <c r="T676" s="1">
        <f>(Table2[[#This Row],[Close Price]]-Table2[[#This Row],[50D EMA]])/Table2[[#This Row],[50D EMA]]</f>
        <v>-6.7646739463958785E-2</v>
      </c>
      <c r="U676" s="1">
        <f>(Table2[[#This Row],[Close Price]]-Table2[[#This Row],[200D EMA]])/Table2[[#This Row],[200D EMA]]</f>
        <v>-6.9088957349770254E-3</v>
      </c>
      <c r="V676">
        <v>0.70607260069911104</v>
      </c>
      <c r="W676">
        <v>695</v>
      </c>
      <c r="X676">
        <v>713.5</v>
      </c>
      <c r="Y676">
        <v>695</v>
      </c>
      <c r="Z676">
        <v>713.6</v>
      </c>
      <c r="AA676">
        <v>694.95</v>
      </c>
      <c r="AB676">
        <v>750.8</v>
      </c>
      <c r="AC676" s="1">
        <f>(Table2[[#This Row],[Close Price]]/Table2[[#This Row],[Day Low]])-1</f>
        <v>7.4820143884892776E-3</v>
      </c>
      <c r="AD676" s="1">
        <f>(Table2[[#This Row],[Day High]]/Table2[[#This Row],[Close Price]])-1</f>
        <v>1.8994572979148749E-2</v>
      </c>
      <c r="AE676" s="1">
        <f>(Table2[[#This Row],[Close Price]]/Table2[[#This Row],[Current Week Low]])-1</f>
        <v>7.4820143884892776E-3</v>
      </c>
      <c r="AF676" s="1">
        <f>(Table2[[#This Row],[Current Week High]]/Table2[[#This Row],[Close Price]])-1</f>
        <v>1.9137389317337883E-2</v>
      </c>
      <c r="AG676" s="1">
        <f>(Table2[[#This Row],[Close Price]]/Table2[[#This Row],[Current Month Low]])-1</f>
        <v>7.5545003237642572E-3</v>
      </c>
      <c r="AH676" s="1">
        <f>(Table2[[#This Row],[Current Month High]]/Table2[[#This Row],[Close Price]])-1</f>
        <v>7.2265067123678861E-2</v>
      </c>
      <c r="AI676">
        <v>26.221079691516699</v>
      </c>
      <c r="AJ676">
        <v>20.599379951774001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-0.08</v>
      </c>
      <c r="AM676" t="s">
        <v>3221</v>
      </c>
      <c r="AN676">
        <v>-12.53</v>
      </c>
      <c r="AO676" t="s">
        <v>3221</v>
      </c>
      <c r="AQ676">
        <f>(Table2[[#This Row],[Sharpe Ratio]]-AVERAGE(Table2[Sharpe Ratio]))/_xlfn.STDEV.P(Table2[Sharpe Ratio])</f>
        <v>-0.75604684988846571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631</v>
      </c>
      <c r="AT676">
        <f>_xlfn.RANK.AVG(Table2[[#This Row],[6M Return vs Nifty Z-Score]],Table2[6M Return vs Nifty Z-Score])</f>
        <v>654</v>
      </c>
      <c r="AU676">
        <f>_xlfn.RANK.AVG(Table2[[#This Row],[Sharpe Ratio Z-Score]],Table2[Sharpe Ratio Z-Score])</f>
        <v>559.5</v>
      </c>
      <c r="AV676">
        <f>(Table2[[#This Row],[Rank 1Y]]+Table2[[#This Row],[Rank 6M]]+Table2[[#This Row],[Rank Sharpe]])/3</f>
        <v>614.83333333333337</v>
      </c>
    </row>
    <row r="677" spans="1:48" x14ac:dyDescent="0.3">
      <c r="A677" t="s">
        <v>1678</v>
      </c>
      <c r="B677" t="s">
        <v>1679</v>
      </c>
      <c r="C677" t="s">
        <v>3161</v>
      </c>
      <c r="D677" t="s">
        <v>419</v>
      </c>
      <c r="E677">
        <v>5160.5340418799997</v>
      </c>
      <c r="F677">
        <v>284.39999999999998</v>
      </c>
      <c r="G677">
        <v>-31.045236388075999</v>
      </c>
      <c r="H677">
        <f>(Table2[[#This Row],[1Y Return vs Nifty]]-AVERAGE(Table2[1Y Return vs Nifty]))/_xlfn.STDEV.P(Table2[1Y Return vs Nifty])</f>
        <v>-0.95239825841679826</v>
      </c>
      <c r="I677">
        <v>-0.233373824645591</v>
      </c>
      <c r="J677">
        <f>(Table2[[#This Row],[1M Return vs Nifty]]-AVERAGE(Table2[1M Return vs Nifty]))/_xlfn.STDEV.P(Table2[1M Return vs Nifty])</f>
        <v>-8.2261831029080315E-2</v>
      </c>
      <c r="K677">
        <v>-12.4039520121372</v>
      </c>
      <c r="L677">
        <f>(Table2[[#This Row],[6M Return vs Nifty]]-AVERAGE(Table2[6M Return vs Nifty]))/_xlfn.STDEV.P(Table2[6M Return vs Nifty])</f>
        <v>-0.85638800025308048</v>
      </c>
      <c r="M677">
        <v>0.49130851830873801</v>
      </c>
      <c r="N677">
        <f>(Table2[[#This Row],[1W Return vs Nifty]]-AVERAGE(Table2[1W Return vs Nifty]))/_xlfn.STDEV.P(Table2[1W Return vs Nifty])</f>
        <v>7.5258759605940695E-2</v>
      </c>
      <c r="O677">
        <v>284.68</v>
      </c>
      <c r="P677">
        <v>287.01047277820402</v>
      </c>
      <c r="Q677">
        <v>291.61023791238603</v>
      </c>
      <c r="R677">
        <v>48.710000854932801</v>
      </c>
      <c r="S677" s="1">
        <f>(Table2[[#This Row],[Close Price]]-Table2[[#This Row],[20D EMA]])/Table2[[#This Row],[20D EMA]]</f>
        <v>-9.8356048897017541E-4</v>
      </c>
      <c r="T677" s="1">
        <f>(Table2[[#This Row],[Close Price]]-Table2[[#This Row],[50D EMA]])/Table2[[#This Row],[50D EMA]]</f>
        <v>-9.0953920703143211E-3</v>
      </c>
      <c r="U677" s="1">
        <f>(Table2[[#This Row],[Close Price]]-Table2[[#This Row],[200D EMA]])/Table2[[#This Row],[200D EMA]]</f>
        <v>-2.47255993616807E-2</v>
      </c>
      <c r="V677">
        <v>0.94632261069085599</v>
      </c>
      <c r="W677">
        <v>281.35000000000002</v>
      </c>
      <c r="X677">
        <v>289</v>
      </c>
      <c r="Y677">
        <v>279.5</v>
      </c>
      <c r="Z677">
        <v>289</v>
      </c>
      <c r="AA677">
        <v>279.5</v>
      </c>
      <c r="AB677">
        <v>296.95</v>
      </c>
      <c r="AC677" s="1">
        <f>(Table2[[#This Row],[Close Price]]/Table2[[#This Row],[Day Low]])-1</f>
        <v>1.0840590012439755E-2</v>
      </c>
      <c r="AD677" s="1">
        <f>(Table2[[#This Row],[Day High]]/Table2[[#This Row],[Close Price]])-1</f>
        <v>1.6174402250351605E-2</v>
      </c>
      <c r="AE677" s="1">
        <f>(Table2[[#This Row],[Close Price]]/Table2[[#This Row],[Current Week Low]])-1</f>
        <v>1.7531305903398797E-2</v>
      </c>
      <c r="AF677" s="1">
        <f>(Table2[[#This Row],[Current Week High]]/Table2[[#This Row],[Close Price]])-1</f>
        <v>1.6174402250351605E-2</v>
      </c>
      <c r="AG677" s="1">
        <f>(Table2[[#This Row],[Close Price]]/Table2[[#This Row],[Current Month Low]])-1</f>
        <v>1.7531305903398797E-2</v>
      </c>
      <c r="AH677" s="1">
        <f>(Table2[[#This Row],[Current Month High]]/Table2[[#This Row],[Close Price]])-1</f>
        <v>4.4127988748241975E-2</v>
      </c>
      <c r="AI677">
        <v>36.409985935302402</v>
      </c>
      <c r="AJ677">
        <v>5.5483392095008401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-0.11</v>
      </c>
      <c r="AM677" t="s">
        <v>3221</v>
      </c>
      <c r="AN677">
        <v>1.52</v>
      </c>
      <c r="AO677" t="s">
        <v>3220</v>
      </c>
      <c r="AP677">
        <v>-7.6810610565789996E-3</v>
      </c>
      <c r="AQ677">
        <f>(Table2[[#This Row],[Sharpe Ratio]]-AVERAGE(Table2[Sharpe Ratio]))/_xlfn.STDEV.P(Table2[Sharpe Ratio])</f>
        <v>-0.84584875877623356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653</v>
      </c>
      <c r="AT677">
        <f>_xlfn.RANK.AVG(Table2[[#This Row],[6M Return vs Nifty Z-Score]],Table2[6M Return vs Nifty Z-Score])</f>
        <v>601</v>
      </c>
      <c r="AU677">
        <f>_xlfn.RANK.AVG(Table2[[#This Row],[Sharpe Ratio Z-Score]],Table2[Sharpe Ratio Z-Score])</f>
        <v>596</v>
      </c>
      <c r="AV677">
        <f>(Table2[[#This Row],[Rank 1Y]]+Table2[[#This Row],[Rank 6M]]+Table2[[#This Row],[Rank Sharpe]])/3</f>
        <v>616.66666666666663</v>
      </c>
    </row>
    <row r="678" spans="1:48" x14ac:dyDescent="0.3">
      <c r="A678" t="s">
        <v>2287</v>
      </c>
      <c r="B678" t="s">
        <v>2288</v>
      </c>
      <c r="C678" t="s">
        <v>3168</v>
      </c>
      <c r="D678" t="s">
        <v>496</v>
      </c>
      <c r="E678">
        <v>2475.0755109900001</v>
      </c>
      <c r="F678">
        <v>633.45000000000005</v>
      </c>
      <c r="G678">
        <v>-37.143437073248798</v>
      </c>
      <c r="H678">
        <f>(Table2[[#This Row],[1Y Return vs Nifty]]-AVERAGE(Table2[1Y Return vs Nifty]))/_xlfn.STDEV.P(Table2[1Y Return vs Nifty])</f>
        <v>-1.0598241308813261</v>
      </c>
      <c r="I678">
        <v>9.7702573804880792</v>
      </c>
      <c r="J678">
        <f>(Table2[[#This Row],[1M Return vs Nifty]]-AVERAGE(Table2[1M Return vs Nifty]))/_xlfn.STDEV.P(Table2[1M Return vs Nifty])</f>
        <v>0.91788548397501335</v>
      </c>
      <c r="K678">
        <v>1.8813502299595299</v>
      </c>
      <c r="L678">
        <f>(Table2[[#This Row],[6M Return vs Nifty]]-AVERAGE(Table2[6M Return vs Nifty]))/_xlfn.STDEV.P(Table2[6M Return vs Nifty])</f>
        <v>-0.40323070561590785</v>
      </c>
      <c r="M678">
        <v>1.1033474205909</v>
      </c>
      <c r="N678">
        <f>(Table2[[#This Row],[1W Return vs Nifty]]-AVERAGE(Table2[1W Return vs Nifty]))/_xlfn.STDEV.P(Table2[1W Return vs Nifty])</f>
        <v>0.19294020746298521</v>
      </c>
      <c r="O678">
        <v>624.71</v>
      </c>
      <c r="P678">
        <v>598.04986209328501</v>
      </c>
      <c r="Q678">
        <v>599.008119116231</v>
      </c>
      <c r="R678">
        <v>51.658681149008899</v>
      </c>
      <c r="S678" s="1">
        <f>(Table2[[#This Row],[Close Price]]-Table2[[#This Row],[20D EMA]])/Table2[[#This Row],[20D EMA]]</f>
        <v>1.3990491588096891E-2</v>
      </c>
      <c r="T678" s="1">
        <f>(Table2[[#This Row],[Close Price]]-Table2[[#This Row],[50D EMA]])/Table2[[#This Row],[50D EMA]]</f>
        <v>5.9192619462878911E-2</v>
      </c>
      <c r="U678" s="1">
        <f>(Table2[[#This Row],[Close Price]]-Table2[[#This Row],[200D EMA]])/Table2[[#This Row],[200D EMA]]</f>
        <v>5.7498187060609732E-2</v>
      </c>
      <c r="V678">
        <v>0.475732881738195</v>
      </c>
      <c r="W678">
        <v>627.79999999999995</v>
      </c>
      <c r="X678">
        <v>642</v>
      </c>
      <c r="Y678">
        <v>624.75</v>
      </c>
      <c r="Z678">
        <v>650.65</v>
      </c>
      <c r="AA678">
        <v>613.35</v>
      </c>
      <c r="AB678">
        <v>660.4</v>
      </c>
      <c r="AC678" s="1">
        <f>(Table2[[#This Row],[Close Price]]/Table2[[#This Row],[Day Low]])-1</f>
        <v>8.9996814272061965E-3</v>
      </c>
      <c r="AD678" s="1">
        <f>(Table2[[#This Row],[Day High]]/Table2[[#This Row],[Close Price]])-1</f>
        <v>1.3497513615912782E-2</v>
      </c>
      <c r="AE678" s="1">
        <f>(Table2[[#This Row],[Close Price]]/Table2[[#This Row],[Current Week Low]])-1</f>
        <v>1.3925570228091377E-2</v>
      </c>
      <c r="AF678" s="1">
        <f>(Table2[[#This Row],[Current Week High]]/Table2[[#This Row],[Close Price]])-1</f>
        <v>2.7152892888152147E-2</v>
      </c>
      <c r="AG678" s="1">
        <f>(Table2[[#This Row],[Close Price]]/Table2[[#This Row],[Current Month Low]])-1</f>
        <v>3.2770848618244086E-2</v>
      </c>
      <c r="AH678" s="1">
        <f>(Table2[[#This Row],[Current Month High]]/Table2[[#This Row],[Close Price]])-1</f>
        <v>4.2544794379982598E-2</v>
      </c>
      <c r="AI678">
        <v>24.982240113663199</v>
      </c>
      <c r="AJ678">
        <v>37.392907493764199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0.05</v>
      </c>
      <c r="AM678" t="s">
        <v>3220</v>
      </c>
      <c r="AN678">
        <v>-4.43</v>
      </c>
      <c r="AO678" t="s">
        <v>3221</v>
      </c>
      <c r="AP678">
        <v>-9.2371424875884997E-2</v>
      </c>
      <c r="AQ678">
        <f>(Table2[[#This Row],[Sharpe Ratio]]-AVERAGE(Table2[Sharpe Ratio]))/_xlfn.STDEV.P(Table2[Sharpe Ratio])</f>
        <v>-1.8359927348951419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677</v>
      </c>
      <c r="AT678">
        <f>_xlfn.RANK.AVG(Table2[[#This Row],[6M Return vs Nifty Z-Score]],Table2[6M Return vs Nifty Z-Score])</f>
        <v>455</v>
      </c>
      <c r="AU678">
        <f>_xlfn.RANK.AVG(Table2[[#This Row],[Sharpe Ratio Z-Score]],Table2[Sharpe Ratio Z-Score])</f>
        <v>718</v>
      </c>
      <c r="AV678">
        <f>(Table2[[#This Row],[Rank 1Y]]+Table2[[#This Row],[Rank 6M]]+Table2[[#This Row],[Rank Sharpe]])/3</f>
        <v>616.66666666666663</v>
      </c>
    </row>
    <row r="679" spans="1:48" x14ac:dyDescent="0.3">
      <c r="A679" t="s">
        <v>1193</v>
      </c>
      <c r="B679" t="s">
        <v>1194</v>
      </c>
      <c r="C679" t="s">
        <v>3162</v>
      </c>
      <c r="D679" t="s">
        <v>21</v>
      </c>
      <c r="E679">
        <v>10244.0308019</v>
      </c>
      <c r="F679">
        <v>1627</v>
      </c>
      <c r="G679">
        <v>-24.067317363513901</v>
      </c>
      <c r="H679">
        <f>(Table2[[#This Row],[1Y Return vs Nifty]]-AVERAGE(Table2[1Y Return vs Nifty]))/_xlfn.STDEV.P(Table2[1Y Return vs Nifty])</f>
        <v>-0.82947527212954553</v>
      </c>
      <c r="I679">
        <v>-2.5288114710364602</v>
      </c>
      <c r="J679">
        <f>(Table2[[#This Row],[1M Return vs Nifty]]-AVERAGE(Table2[1M Return vs Nifty]))/_xlfn.STDEV.P(Table2[1M Return vs Nifty])</f>
        <v>-0.31175607684044093</v>
      </c>
      <c r="K679">
        <v>-8.2368268941956106</v>
      </c>
      <c r="L679">
        <f>(Table2[[#This Row],[6M Return vs Nifty]]-AVERAGE(Table2[6M Return vs Nifty]))/_xlfn.STDEV.P(Table2[6M Return vs Nifty])</f>
        <v>-0.72419876737172884</v>
      </c>
      <c r="M679">
        <v>0.44837751923765301</v>
      </c>
      <c r="N679">
        <f>(Table2[[#This Row],[1W Return vs Nifty]]-AVERAGE(Table2[1W Return vs Nifty]))/_xlfn.STDEV.P(Table2[1W Return vs Nifty])</f>
        <v>6.7004084764527502E-2</v>
      </c>
      <c r="O679">
        <v>1590.61</v>
      </c>
      <c r="P679">
        <v>1604.62967230088</v>
      </c>
      <c r="Q679">
        <v>1580.6334782782701</v>
      </c>
      <c r="R679">
        <v>65.298387866930398</v>
      </c>
      <c r="S679" s="1">
        <f>(Table2[[#This Row],[Close Price]]-Table2[[#This Row],[20D EMA]])/Table2[[#This Row],[20D EMA]]</f>
        <v>2.2878015352600638E-2</v>
      </c>
      <c r="T679" s="1">
        <f>(Table2[[#This Row],[Close Price]]-Table2[[#This Row],[50D EMA]])/Table2[[#This Row],[50D EMA]]</f>
        <v>1.3941115564093484E-2</v>
      </c>
      <c r="U679" s="1">
        <f>(Table2[[#This Row],[Close Price]]-Table2[[#This Row],[200D EMA]])/Table2[[#This Row],[200D EMA]]</f>
        <v>2.9334138722808375E-2</v>
      </c>
      <c r="V679">
        <v>0.29211802803383502</v>
      </c>
      <c r="W679">
        <v>1568.3</v>
      </c>
      <c r="X679">
        <v>1630</v>
      </c>
      <c r="Y679">
        <v>1560.7</v>
      </c>
      <c r="Z679">
        <v>1630</v>
      </c>
      <c r="AA679">
        <v>1555.6</v>
      </c>
      <c r="AB679">
        <v>1662</v>
      </c>
      <c r="AC679" s="1">
        <f>(Table2[[#This Row],[Close Price]]/Table2[[#This Row],[Day Low]])-1</f>
        <v>3.7429063316967381E-2</v>
      </c>
      <c r="AD679" s="1">
        <f>(Table2[[#This Row],[Day High]]/Table2[[#This Row],[Close Price]])-1</f>
        <v>1.8438844499077955E-3</v>
      </c>
      <c r="AE679" s="1">
        <f>(Table2[[#This Row],[Close Price]]/Table2[[#This Row],[Current Week Low]])-1</f>
        <v>4.2480938040622807E-2</v>
      </c>
      <c r="AF679" s="1">
        <f>(Table2[[#This Row],[Current Week High]]/Table2[[#This Row],[Close Price]])-1</f>
        <v>1.8438844499077955E-3</v>
      </c>
      <c r="AG679" s="1">
        <f>(Table2[[#This Row],[Close Price]]/Table2[[#This Row],[Current Month Low]])-1</f>
        <v>4.5898688608897009E-2</v>
      </c>
      <c r="AH679" s="1">
        <f>(Table2[[#This Row],[Current Month High]]/Table2[[#This Row],[Close Price]])-1</f>
        <v>2.1511985248924503E-2</v>
      </c>
      <c r="AI679">
        <v>19.388444990780499</v>
      </c>
      <c r="AJ679">
        <v>17.383932758558402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-0.12</v>
      </c>
      <c r="AM679" t="s">
        <v>3221</v>
      </c>
      <c r="AN679">
        <v>2.25</v>
      </c>
      <c r="AO679" t="s">
        <v>3220</v>
      </c>
      <c r="AP679">
        <v>-6.1311487796787002E-2</v>
      </c>
      <c r="AQ679">
        <f>(Table2[[#This Row],[Sharpe Ratio]]-AVERAGE(Table2[Sharpe Ratio]))/_xlfn.STDEV.P(Table2[Sharpe Ratio])</f>
        <v>-1.4728603995196909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610</v>
      </c>
      <c r="AT679">
        <f>_xlfn.RANK.AVG(Table2[[#This Row],[6M Return vs Nifty Z-Score]],Table2[6M Return vs Nifty Z-Score])</f>
        <v>562</v>
      </c>
      <c r="AU679">
        <f>_xlfn.RANK.AVG(Table2[[#This Row],[Sharpe Ratio Z-Score]],Table2[Sharpe Ratio Z-Score])</f>
        <v>680</v>
      </c>
      <c r="AV679">
        <f>(Table2[[#This Row],[Rank 1Y]]+Table2[[#This Row],[Rank 6M]]+Table2[[#This Row],[Rank Sharpe]])/3</f>
        <v>617.33333333333337</v>
      </c>
    </row>
    <row r="680" spans="1:48" x14ac:dyDescent="0.3">
      <c r="A680" t="s">
        <v>338</v>
      </c>
      <c r="B680" t="s">
        <v>339</v>
      </c>
      <c r="C680" t="s">
        <v>3161</v>
      </c>
      <c r="D680" t="s">
        <v>340</v>
      </c>
      <c r="E680">
        <v>75513.884392859996</v>
      </c>
      <c r="F680">
        <v>793.9</v>
      </c>
      <c r="G680">
        <v>-33.052655206522502</v>
      </c>
      <c r="H680">
        <f>(Table2[[#This Row],[1Y Return vs Nifty]]-AVERAGE(Table2[1Y Return vs Nifty]))/_xlfn.STDEV.P(Table2[1Y Return vs Nifty])</f>
        <v>-0.98776093818193911</v>
      </c>
      <c r="I680">
        <v>10.4819572444671</v>
      </c>
      <c r="J680">
        <f>(Table2[[#This Row],[1M Return vs Nifty]]-AVERAGE(Table2[1M Return vs Nifty]))/_xlfn.STDEV.P(Table2[1M Return vs Nifty])</f>
        <v>0.989040117072854</v>
      </c>
      <c r="K680">
        <v>1.3161930799024799</v>
      </c>
      <c r="L680">
        <f>(Table2[[#This Row],[6M Return vs Nifty]]-AVERAGE(Table2[6M Return vs Nifty]))/_xlfn.STDEV.P(Table2[6M Return vs Nifty])</f>
        <v>-0.42115857867203427</v>
      </c>
      <c r="M680">
        <v>8.0672585127476903</v>
      </c>
      <c r="N680">
        <f>(Table2[[#This Row],[1W Return vs Nifty]]-AVERAGE(Table2[1W Return vs Nifty]))/_xlfn.STDEV.P(Table2[1W Return vs Nifty])</f>
        <v>1.5319451906706163</v>
      </c>
      <c r="O680">
        <v>749.29</v>
      </c>
      <c r="P680">
        <v>732.74102890501797</v>
      </c>
      <c r="Q680">
        <v>738.18473105556598</v>
      </c>
      <c r="R680">
        <v>77.334152399833101</v>
      </c>
      <c r="S680" s="1">
        <f>(Table2[[#This Row],[Close Price]]-Table2[[#This Row],[20D EMA]])/Table2[[#This Row],[20D EMA]]</f>
        <v>5.9536361088497129E-2</v>
      </c>
      <c r="T680" s="1">
        <f>(Table2[[#This Row],[Close Price]]-Table2[[#This Row],[50D EMA]])/Table2[[#This Row],[50D EMA]]</f>
        <v>8.3466011431591033E-2</v>
      </c>
      <c r="U680" s="1">
        <f>(Table2[[#This Row],[Close Price]]-Table2[[#This Row],[200D EMA]])/Table2[[#This Row],[200D EMA]]</f>
        <v>7.5476051725919674E-2</v>
      </c>
      <c r="V680">
        <v>2.3818380074144301</v>
      </c>
      <c r="W680">
        <v>790.35</v>
      </c>
      <c r="X680">
        <v>806.15</v>
      </c>
      <c r="Y680">
        <v>786.2</v>
      </c>
      <c r="Z680">
        <v>808.75</v>
      </c>
      <c r="AA680">
        <v>722.6</v>
      </c>
      <c r="AB680">
        <v>812</v>
      </c>
      <c r="AC680" s="1">
        <f>(Table2[[#This Row],[Close Price]]/Table2[[#This Row],[Day Low]])-1</f>
        <v>4.4916809008666014E-3</v>
      </c>
      <c r="AD680" s="1">
        <f>(Table2[[#This Row],[Day High]]/Table2[[#This Row],[Close Price]])-1</f>
        <v>1.5430154931351581E-2</v>
      </c>
      <c r="AE680" s="1">
        <f>(Table2[[#This Row],[Close Price]]/Table2[[#This Row],[Current Week Low]])-1</f>
        <v>9.7939455609259429E-3</v>
      </c>
      <c r="AF680" s="1">
        <f>(Table2[[#This Row],[Current Week High]]/Table2[[#This Row],[Close Price]])-1</f>
        <v>1.8705126590250698E-2</v>
      </c>
      <c r="AG680" s="1">
        <f>(Table2[[#This Row],[Close Price]]/Table2[[#This Row],[Current Month Low]])-1</f>
        <v>9.8671464157209954E-2</v>
      </c>
      <c r="AH680" s="1">
        <f>(Table2[[#This Row],[Current Month High]]/Table2[[#This Row],[Close Price]])-1</f>
        <v>2.279884116387465E-2</v>
      </c>
      <c r="AI680">
        <v>8.0488726539866295</v>
      </c>
      <c r="AJ680">
        <v>22.524886179489101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0.06</v>
      </c>
      <c r="AM680" t="s">
        <v>3220</v>
      </c>
      <c r="AN680">
        <v>10.78</v>
      </c>
      <c r="AO680" t="s">
        <v>3220</v>
      </c>
      <c r="AP680">
        <v>-0.11228110158320199</v>
      </c>
      <c r="AQ680">
        <f>(Table2[[#This Row],[Sharpe Ratio]]-AVERAGE(Table2[Sharpe Ratio]))/_xlfn.STDEV.P(Table2[Sharpe Ratio])</f>
        <v>-2.0687635670087596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663</v>
      </c>
      <c r="AT680">
        <f>_xlfn.RANK.AVG(Table2[[#This Row],[6M Return vs Nifty Z-Score]],Table2[6M Return vs Nifty Z-Score])</f>
        <v>459</v>
      </c>
      <c r="AU680">
        <f>_xlfn.RANK.AVG(Table2[[#This Row],[Sharpe Ratio Z-Score]],Table2[Sharpe Ratio Z-Score])</f>
        <v>733</v>
      </c>
      <c r="AV680">
        <f>(Table2[[#This Row],[Rank 1Y]]+Table2[[#This Row],[Rank 6M]]+Table2[[#This Row],[Rank Sharpe]])/3</f>
        <v>618.33333333333337</v>
      </c>
    </row>
    <row r="681" spans="1:48" x14ac:dyDescent="0.3">
      <c r="A681" t="s">
        <v>1048</v>
      </c>
      <c r="B681" t="s">
        <v>1049</v>
      </c>
      <c r="C681" t="s">
        <v>3161</v>
      </c>
      <c r="D681" t="s">
        <v>24</v>
      </c>
      <c r="E681">
        <v>12980.227695031999</v>
      </c>
      <c r="F681">
        <v>213.68</v>
      </c>
      <c r="G681">
        <v>-34.516516070431997</v>
      </c>
      <c r="H681">
        <f>(Table2[[#This Row],[1Y Return vs Nifty]]-AVERAGE(Table2[1Y Return vs Nifty]))/_xlfn.STDEV.P(Table2[1Y Return vs Nifty])</f>
        <v>-1.0135483037657758</v>
      </c>
      <c r="I681">
        <v>-6.6143652124439498</v>
      </c>
      <c r="J681">
        <f>(Table2[[#This Row],[1M Return vs Nifty]]-AVERAGE(Table2[1M Return vs Nifty]))/_xlfn.STDEV.P(Table2[1M Return vs Nifty])</f>
        <v>-0.72022331448477683</v>
      </c>
      <c r="K681">
        <v>-25.355061490590401</v>
      </c>
      <c r="L681">
        <f>(Table2[[#This Row],[6M Return vs Nifty]]-AVERAGE(Table2[6M Return vs Nifty]))/_xlfn.STDEV.P(Table2[6M Return vs Nifty])</f>
        <v>-1.2672221313301901</v>
      </c>
      <c r="M681">
        <v>-6.6412629561320999</v>
      </c>
      <c r="N681">
        <f>(Table2[[#This Row],[1W Return vs Nifty]]-AVERAGE(Table2[1W Return vs Nifty]))/_xlfn.STDEV.P(Table2[1W Return vs Nifty])</f>
        <v>-1.2961758582365146</v>
      </c>
      <c r="O681">
        <v>220.78</v>
      </c>
      <c r="P681">
        <v>229.03912366178099</v>
      </c>
      <c r="Q681">
        <v>238.281428920531</v>
      </c>
      <c r="R681">
        <v>36.923693975268101</v>
      </c>
      <c r="S681" s="1">
        <f>(Table2[[#This Row],[Close Price]]-Table2[[#This Row],[20D EMA]])/Table2[[#This Row],[20D EMA]]</f>
        <v>-3.2158710028082231E-2</v>
      </c>
      <c r="T681" s="1">
        <f>(Table2[[#This Row],[Close Price]]-Table2[[#This Row],[50D EMA]])/Table2[[#This Row],[50D EMA]]</f>
        <v>-6.705895227079893E-2</v>
      </c>
      <c r="U681" s="1">
        <f>(Table2[[#This Row],[Close Price]]-Table2[[#This Row],[200D EMA]])/Table2[[#This Row],[200D EMA]]</f>
        <v>-0.10324526351877716</v>
      </c>
      <c r="V681">
        <v>0.88435180302329996</v>
      </c>
      <c r="W681">
        <v>211.3</v>
      </c>
      <c r="X681">
        <v>215.77</v>
      </c>
      <c r="Y681">
        <v>207.65</v>
      </c>
      <c r="Z681">
        <v>215.77</v>
      </c>
      <c r="AA681">
        <v>207.65</v>
      </c>
      <c r="AB681">
        <v>229</v>
      </c>
      <c r="AC681" s="1">
        <f>(Table2[[#This Row],[Close Price]]/Table2[[#This Row],[Day Low]])-1</f>
        <v>1.1263606247042146E-2</v>
      </c>
      <c r="AD681" s="1">
        <f>(Table2[[#This Row],[Day High]]/Table2[[#This Row],[Close Price]])-1</f>
        <v>9.7809809060276365E-3</v>
      </c>
      <c r="AE681" s="1">
        <f>(Table2[[#This Row],[Close Price]]/Table2[[#This Row],[Current Week Low]])-1</f>
        <v>2.9039248735853507E-2</v>
      </c>
      <c r="AF681" s="1">
        <f>(Table2[[#This Row],[Current Week High]]/Table2[[#This Row],[Close Price]])-1</f>
        <v>9.7809809060276365E-3</v>
      </c>
      <c r="AG681" s="1">
        <f>(Table2[[#This Row],[Close Price]]/Table2[[#This Row],[Current Month Low]])-1</f>
        <v>2.9039248735853507E-2</v>
      </c>
      <c r="AH681" s="1">
        <f>(Table2[[#This Row],[Current Month High]]/Table2[[#This Row],[Close Price]])-1</f>
        <v>7.1695994009734143E-2</v>
      </c>
      <c r="AI681">
        <v>40.724447772369899</v>
      </c>
      <c r="AJ681">
        <v>4.1071863580998702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-0.18</v>
      </c>
      <c r="AM681" t="s">
        <v>3221</v>
      </c>
      <c r="AN681">
        <v>-4.75</v>
      </c>
      <c r="AO681" t="s">
        <v>3221</v>
      </c>
      <c r="AP681">
        <v>1.8919275178870001E-2</v>
      </c>
      <c r="AQ681">
        <f>(Table2[[#This Row],[Sharpe Ratio]]-AVERAGE(Table2[Sharpe Ratio]))/_xlfn.STDEV.P(Table2[Sharpe Ratio])</f>
        <v>-0.53485514039407589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671</v>
      </c>
      <c r="AT681">
        <f>_xlfn.RANK.AVG(Table2[[#This Row],[6M Return vs Nifty Z-Score]],Table2[6M Return vs Nifty Z-Score])</f>
        <v>703</v>
      </c>
      <c r="AU681">
        <f>_xlfn.RANK.AVG(Table2[[#This Row],[Sharpe Ratio Z-Score]],Table2[Sharpe Ratio Z-Score])</f>
        <v>481</v>
      </c>
      <c r="AV681">
        <f>(Table2[[#This Row],[Rank 1Y]]+Table2[[#This Row],[Rank 6M]]+Table2[[#This Row],[Rank Sharpe]])/3</f>
        <v>618.33333333333337</v>
      </c>
    </row>
    <row r="682" spans="1:48" x14ac:dyDescent="0.3">
      <c r="A682" t="s">
        <v>1272</v>
      </c>
      <c r="B682" t="s">
        <v>1273</v>
      </c>
      <c r="C682" t="s">
        <v>3161</v>
      </c>
      <c r="D682" t="s">
        <v>24</v>
      </c>
      <c r="E682">
        <v>9312.2729443919998</v>
      </c>
      <c r="F682">
        <v>81.84</v>
      </c>
      <c r="G682">
        <v>-32.4896909658558</v>
      </c>
      <c r="H682">
        <f>(Table2[[#This Row],[1Y Return vs Nifty]]-AVERAGE(Table2[1Y Return vs Nifty]))/_xlfn.STDEV.P(Table2[1Y Return vs Nifty])</f>
        <v>-0.97784376296220665</v>
      </c>
      <c r="I682">
        <v>1.2326072652361399</v>
      </c>
      <c r="J682">
        <f>(Table2[[#This Row],[1M Return vs Nifty]]-AVERAGE(Table2[1M Return vs Nifty]))/_xlfn.STDEV.P(Table2[1M Return vs Nifty])</f>
        <v>6.43046527632814E-2</v>
      </c>
      <c r="K682">
        <v>-26.911044417455901</v>
      </c>
      <c r="L682">
        <f>(Table2[[#This Row],[6M Return vs Nifty]]-AVERAGE(Table2[6M Return vs Nifty]))/_xlfn.STDEV.P(Table2[6M Return vs Nifty])</f>
        <v>-1.3165809059427538</v>
      </c>
      <c r="M682">
        <v>1.1283643075986201</v>
      </c>
      <c r="N682">
        <f>(Table2[[#This Row],[1W Return vs Nifty]]-AVERAGE(Table2[1W Return vs Nifty]))/_xlfn.STDEV.P(Table2[1W Return vs Nifty])</f>
        <v>0.19775039758810137</v>
      </c>
      <c r="O682">
        <v>82.42</v>
      </c>
      <c r="P682">
        <v>85.290104974997107</v>
      </c>
      <c r="Q682">
        <v>91.249317115908099</v>
      </c>
      <c r="R682">
        <v>47.064763504153603</v>
      </c>
      <c r="S682" s="1">
        <f>(Table2[[#This Row],[Close Price]]-Table2[[#This Row],[20D EMA]])/Table2[[#This Row],[20D EMA]]</f>
        <v>-7.0371269109439248E-3</v>
      </c>
      <c r="T682" s="1">
        <f>(Table2[[#This Row],[Close Price]]-Table2[[#This Row],[50D EMA]])/Table2[[#This Row],[50D EMA]]</f>
        <v>-4.0451409644864496E-2</v>
      </c>
      <c r="U682" s="1">
        <f>(Table2[[#This Row],[Close Price]]-Table2[[#This Row],[200D EMA]])/Table2[[#This Row],[200D EMA]]</f>
        <v>-0.10311657569947673</v>
      </c>
      <c r="V682">
        <v>0.73069499245314395</v>
      </c>
      <c r="W682">
        <v>80.900000000000006</v>
      </c>
      <c r="X682">
        <v>82.75</v>
      </c>
      <c r="Y682">
        <v>80.61</v>
      </c>
      <c r="Z682">
        <v>83.09</v>
      </c>
      <c r="AA682">
        <v>80.61</v>
      </c>
      <c r="AB682">
        <v>86.9</v>
      </c>
      <c r="AC682" s="1">
        <f>(Table2[[#This Row],[Close Price]]/Table2[[#This Row],[Day Low]])-1</f>
        <v>1.1619283065512853E-2</v>
      </c>
      <c r="AD682" s="1">
        <f>(Table2[[#This Row],[Day High]]/Table2[[#This Row],[Close Price]])-1</f>
        <v>1.1119257086998902E-2</v>
      </c>
      <c r="AE682" s="1">
        <f>(Table2[[#This Row],[Close Price]]/Table2[[#This Row],[Current Week Low]])-1</f>
        <v>1.5258652772608849E-2</v>
      </c>
      <c r="AF682" s="1">
        <f>(Table2[[#This Row],[Current Week High]]/Table2[[#This Row],[Close Price]])-1</f>
        <v>1.527370478983392E-2</v>
      </c>
      <c r="AG682" s="1">
        <f>(Table2[[#This Row],[Close Price]]/Table2[[#This Row],[Current Month Low]])-1</f>
        <v>1.5258652772608849E-2</v>
      </c>
      <c r="AH682" s="1">
        <f>(Table2[[#This Row],[Current Month High]]/Table2[[#This Row],[Close Price]])-1</f>
        <v>6.1827956989247257E-2</v>
      </c>
      <c r="AI682">
        <v>42.350928641251201</v>
      </c>
      <c r="AJ682">
        <v>9.70509383378017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-0.21</v>
      </c>
      <c r="AM682" t="s">
        <v>3221</v>
      </c>
      <c r="AN682">
        <v>-1.27</v>
      </c>
      <c r="AO682" t="s">
        <v>3221</v>
      </c>
      <c r="AP682">
        <v>1.8555293299411E-2</v>
      </c>
      <c r="AQ682">
        <f>(Table2[[#This Row],[Sharpe Ratio]]-AVERAGE(Table2[Sharpe Ratio]))/_xlfn.STDEV.P(Table2[Sharpe Ratio])</f>
        <v>-0.5391105768936959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661</v>
      </c>
      <c r="AT682">
        <f>_xlfn.RANK.AVG(Table2[[#This Row],[6M Return vs Nifty Z-Score]],Table2[6M Return vs Nifty Z-Score])</f>
        <v>712</v>
      </c>
      <c r="AU682">
        <f>_xlfn.RANK.AVG(Table2[[#This Row],[Sharpe Ratio Z-Score]],Table2[Sharpe Ratio Z-Score])</f>
        <v>484</v>
      </c>
      <c r="AV682">
        <f>(Table2[[#This Row],[Rank 1Y]]+Table2[[#This Row],[Rank 6M]]+Table2[[#This Row],[Rank Sharpe]])/3</f>
        <v>619</v>
      </c>
    </row>
    <row r="683" spans="1:48" x14ac:dyDescent="0.3">
      <c r="A683" t="s">
        <v>1553</v>
      </c>
      <c r="B683" t="s">
        <v>1554</v>
      </c>
      <c r="C683" t="s">
        <v>3168</v>
      </c>
      <c r="D683" t="s">
        <v>483</v>
      </c>
      <c r="E683">
        <v>6456.7740371999998</v>
      </c>
      <c r="F683">
        <v>1195.5</v>
      </c>
      <c r="G683">
        <v>-40.849284497288501</v>
      </c>
      <c r="H683">
        <f>(Table2[[#This Row],[1Y Return vs Nifty]]-AVERAGE(Table2[1Y Return vs Nifty]))/_xlfn.STDEV.P(Table2[1Y Return vs Nifty])</f>
        <v>-1.1251063203828688</v>
      </c>
      <c r="I683">
        <v>0.41739872817886198</v>
      </c>
      <c r="J683">
        <f>(Table2[[#This Row],[1M Return vs Nifty]]-AVERAGE(Table2[1M Return vs Nifty]))/_xlfn.STDEV.P(Table2[1M Return vs Nifty])</f>
        <v>-1.7198614679029028E-2</v>
      </c>
      <c r="K683">
        <v>-2.2173585697874598</v>
      </c>
      <c r="L683">
        <f>(Table2[[#This Row],[6M Return vs Nifty]]-AVERAGE(Table2[6M Return vs Nifty]))/_xlfn.STDEV.P(Table2[6M Return vs Nifty])</f>
        <v>-0.5332496411429104</v>
      </c>
      <c r="M683">
        <v>0.38572046247596897</v>
      </c>
      <c r="N683">
        <f>(Table2[[#This Row],[1W Return vs Nifty]]-AVERAGE(Table2[1W Return vs Nifty]))/_xlfn.STDEV.P(Table2[1W Return vs Nifty])</f>
        <v>5.4956528423449301E-2</v>
      </c>
      <c r="O683">
        <v>1151.3800000000001</v>
      </c>
      <c r="P683">
        <v>1123.2760959739701</v>
      </c>
      <c r="Q683">
        <v>1121.5357314810699</v>
      </c>
      <c r="R683">
        <v>66.426989068610297</v>
      </c>
      <c r="S683" s="1">
        <f>(Table2[[#This Row],[Close Price]]-Table2[[#This Row],[20D EMA]])/Table2[[#This Row],[20D EMA]]</f>
        <v>3.8319234310132094E-2</v>
      </c>
      <c r="T683" s="1">
        <f>(Table2[[#This Row],[Close Price]]-Table2[[#This Row],[50D EMA]])/Table2[[#This Row],[50D EMA]]</f>
        <v>6.4297552743171324E-2</v>
      </c>
      <c r="U683" s="1">
        <f>(Table2[[#This Row],[Close Price]]-Table2[[#This Row],[200D EMA]])/Table2[[#This Row],[200D EMA]]</f>
        <v>6.594909679895343E-2</v>
      </c>
      <c r="V683">
        <v>0.61236372118150595</v>
      </c>
      <c r="W683">
        <v>1139</v>
      </c>
      <c r="X683">
        <v>1218.75</v>
      </c>
      <c r="Y683">
        <v>1112</v>
      </c>
      <c r="Z683">
        <v>1218.75</v>
      </c>
      <c r="AA683">
        <v>1112</v>
      </c>
      <c r="AB683">
        <v>1218.75</v>
      </c>
      <c r="AC683" s="1">
        <f>(Table2[[#This Row],[Close Price]]/Table2[[#This Row],[Day Low]])-1</f>
        <v>4.9604916593503079E-2</v>
      </c>
      <c r="AD683" s="1">
        <f>(Table2[[#This Row],[Day High]]/Table2[[#This Row],[Close Price]])-1</f>
        <v>1.9447929736511993E-2</v>
      </c>
      <c r="AE683" s="1">
        <f>(Table2[[#This Row],[Close Price]]/Table2[[#This Row],[Current Week Low]])-1</f>
        <v>7.5089928057553879E-2</v>
      </c>
      <c r="AF683" s="1">
        <f>(Table2[[#This Row],[Current Week High]]/Table2[[#This Row],[Close Price]])-1</f>
        <v>1.9447929736511993E-2</v>
      </c>
      <c r="AG683" s="1">
        <f>(Table2[[#This Row],[Close Price]]/Table2[[#This Row],[Current Month Low]])-1</f>
        <v>7.5089928057553879E-2</v>
      </c>
      <c r="AH683" s="1">
        <f>(Table2[[#This Row],[Current Month High]]/Table2[[#This Row],[Close Price]])-1</f>
        <v>1.9447929736511993E-2</v>
      </c>
      <c r="AI683">
        <v>17.4989544123797</v>
      </c>
      <c r="AJ683">
        <v>28.093860495017601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0.02</v>
      </c>
      <c r="AM683" t="s">
        <v>3220</v>
      </c>
      <c r="AN683">
        <v>4.7300000000000004</v>
      </c>
      <c r="AO683" t="s">
        <v>3220</v>
      </c>
      <c r="AP683">
        <v>-4.6830443752907E-2</v>
      </c>
      <c r="AQ683">
        <f>(Table2[[#This Row],[Sharpe Ratio]]-AVERAGE(Table2[Sharpe Ratio]))/_xlfn.STDEV.P(Table2[Sharpe Ratio])</f>
        <v>-1.3035575664541441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-2.9241556142355032</v>
      </c>
      <c r="AS683">
        <f>_xlfn.RANK.AVG(Table2[[#This Row],[1Y Return vs Nifty Z-Score]],Table2[1Y Return vs Nifty Z-Score])</f>
        <v>688</v>
      </c>
      <c r="AT683">
        <f>_xlfn.RANK.AVG(Table2[[#This Row],[6M Return vs Nifty Z-Score]],Table2[6M Return vs Nifty Z-Score])</f>
        <v>505</v>
      </c>
      <c r="AU683">
        <f>_xlfn.RANK.AVG(Table2[[#This Row],[Sharpe Ratio Z-Score]],Table2[Sharpe Ratio Z-Score])</f>
        <v>665</v>
      </c>
      <c r="AV683">
        <f>(Table2[[#This Row],[Rank 1Y]]+Table2[[#This Row],[Rank 6M]]+Table2[[#This Row],[Rank Sharpe]])/3</f>
        <v>619.33333333333337</v>
      </c>
    </row>
    <row r="684" spans="1:48" x14ac:dyDescent="0.3">
      <c r="A684" t="s">
        <v>1500</v>
      </c>
      <c r="B684" t="s">
        <v>1501</v>
      </c>
      <c r="C684" t="s">
        <v>3163</v>
      </c>
      <c r="D684" t="s">
        <v>358</v>
      </c>
      <c r="E684">
        <v>7002.88624573999</v>
      </c>
      <c r="F684">
        <v>305.95</v>
      </c>
      <c r="G684">
        <v>-59.071573918741699</v>
      </c>
      <c r="H684">
        <f>(Table2[[#This Row],[1Y Return vs Nifty]]-AVERAGE(Table2[1Y Return vs Nifty]))/_xlfn.STDEV.P(Table2[1Y Return vs Nifty])</f>
        <v>-1.4461100787800525</v>
      </c>
      <c r="I684">
        <v>3.4406191894877298</v>
      </c>
      <c r="J684">
        <f>(Table2[[#This Row],[1M Return vs Nifty]]-AVERAGE(Table2[1M Return vs Nifty]))/_xlfn.STDEV.P(Table2[1M Return vs Nifty])</f>
        <v>0.28505821237111395</v>
      </c>
      <c r="K684">
        <v>-6.8345709239927501</v>
      </c>
      <c r="L684">
        <f>(Table2[[#This Row],[6M Return vs Nifty]]-AVERAGE(Table2[6M Return vs Nifty]))/_xlfn.STDEV.P(Table2[6M Return vs Nifty])</f>
        <v>-0.67971650783833271</v>
      </c>
      <c r="M684">
        <v>-0.55540890208168003</v>
      </c>
      <c r="N684">
        <f>(Table2[[#This Row],[1W Return vs Nifty]]-AVERAGE(Table2[1W Return vs Nifty]))/_xlfn.STDEV.P(Table2[1W Return vs Nifty])</f>
        <v>-0.12600168490081565</v>
      </c>
      <c r="O684">
        <v>301.23</v>
      </c>
      <c r="P684">
        <v>299.67604556312398</v>
      </c>
      <c r="Q684">
        <v>315.43607690169199</v>
      </c>
      <c r="R684">
        <v>60.674593980475798</v>
      </c>
      <c r="S684" s="1">
        <f>(Table2[[#This Row],[Close Price]]-Table2[[#This Row],[20D EMA]])/Table2[[#This Row],[20D EMA]]</f>
        <v>1.5669090064070544E-2</v>
      </c>
      <c r="T684" s="1">
        <f>(Table2[[#This Row],[Close Price]]-Table2[[#This Row],[50D EMA]])/Table2[[#This Row],[50D EMA]]</f>
        <v>2.0935788928629802E-2</v>
      </c>
      <c r="U684" s="1">
        <f>(Table2[[#This Row],[Close Price]]-Table2[[#This Row],[200D EMA]])/Table2[[#This Row],[200D EMA]]</f>
        <v>-3.0072897795544194E-2</v>
      </c>
      <c r="V684">
        <v>0.58519700285615905</v>
      </c>
      <c r="W684">
        <v>303.05</v>
      </c>
      <c r="X684">
        <v>307.25</v>
      </c>
      <c r="Y684">
        <v>299.64999999999998</v>
      </c>
      <c r="Z684">
        <v>307.25</v>
      </c>
      <c r="AA684">
        <v>299.64999999999998</v>
      </c>
      <c r="AB684">
        <v>316</v>
      </c>
      <c r="AC684" s="1">
        <f>(Table2[[#This Row],[Close Price]]/Table2[[#This Row],[Day Low]])-1</f>
        <v>9.5693779904304499E-3</v>
      </c>
      <c r="AD684" s="1">
        <f>(Table2[[#This Row],[Day High]]/Table2[[#This Row],[Close Price]])-1</f>
        <v>4.2490603039713193E-3</v>
      </c>
      <c r="AE684" s="1">
        <f>(Table2[[#This Row],[Close Price]]/Table2[[#This Row],[Current Week Low]])-1</f>
        <v>2.102452861671944E-2</v>
      </c>
      <c r="AF684" s="1">
        <f>(Table2[[#This Row],[Current Week High]]/Table2[[#This Row],[Close Price]])-1</f>
        <v>4.2490603039713193E-3</v>
      </c>
      <c r="AG684" s="1">
        <f>(Table2[[#This Row],[Close Price]]/Table2[[#This Row],[Current Month Low]])-1</f>
        <v>2.102452861671944E-2</v>
      </c>
      <c r="AH684" s="1">
        <f>(Table2[[#This Row],[Current Month High]]/Table2[[#This Row],[Close Price]])-1</f>
        <v>3.28485046576239E-2</v>
      </c>
      <c r="AI684">
        <v>50.269651903905803</v>
      </c>
      <c r="AJ684">
        <v>18.5163664536122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3221</v>
      </c>
      <c r="AN684">
        <v>2.5499999999999998</v>
      </c>
      <c r="AO684" t="s">
        <v>3220</v>
      </c>
      <c r="AP684">
        <v>-6.5977863665000005E-4</v>
      </c>
      <c r="AQ684">
        <f>(Table2[[#This Row],[Sharpe Ratio]]-AVERAGE(Table2[Sharpe Ratio]))/_xlfn.STDEV.P(Table2[Sharpe Ratio])</f>
        <v>-0.76376054732923659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729</v>
      </c>
      <c r="AT684">
        <f>_xlfn.RANK.AVG(Table2[[#This Row],[6M Return vs Nifty Z-Score]],Table2[6M Return vs Nifty Z-Score])</f>
        <v>545</v>
      </c>
      <c r="AU684">
        <f>_xlfn.RANK.AVG(Table2[[#This Row],[Sharpe Ratio Z-Score]],Table2[Sharpe Ratio Z-Score])</f>
        <v>585</v>
      </c>
      <c r="AV684">
        <f>(Table2[[#This Row],[Rank 1Y]]+Table2[[#This Row],[Rank 6M]]+Table2[[#This Row],[Rank Sharpe]])/3</f>
        <v>619.66666666666663</v>
      </c>
    </row>
    <row r="685" spans="1:48" x14ac:dyDescent="0.3">
      <c r="A685" t="s">
        <v>359</v>
      </c>
      <c r="B685" t="s">
        <v>360</v>
      </c>
      <c r="C685" t="s">
        <v>3171</v>
      </c>
      <c r="D685" t="s">
        <v>86</v>
      </c>
      <c r="E685">
        <v>70151.777248575003</v>
      </c>
      <c r="F685">
        <v>601.75</v>
      </c>
      <c r="G685">
        <v>-26.294408729446499</v>
      </c>
      <c r="H685">
        <f>(Table2[[#This Row],[1Y Return vs Nifty]]-AVERAGE(Table2[1Y Return vs Nifty]))/_xlfn.STDEV.P(Table2[1Y Return vs Nifty])</f>
        <v>-0.86870770238151052</v>
      </c>
      <c r="I685">
        <v>10.886605651279201</v>
      </c>
      <c r="J685">
        <f>(Table2[[#This Row],[1M Return vs Nifty]]-AVERAGE(Table2[1M Return vs Nifty]))/_xlfn.STDEV.P(Table2[1M Return vs Nifty])</f>
        <v>1.0294962283883249</v>
      </c>
      <c r="K685">
        <v>-6.9186468118701496</v>
      </c>
      <c r="L685">
        <f>(Table2[[#This Row],[6M Return vs Nifty]]-AVERAGE(Table2[6M Return vs Nifty]))/_xlfn.STDEV.P(Table2[6M Return vs Nifty])</f>
        <v>-0.68238355689680263</v>
      </c>
      <c r="M685">
        <v>5.4918549575199602</v>
      </c>
      <c r="N685">
        <f>(Table2[[#This Row],[1W Return vs Nifty]]-AVERAGE(Table2[1W Return vs Nifty]))/_xlfn.STDEV.P(Table2[1W Return vs Nifty])</f>
        <v>1.0367524536317301</v>
      </c>
      <c r="O685">
        <v>576.79</v>
      </c>
      <c r="P685">
        <v>553.73132711926701</v>
      </c>
      <c r="Q685">
        <v>542.48562464762097</v>
      </c>
      <c r="R685">
        <v>74.854664623498806</v>
      </c>
      <c r="S685" s="1">
        <f>(Table2[[#This Row],[Close Price]]-Table2[[#This Row],[20D EMA]])/Table2[[#This Row],[20D EMA]]</f>
        <v>4.3273981865150295E-2</v>
      </c>
      <c r="T685" s="1">
        <f>(Table2[[#This Row],[Close Price]]-Table2[[#This Row],[50D EMA]])/Table2[[#This Row],[50D EMA]]</f>
        <v>8.6718360564040031E-2</v>
      </c>
      <c r="U685" s="1">
        <f>(Table2[[#This Row],[Close Price]]-Table2[[#This Row],[200D EMA]])/Table2[[#This Row],[200D EMA]]</f>
        <v>0.10924598304494249</v>
      </c>
      <c r="V685">
        <v>0.92260418073571904</v>
      </c>
      <c r="W685">
        <v>600.29999999999995</v>
      </c>
      <c r="X685">
        <v>609.29999999999995</v>
      </c>
      <c r="Y685">
        <v>593.65</v>
      </c>
      <c r="Z685">
        <v>609.29999999999995</v>
      </c>
      <c r="AA685">
        <v>570.15</v>
      </c>
      <c r="AB685">
        <v>609.29999999999995</v>
      </c>
      <c r="AC685" s="1">
        <f>(Table2[[#This Row],[Close Price]]/Table2[[#This Row],[Day Low]])-1</f>
        <v>2.4154589371980784E-3</v>
      </c>
      <c r="AD685" s="1">
        <f>(Table2[[#This Row],[Day High]]/Table2[[#This Row],[Close Price]])-1</f>
        <v>1.2546738678853364E-2</v>
      </c>
      <c r="AE685" s="1">
        <f>(Table2[[#This Row],[Close Price]]/Table2[[#This Row],[Current Week Low]])-1</f>
        <v>1.3644403267918825E-2</v>
      </c>
      <c r="AF685" s="1">
        <f>(Table2[[#This Row],[Current Week High]]/Table2[[#This Row],[Close Price]])-1</f>
        <v>1.2546738678853364E-2</v>
      </c>
      <c r="AG685" s="1">
        <f>(Table2[[#This Row],[Close Price]]/Table2[[#This Row],[Current Month Low]])-1</f>
        <v>5.542401122511631E-2</v>
      </c>
      <c r="AH685" s="1">
        <f>(Table2[[#This Row],[Current Month High]]/Table2[[#This Row],[Close Price]])-1</f>
        <v>1.2546738678853364E-2</v>
      </c>
      <c r="AI685">
        <v>12.9621936019941</v>
      </c>
      <c r="AJ685">
        <v>37.072892938496501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0.18</v>
      </c>
      <c r="AM685" t="s">
        <v>3220</v>
      </c>
      <c r="AN685">
        <v>6.37</v>
      </c>
      <c r="AO685" t="s">
        <v>3220</v>
      </c>
      <c r="AP685">
        <v>-7.4442499408734E-2</v>
      </c>
      <c r="AQ685">
        <f>(Table2[[#This Row],[Sharpe Ratio]]-AVERAGE(Table2[Sharpe Ratio]))/_xlfn.STDEV.P(Table2[Sharpe Ratio])</f>
        <v>-1.6263795422129108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-1.1112221194711689</v>
      </c>
      <c r="AS685">
        <f>_xlfn.RANK.AVG(Table2[[#This Row],[1Y Return vs Nifty Z-Score]],Table2[1Y Return vs Nifty Z-Score])</f>
        <v>623</v>
      </c>
      <c r="AT685">
        <f>_xlfn.RANK.AVG(Table2[[#This Row],[6M Return vs Nifty Z-Score]],Table2[6M Return vs Nifty Z-Score])</f>
        <v>547</v>
      </c>
      <c r="AU685">
        <f>_xlfn.RANK.AVG(Table2[[#This Row],[Sharpe Ratio Z-Score]],Table2[Sharpe Ratio Z-Score])</f>
        <v>703</v>
      </c>
      <c r="AV685">
        <f>(Table2[[#This Row],[Rank 1Y]]+Table2[[#This Row],[Rank 6M]]+Table2[[#This Row],[Rank Sharpe]])/3</f>
        <v>624.33333333333337</v>
      </c>
    </row>
    <row r="686" spans="1:48" x14ac:dyDescent="0.3">
      <c r="A686" t="s">
        <v>720</v>
      </c>
      <c r="B686" t="s">
        <v>721</v>
      </c>
      <c r="C686" t="s">
        <v>3171</v>
      </c>
      <c r="D686" t="s">
        <v>86</v>
      </c>
      <c r="E686">
        <v>24902.190413224998</v>
      </c>
      <c r="F686">
        <v>308.05</v>
      </c>
      <c r="G686">
        <v>-34.291504993108703</v>
      </c>
      <c r="H686">
        <f>(Table2[[#This Row],[1Y Return vs Nifty]]-AVERAGE(Table2[1Y Return vs Nifty]))/_xlfn.STDEV.P(Table2[1Y Return vs Nifty])</f>
        <v>-1.0095845097643075</v>
      </c>
      <c r="I686">
        <v>0.67984277761817502</v>
      </c>
      <c r="J686">
        <f>(Table2[[#This Row],[1M Return vs Nifty]]-AVERAGE(Table2[1M Return vs Nifty]))/_xlfn.STDEV.P(Table2[1M Return vs Nifty])</f>
        <v>9.0401286335822437E-3</v>
      </c>
      <c r="K686">
        <v>-0.85411144022304997</v>
      </c>
      <c r="L686">
        <f>(Table2[[#This Row],[6M Return vs Nifty]]-AVERAGE(Table2[6M Return vs Nifty]))/_xlfn.STDEV.P(Table2[6M Return vs Nifty])</f>
        <v>-0.49000481714927913</v>
      </c>
      <c r="M686">
        <v>2.8157731014000098</v>
      </c>
      <c r="N686">
        <f>(Table2[[#This Row],[1W Return vs Nifty]]-AVERAGE(Table2[1W Return vs Nifty]))/_xlfn.STDEV.P(Table2[1W Return vs Nifty])</f>
        <v>0.52220152192154912</v>
      </c>
      <c r="O686">
        <v>299.73</v>
      </c>
      <c r="P686">
        <v>292.47603958797498</v>
      </c>
      <c r="Q686">
        <v>292.86657160039499</v>
      </c>
      <c r="R686">
        <v>66.928242617443203</v>
      </c>
      <c r="S686" s="1">
        <f>(Table2[[#This Row],[Close Price]]-Table2[[#This Row],[20D EMA]])/Table2[[#This Row],[20D EMA]]</f>
        <v>2.7758315817569122E-2</v>
      </c>
      <c r="T686" s="1">
        <f>(Table2[[#This Row],[Close Price]]-Table2[[#This Row],[50D EMA]])/Table2[[#This Row],[50D EMA]]</f>
        <v>5.3248671015802919E-2</v>
      </c>
      <c r="U686" s="1">
        <f>(Table2[[#This Row],[Close Price]]-Table2[[#This Row],[200D EMA]])/Table2[[#This Row],[200D EMA]]</f>
        <v>5.1844183911580785E-2</v>
      </c>
      <c r="V686">
        <v>0.91507196019020498</v>
      </c>
      <c r="W686">
        <v>305.14999999999998</v>
      </c>
      <c r="X686">
        <v>310.45</v>
      </c>
      <c r="Y686">
        <v>302.60000000000002</v>
      </c>
      <c r="Z686">
        <v>310.45</v>
      </c>
      <c r="AA686">
        <v>296</v>
      </c>
      <c r="AB686">
        <v>320.5</v>
      </c>
      <c r="AC686" s="1">
        <f>(Table2[[#This Row],[Close Price]]/Table2[[#This Row],[Day Low]])-1</f>
        <v>9.5035228576110242E-3</v>
      </c>
      <c r="AD686" s="1">
        <f>(Table2[[#This Row],[Day High]]/Table2[[#This Row],[Close Price]])-1</f>
        <v>7.7909430287290693E-3</v>
      </c>
      <c r="AE686" s="1">
        <f>(Table2[[#This Row],[Close Price]]/Table2[[#This Row],[Current Week Low]])-1</f>
        <v>1.8010575016523367E-2</v>
      </c>
      <c r="AF686" s="1">
        <f>(Table2[[#This Row],[Current Week High]]/Table2[[#This Row],[Close Price]])-1</f>
        <v>7.7909430287290693E-3</v>
      </c>
      <c r="AG686" s="1">
        <f>(Table2[[#This Row],[Close Price]]/Table2[[#This Row],[Current Month Low]])-1</f>
        <v>4.0709459459459474E-2</v>
      </c>
      <c r="AH686" s="1">
        <f>(Table2[[#This Row],[Current Month High]]/Table2[[#This Row],[Close Price]])-1</f>
        <v>4.0415516961532116E-2</v>
      </c>
      <c r="AI686">
        <v>15.9876643402045</v>
      </c>
      <c r="AJ686">
        <v>22.314869962279101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0.1</v>
      </c>
      <c r="AM686" t="s">
        <v>3220</v>
      </c>
      <c r="AN686">
        <v>4.67</v>
      </c>
      <c r="AO686" t="s">
        <v>3220</v>
      </c>
      <c r="AP686">
        <v>-9.4055371778118999E-2</v>
      </c>
      <c r="AQ686">
        <f>(Table2[[#This Row],[Sharpe Ratio]]-AVERAGE(Table2[Sharpe Ratio]))/_xlfn.STDEV.P(Table2[Sharpe Ratio])</f>
        <v>-1.8556803334147154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670</v>
      </c>
      <c r="AT686">
        <f>_xlfn.RANK.AVG(Table2[[#This Row],[6M Return vs Nifty Z-Score]],Table2[6M Return vs Nifty Z-Score])</f>
        <v>484</v>
      </c>
      <c r="AU686">
        <f>_xlfn.RANK.AVG(Table2[[#This Row],[Sharpe Ratio Z-Score]],Table2[Sharpe Ratio Z-Score])</f>
        <v>719</v>
      </c>
      <c r="AV686">
        <f>(Table2[[#This Row],[Rank 1Y]]+Table2[[#This Row],[Rank 6M]]+Table2[[#This Row],[Rank Sharpe]])/3</f>
        <v>624.33333333333337</v>
      </c>
    </row>
    <row r="687" spans="1:48" x14ac:dyDescent="0.3">
      <c r="A687" t="s">
        <v>428</v>
      </c>
      <c r="B687" t="s">
        <v>429</v>
      </c>
      <c r="C687" t="s">
        <v>3163</v>
      </c>
      <c r="D687" t="s">
        <v>173</v>
      </c>
      <c r="E687">
        <v>53320.816471999999</v>
      </c>
      <c r="F687">
        <v>16426.25</v>
      </c>
      <c r="G687">
        <v>-31.611963503643398</v>
      </c>
      <c r="H687">
        <f>(Table2[[#This Row],[1Y Return vs Nifty]]-AVERAGE(Table2[1Y Return vs Nifty]))/_xlfn.STDEV.P(Table2[1Y Return vs Nifty])</f>
        <v>-0.96238172042177295</v>
      </c>
      <c r="I687">
        <v>-6.3107707273620202</v>
      </c>
      <c r="J687">
        <f>(Table2[[#This Row],[1M Return vs Nifty]]-AVERAGE(Table2[1M Return vs Nifty]))/_xlfn.STDEV.P(Table2[1M Return vs Nifty])</f>
        <v>-0.68987041533462423</v>
      </c>
      <c r="K687">
        <v>-8.6015992513730506</v>
      </c>
      <c r="L687">
        <f>(Table2[[#This Row],[6M Return vs Nifty]]-AVERAGE(Table2[6M Return vs Nifty]))/_xlfn.STDEV.P(Table2[6M Return vs Nifty])</f>
        <v>-0.73577004894040587</v>
      </c>
      <c r="M687">
        <v>0.29080162664020498</v>
      </c>
      <c r="N687">
        <f>(Table2[[#This Row],[1W Return vs Nifty]]-AVERAGE(Table2[1W Return vs Nifty]))/_xlfn.STDEV.P(Table2[1W Return vs Nifty])</f>
        <v>3.6705750591506596E-2</v>
      </c>
      <c r="O687">
        <v>16602.900000000001</v>
      </c>
      <c r="P687">
        <v>16684.970630439799</v>
      </c>
      <c r="Q687">
        <v>16471.987153850601</v>
      </c>
      <c r="R687">
        <v>43.194620253772101</v>
      </c>
      <c r="S687" s="1">
        <f>(Table2[[#This Row],[Close Price]]-Table2[[#This Row],[20D EMA]])/Table2[[#This Row],[20D EMA]]</f>
        <v>-1.0639707520975338E-2</v>
      </c>
      <c r="T687" s="1">
        <f>(Table2[[#This Row],[Close Price]]-Table2[[#This Row],[50D EMA]])/Table2[[#This Row],[50D EMA]]</f>
        <v>-1.5506208321864999E-2</v>
      </c>
      <c r="U687" s="1">
        <f>(Table2[[#This Row],[Close Price]]-Table2[[#This Row],[200D EMA]])/Table2[[#This Row],[200D EMA]]</f>
        <v>-2.7766627926193773E-3</v>
      </c>
      <c r="V687">
        <v>1.20121819843074</v>
      </c>
      <c r="W687">
        <v>16250.1</v>
      </c>
      <c r="X687">
        <v>16498</v>
      </c>
      <c r="Y687">
        <v>16085.85</v>
      </c>
      <c r="Z687">
        <v>16498</v>
      </c>
      <c r="AA687">
        <v>16085.85</v>
      </c>
      <c r="AB687">
        <v>16600</v>
      </c>
      <c r="AC687" s="1">
        <f>(Table2[[#This Row],[Close Price]]/Table2[[#This Row],[Day Low]])-1</f>
        <v>1.0839933292718262E-2</v>
      </c>
      <c r="AD687" s="1">
        <f>(Table2[[#This Row],[Day High]]/Table2[[#This Row],[Close Price]])-1</f>
        <v>4.3680085229433896E-3</v>
      </c>
      <c r="AE687" s="1">
        <f>(Table2[[#This Row],[Close Price]]/Table2[[#This Row],[Current Week Low]])-1</f>
        <v>2.1161455564984166E-2</v>
      </c>
      <c r="AF687" s="1">
        <f>(Table2[[#This Row],[Current Week High]]/Table2[[#This Row],[Close Price]])-1</f>
        <v>4.3680085229433896E-3</v>
      </c>
      <c r="AG687" s="1">
        <f>(Table2[[#This Row],[Close Price]]/Table2[[#This Row],[Current Month Low]])-1</f>
        <v>2.1161455564984166E-2</v>
      </c>
      <c r="AH687" s="1">
        <f>(Table2[[#This Row],[Current Month High]]/Table2[[#This Row],[Close Price]])-1</f>
        <v>1.0577581614793496E-2</v>
      </c>
      <c r="AI687">
        <v>17.1904725667757</v>
      </c>
      <c r="AJ687">
        <v>7.0434788275313798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-0.12</v>
      </c>
      <c r="AM687" t="s">
        <v>3221</v>
      </c>
      <c r="AN687">
        <v>-4</v>
      </c>
      <c r="AO687" t="s">
        <v>3221</v>
      </c>
      <c r="AP687">
        <v>-3.5270408415057998E-2</v>
      </c>
      <c r="AQ687">
        <f>(Table2[[#This Row],[Sharpe Ratio]]-AVERAGE(Table2[Sharpe Ratio]))/_xlfn.STDEV.P(Table2[Sharpe Ratio])</f>
        <v>-1.1684052440728858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658</v>
      </c>
      <c r="AT687">
        <f>_xlfn.RANK.AVG(Table2[[#This Row],[6M Return vs Nifty Z-Score]],Table2[6M Return vs Nifty Z-Score])</f>
        <v>564</v>
      </c>
      <c r="AU687">
        <f>_xlfn.RANK.AVG(Table2[[#This Row],[Sharpe Ratio Z-Score]],Table2[Sharpe Ratio Z-Score])</f>
        <v>652</v>
      </c>
      <c r="AV687">
        <f>(Table2[[#This Row],[Rank 1Y]]+Table2[[#This Row],[Rank 6M]]+Table2[[#This Row],[Rank Sharpe]])/3</f>
        <v>624.66666666666663</v>
      </c>
    </row>
    <row r="688" spans="1:48" x14ac:dyDescent="0.3">
      <c r="A688" t="s">
        <v>2084</v>
      </c>
      <c r="B688" t="s">
        <v>2085</v>
      </c>
      <c r="C688" t="s">
        <v>3174</v>
      </c>
      <c r="D688" t="s">
        <v>141</v>
      </c>
      <c r="E688">
        <v>3084.2589172200001</v>
      </c>
      <c r="F688">
        <v>405.8</v>
      </c>
      <c r="G688">
        <v>-43.879987933168699</v>
      </c>
      <c r="H688">
        <f>(Table2[[#This Row],[1Y Return vs Nifty]]-AVERAGE(Table2[1Y Return vs Nifty]))/_xlfn.STDEV.P(Table2[1Y Return vs Nifty])</f>
        <v>-1.1784951767995298</v>
      </c>
      <c r="I688">
        <v>9.6791940825682392</v>
      </c>
      <c r="J688">
        <f>(Table2[[#This Row],[1M Return vs Nifty]]-AVERAGE(Table2[1M Return vs Nifty]))/_xlfn.STDEV.P(Table2[1M Return vs Nifty])</f>
        <v>0.90878111866582367</v>
      </c>
      <c r="K688">
        <v>-25.992918563452999</v>
      </c>
      <c r="L688">
        <f>(Table2[[#This Row],[6M Return vs Nifty]]-AVERAGE(Table2[6M Return vs Nifty]))/_xlfn.STDEV.P(Table2[6M Return vs Nifty])</f>
        <v>-1.2874561859273559</v>
      </c>
      <c r="M688">
        <v>-4.2822939769917197</v>
      </c>
      <c r="N688">
        <f>(Table2[[#This Row],[1W Return vs Nifty]]-AVERAGE(Table2[1W Return vs Nifty]))/_xlfn.STDEV.P(Table2[1W Return vs Nifty])</f>
        <v>-0.84259866913961623</v>
      </c>
      <c r="O688">
        <v>412.88</v>
      </c>
      <c r="P688">
        <v>415.42050859868198</v>
      </c>
      <c r="Q688">
        <v>443.74888340335798</v>
      </c>
      <c r="R688">
        <v>39.174574218114699</v>
      </c>
      <c r="S688" s="1">
        <f>(Table2[[#This Row],[Close Price]]-Table2[[#This Row],[20D EMA]])/Table2[[#This Row],[20D EMA]]</f>
        <v>-1.7147839565975549E-2</v>
      </c>
      <c r="T688" s="1">
        <f>(Table2[[#This Row],[Close Price]]-Table2[[#This Row],[50D EMA]])/Table2[[#This Row],[50D EMA]]</f>
        <v>-2.3158482548525022E-2</v>
      </c>
      <c r="U688" s="1">
        <f>(Table2[[#This Row],[Close Price]]-Table2[[#This Row],[200D EMA]])/Table2[[#This Row],[200D EMA]]</f>
        <v>-8.5518825675248558E-2</v>
      </c>
      <c r="V688">
        <v>1.20924803490684</v>
      </c>
      <c r="W688">
        <v>404</v>
      </c>
      <c r="X688">
        <v>427.95</v>
      </c>
      <c r="Y688">
        <v>404</v>
      </c>
      <c r="Z688">
        <v>427.95</v>
      </c>
      <c r="AA688">
        <v>404</v>
      </c>
      <c r="AB688">
        <v>446.45</v>
      </c>
      <c r="AC688" s="1">
        <f>(Table2[[#This Row],[Close Price]]/Table2[[#This Row],[Day Low]])-1</f>
        <v>4.4554455445544594E-3</v>
      </c>
      <c r="AD688" s="1">
        <f>(Table2[[#This Row],[Day High]]/Table2[[#This Row],[Close Price]])-1</f>
        <v>5.4583538689009226E-2</v>
      </c>
      <c r="AE688" s="1">
        <f>(Table2[[#This Row],[Close Price]]/Table2[[#This Row],[Current Week Low]])-1</f>
        <v>4.4554455445544594E-3</v>
      </c>
      <c r="AF688" s="1">
        <f>(Table2[[#This Row],[Current Week High]]/Table2[[#This Row],[Close Price]])-1</f>
        <v>5.4583538689009226E-2</v>
      </c>
      <c r="AG688" s="1">
        <f>(Table2[[#This Row],[Close Price]]/Table2[[#This Row],[Current Month Low]])-1</f>
        <v>4.4554455445544594E-3</v>
      </c>
      <c r="AH688" s="1">
        <f>(Table2[[#This Row],[Current Month High]]/Table2[[#This Row],[Close Price]])-1</f>
        <v>0.10017249876786583</v>
      </c>
      <c r="AI688">
        <v>44.159684573681602</v>
      </c>
      <c r="AJ688">
        <v>17.623188405797102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</v>
      </c>
      <c r="AM688" t="s">
        <v>3222</v>
      </c>
      <c r="AN688">
        <v>-0.45</v>
      </c>
      <c r="AO688" t="s">
        <v>3221</v>
      </c>
      <c r="AP688">
        <v>2.3209589184693E-2</v>
      </c>
      <c r="AQ688">
        <f>(Table2[[#This Row],[Sharpe Ratio]]-AVERAGE(Table2[Sharpe Ratio]))/_xlfn.STDEV.P(Table2[Sharpe Ratio])</f>
        <v>-0.48469561365514541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698</v>
      </c>
      <c r="AT688">
        <f>_xlfn.RANK.AVG(Table2[[#This Row],[6M Return vs Nifty Z-Score]],Table2[6M Return vs Nifty Z-Score])</f>
        <v>706</v>
      </c>
      <c r="AU688">
        <f>_xlfn.RANK.AVG(Table2[[#This Row],[Sharpe Ratio Z-Score]],Table2[Sharpe Ratio Z-Score])</f>
        <v>470</v>
      </c>
      <c r="AV688">
        <f>(Table2[[#This Row],[Rank 1Y]]+Table2[[#This Row],[Rank 6M]]+Table2[[#This Row],[Rank Sharpe]])/3</f>
        <v>624.66666666666663</v>
      </c>
    </row>
    <row r="689" spans="1:48" x14ac:dyDescent="0.3">
      <c r="A689" t="s">
        <v>1621</v>
      </c>
      <c r="B689" t="s">
        <v>1622</v>
      </c>
      <c r="C689" t="s">
        <v>3175</v>
      </c>
      <c r="D689" t="s">
        <v>281</v>
      </c>
      <c r="E689">
        <v>5854.0965429949902</v>
      </c>
      <c r="F689">
        <v>174.05</v>
      </c>
      <c r="G689">
        <v>-30.368267290717998</v>
      </c>
      <c r="H689">
        <f>(Table2[[#This Row],[1Y Return vs Nifty]]-AVERAGE(Table2[1Y Return vs Nifty]))/_xlfn.STDEV.P(Table2[1Y Return vs Nifty])</f>
        <v>-0.9404727742174952</v>
      </c>
      <c r="I689">
        <v>7.7380331380465499</v>
      </c>
      <c r="J689">
        <f>(Table2[[#This Row],[1M Return vs Nifty]]-AVERAGE(Table2[1M Return vs Nifty]))/_xlfn.STDEV.P(Table2[1M Return vs Nifty])</f>
        <v>0.71470690033019924</v>
      </c>
      <c r="K689">
        <v>-7.5391675886065501</v>
      </c>
      <c r="L689">
        <f>(Table2[[#This Row],[6M Return vs Nifty]]-AVERAGE(Table2[6M Return vs Nifty]))/_xlfn.STDEV.P(Table2[6M Return vs Nifty])</f>
        <v>-0.70206767079838928</v>
      </c>
      <c r="M689">
        <v>4.04738155775153</v>
      </c>
      <c r="N689">
        <f>(Table2[[#This Row],[1W Return vs Nifty]]-AVERAGE(Table2[1W Return vs Nifty]))/_xlfn.STDEV.P(Table2[1W Return vs Nifty])</f>
        <v>0.75901239423045919</v>
      </c>
      <c r="O689">
        <v>167.55</v>
      </c>
      <c r="P689">
        <v>165.93726054033601</v>
      </c>
      <c r="Q689">
        <v>165.732846610119</v>
      </c>
      <c r="R689">
        <v>67.035023087628801</v>
      </c>
      <c r="S689" s="1">
        <f>(Table2[[#This Row],[Close Price]]-Table2[[#This Row],[20D EMA]])/Table2[[#This Row],[20D EMA]]</f>
        <v>3.8794389734407637E-2</v>
      </c>
      <c r="T689" s="1">
        <f>(Table2[[#This Row],[Close Price]]-Table2[[#This Row],[50D EMA]])/Table2[[#This Row],[50D EMA]]</f>
        <v>4.8890402512652996E-2</v>
      </c>
      <c r="U689" s="1">
        <f>(Table2[[#This Row],[Close Price]]-Table2[[#This Row],[200D EMA]])/Table2[[#This Row],[200D EMA]]</f>
        <v>5.0184097841792584E-2</v>
      </c>
      <c r="V689">
        <v>1.0778577163155201</v>
      </c>
      <c r="W689">
        <v>173.5</v>
      </c>
      <c r="X689">
        <v>177.8</v>
      </c>
      <c r="Y689">
        <v>167</v>
      </c>
      <c r="Z689">
        <v>177.8</v>
      </c>
      <c r="AA689">
        <v>165</v>
      </c>
      <c r="AB689">
        <v>177.8</v>
      </c>
      <c r="AC689" s="1">
        <f>(Table2[[#This Row],[Close Price]]/Table2[[#This Row],[Day Low]])-1</f>
        <v>3.1700288184439707E-3</v>
      </c>
      <c r="AD689" s="1">
        <f>(Table2[[#This Row],[Day High]]/Table2[[#This Row],[Close Price]])-1</f>
        <v>2.1545532892846886E-2</v>
      </c>
      <c r="AE689" s="1">
        <f>(Table2[[#This Row],[Close Price]]/Table2[[#This Row],[Current Week Low]])-1</f>
        <v>4.2215568862275621E-2</v>
      </c>
      <c r="AF689" s="1">
        <f>(Table2[[#This Row],[Current Week High]]/Table2[[#This Row],[Close Price]])-1</f>
        <v>2.1545532892846886E-2</v>
      </c>
      <c r="AG689" s="1">
        <f>(Table2[[#This Row],[Close Price]]/Table2[[#This Row],[Current Month Low]])-1</f>
        <v>5.4848484848484924E-2</v>
      </c>
      <c r="AH689" s="1">
        <f>(Table2[[#This Row],[Current Month High]]/Table2[[#This Row],[Close Price]])-1</f>
        <v>2.1545532892846886E-2</v>
      </c>
      <c r="AI689">
        <v>26.1706406205113</v>
      </c>
      <c r="AJ689">
        <v>33.833141099576999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-0.01</v>
      </c>
      <c r="AM689" t="s">
        <v>3221</v>
      </c>
      <c r="AN689">
        <v>5.73</v>
      </c>
      <c r="AO689" t="s">
        <v>3220</v>
      </c>
      <c r="AP689">
        <v>-5.7513890285063998E-2</v>
      </c>
      <c r="AQ689">
        <f>(Table2[[#This Row],[Sharpe Ratio]]-AVERAGE(Table2[Sharpe Ratio]))/_xlfn.STDEV.P(Table2[Sharpe Ratio])</f>
        <v>-1.428461389639661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-1.5972825400948869</v>
      </c>
      <c r="AS689">
        <f>_xlfn.RANK.AVG(Table2[[#This Row],[1Y Return vs Nifty Z-Score]],Table2[1Y Return vs Nifty Z-Score])</f>
        <v>649</v>
      </c>
      <c r="AT689">
        <f>_xlfn.RANK.AVG(Table2[[#This Row],[6M Return vs Nifty Z-Score]],Table2[6M Return vs Nifty Z-Score])</f>
        <v>556</v>
      </c>
      <c r="AU689">
        <f>_xlfn.RANK.AVG(Table2[[#This Row],[Sharpe Ratio Z-Score]],Table2[Sharpe Ratio Z-Score])</f>
        <v>674</v>
      </c>
      <c r="AV689">
        <f>(Table2[[#This Row],[Rank 1Y]]+Table2[[#This Row],[Rank 6M]]+Table2[[#This Row],[Rank Sharpe]])/3</f>
        <v>626.33333333333337</v>
      </c>
    </row>
    <row r="690" spans="1:48" x14ac:dyDescent="0.3">
      <c r="A690" t="s">
        <v>1489</v>
      </c>
      <c r="B690" t="s">
        <v>1490</v>
      </c>
      <c r="C690" t="s">
        <v>3171</v>
      </c>
      <c r="D690" t="s">
        <v>86</v>
      </c>
      <c r="E690">
        <v>7159.7346356349999</v>
      </c>
      <c r="F690">
        <v>1503.05</v>
      </c>
      <c r="G690">
        <v>-31.249266646673799</v>
      </c>
      <c r="H690">
        <f>(Table2[[#This Row],[1Y Return vs Nifty]]-AVERAGE(Table2[1Y Return vs Nifty]))/_xlfn.STDEV.P(Table2[1Y Return vs Nifty])</f>
        <v>-0.95599245442158443</v>
      </c>
      <c r="I690">
        <v>1.68465770012893</v>
      </c>
      <c r="J690">
        <f>(Table2[[#This Row],[1M Return vs Nifty]]-AVERAGE(Table2[1M Return vs Nifty]))/_xlfn.STDEV.P(Table2[1M Return vs Nifty])</f>
        <v>0.10949994429626385</v>
      </c>
      <c r="K690">
        <v>-1.44156642129405</v>
      </c>
      <c r="L690">
        <f>(Table2[[#This Row],[6M Return vs Nifty]]-AVERAGE(Table2[6M Return vs Nifty]))/_xlfn.STDEV.P(Table2[6M Return vs Nifty])</f>
        <v>-0.50864002034146527</v>
      </c>
      <c r="M690">
        <v>2.5345098085432198</v>
      </c>
      <c r="N690">
        <f>(Table2[[#This Row],[1W Return vs Nifty]]-AVERAGE(Table2[1W Return vs Nifty]))/_xlfn.STDEV.P(Table2[1W Return vs Nifty])</f>
        <v>0.46812085579231105</v>
      </c>
      <c r="O690">
        <v>1473.68</v>
      </c>
      <c r="P690">
        <v>1454.4941154066701</v>
      </c>
      <c r="Q690">
        <v>1425.65069960185</v>
      </c>
      <c r="R690">
        <v>59.2011995303126</v>
      </c>
      <c r="S690" s="1">
        <f>(Table2[[#This Row],[Close Price]]-Table2[[#This Row],[20D EMA]])/Table2[[#This Row],[20D EMA]]</f>
        <v>1.9929699799142209E-2</v>
      </c>
      <c r="T690" s="1">
        <f>(Table2[[#This Row],[Close Price]]-Table2[[#This Row],[50D EMA]])/Table2[[#This Row],[50D EMA]]</f>
        <v>3.3383348945178706E-2</v>
      </c>
      <c r="U690" s="1">
        <f>(Table2[[#This Row],[Close Price]]-Table2[[#This Row],[200D EMA]])/Table2[[#This Row],[200D EMA]]</f>
        <v>5.4290507779897107E-2</v>
      </c>
      <c r="V690">
        <v>4.8460517956229401</v>
      </c>
      <c r="W690">
        <v>1477.3</v>
      </c>
      <c r="X690">
        <v>1504.4</v>
      </c>
      <c r="Y690">
        <v>1462.2</v>
      </c>
      <c r="Z690">
        <v>1504.4</v>
      </c>
      <c r="AA690">
        <v>1434.5</v>
      </c>
      <c r="AB690">
        <v>1584</v>
      </c>
      <c r="AC690" s="1">
        <f>(Table2[[#This Row],[Close Price]]/Table2[[#This Row],[Day Low]])-1</f>
        <v>1.7430447437893459E-2</v>
      </c>
      <c r="AD690" s="1">
        <f>(Table2[[#This Row],[Day High]]/Table2[[#This Row],[Close Price]])-1</f>
        <v>8.9817371344946828E-4</v>
      </c>
      <c r="AE690" s="1">
        <f>(Table2[[#This Row],[Close Price]]/Table2[[#This Row],[Current Week Low]])-1</f>
        <v>2.7937354671043524E-2</v>
      </c>
      <c r="AF690" s="1">
        <f>(Table2[[#This Row],[Current Week High]]/Table2[[#This Row],[Close Price]])-1</f>
        <v>8.9817371344946828E-4</v>
      </c>
      <c r="AG690" s="1">
        <f>(Table2[[#This Row],[Close Price]]/Table2[[#This Row],[Current Month Low]])-1</f>
        <v>4.7786685256186789E-2</v>
      </c>
      <c r="AH690" s="1">
        <f>(Table2[[#This Row],[Current Month High]]/Table2[[#This Row],[Close Price]])-1</f>
        <v>5.3857157113868404E-2</v>
      </c>
      <c r="AI690">
        <v>6.7828748211969003</v>
      </c>
      <c r="AJ690">
        <v>20.2439999999999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0.08</v>
      </c>
      <c r="AM690" t="s">
        <v>3220</v>
      </c>
      <c r="AN690">
        <v>3.7</v>
      </c>
      <c r="AO690" t="s">
        <v>3220</v>
      </c>
      <c r="AP690">
        <v>-0.130434830976737</v>
      </c>
      <c r="AQ690">
        <f>(Table2[[#This Row],[Sharpe Ratio]]-AVERAGE(Table2[Sharpe Ratio]))/_xlfn.STDEV.P(Table2[Sharpe Ratio])</f>
        <v>-2.2810050191939482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-3.1680166938684229</v>
      </c>
      <c r="AS690">
        <f>_xlfn.RANK.AVG(Table2[[#This Row],[1Y Return vs Nifty Z-Score]],Table2[1Y Return vs Nifty Z-Score])</f>
        <v>654</v>
      </c>
      <c r="AT690">
        <f>_xlfn.RANK.AVG(Table2[[#This Row],[6M Return vs Nifty Z-Score]],Table2[6M Return vs Nifty Z-Score])</f>
        <v>498</v>
      </c>
      <c r="AU690">
        <f>_xlfn.RANK.AVG(Table2[[#This Row],[Sharpe Ratio Z-Score]],Table2[Sharpe Ratio Z-Score])</f>
        <v>735</v>
      </c>
      <c r="AV690">
        <f>(Table2[[#This Row],[Rank 1Y]]+Table2[[#This Row],[Rank 6M]]+Table2[[#This Row],[Rank Sharpe]])/3</f>
        <v>629</v>
      </c>
    </row>
    <row r="691" spans="1:48" x14ac:dyDescent="0.3">
      <c r="A691" t="s">
        <v>926</v>
      </c>
      <c r="B691" t="s">
        <v>927</v>
      </c>
      <c r="C691" t="s">
        <v>3175</v>
      </c>
      <c r="D691" t="s">
        <v>501</v>
      </c>
      <c r="E691">
        <v>16685.805767999998</v>
      </c>
      <c r="F691">
        <v>3365.2</v>
      </c>
      <c r="G691">
        <v>-54.514426291739703</v>
      </c>
      <c r="H691">
        <f>(Table2[[#This Row],[1Y Return vs Nifty]]-AVERAGE(Table2[1Y Return vs Nifty]))/_xlfn.STDEV.P(Table2[1Y Return vs Nifty])</f>
        <v>-1.365831389203527</v>
      </c>
      <c r="I691">
        <v>-8.2254736950748093</v>
      </c>
      <c r="J691">
        <f>(Table2[[#This Row],[1M Return vs Nifty]]-AVERAGE(Table2[1M Return vs Nifty]))/_xlfn.STDEV.P(Table2[1M Return vs Nifty])</f>
        <v>-0.88129940675981611</v>
      </c>
      <c r="K691">
        <v>-0.98583836292708105</v>
      </c>
      <c r="L691">
        <f>(Table2[[#This Row],[6M Return vs Nifty]]-AVERAGE(Table2[6M Return vs Nifty]))/_xlfn.STDEV.P(Table2[6M Return vs Nifty])</f>
        <v>-0.49418344878841464</v>
      </c>
      <c r="M691">
        <v>2.8307903266747299</v>
      </c>
      <c r="N691">
        <f>(Table2[[#This Row],[1W Return vs Nifty]]-AVERAGE(Table2[1W Return vs Nifty]))/_xlfn.STDEV.P(Table2[1W Return vs Nifty])</f>
        <v>0.52508899983599999</v>
      </c>
      <c r="O691">
        <v>3352.79</v>
      </c>
      <c r="P691">
        <v>3415.1042035468899</v>
      </c>
      <c r="Q691">
        <v>3514.0865080683802</v>
      </c>
      <c r="R691">
        <v>57.746914593024599</v>
      </c>
      <c r="S691" s="1">
        <f>(Table2[[#This Row],[Close Price]]-Table2[[#This Row],[20D EMA]])/Table2[[#This Row],[20D EMA]]</f>
        <v>3.7013949576322567E-3</v>
      </c>
      <c r="T691" s="1">
        <f>(Table2[[#This Row],[Close Price]]-Table2[[#This Row],[50D EMA]])/Table2[[#This Row],[50D EMA]]</f>
        <v>-1.461279087620816E-2</v>
      </c>
      <c r="U691" s="1">
        <f>(Table2[[#This Row],[Close Price]]-Table2[[#This Row],[200D EMA]])/Table2[[#This Row],[200D EMA]]</f>
        <v>-4.2368481176127959E-2</v>
      </c>
      <c r="V691">
        <v>0.56823004827777202</v>
      </c>
      <c r="W691">
        <v>3333.15</v>
      </c>
      <c r="X691">
        <v>3411.4</v>
      </c>
      <c r="Y691">
        <v>3217.6</v>
      </c>
      <c r="Z691">
        <v>3411.4</v>
      </c>
      <c r="AA691">
        <v>3217.6</v>
      </c>
      <c r="AB691">
        <v>3411.4</v>
      </c>
      <c r="AC691" s="1">
        <f>(Table2[[#This Row],[Close Price]]/Table2[[#This Row],[Day Low]])-1</f>
        <v>9.6155288540868966E-3</v>
      </c>
      <c r="AD691" s="1">
        <f>(Table2[[#This Row],[Day High]]/Table2[[#This Row],[Close Price]])-1</f>
        <v>1.37287531201713E-2</v>
      </c>
      <c r="AE691" s="1">
        <f>(Table2[[#This Row],[Close Price]]/Table2[[#This Row],[Current Week Low]])-1</f>
        <v>4.5872700149179435E-2</v>
      </c>
      <c r="AF691" s="1">
        <f>(Table2[[#This Row],[Current Week High]]/Table2[[#This Row],[Close Price]])-1</f>
        <v>1.37287531201713E-2</v>
      </c>
      <c r="AG691" s="1">
        <f>(Table2[[#This Row],[Close Price]]/Table2[[#This Row],[Current Month Low]])-1</f>
        <v>4.5872700149179435E-2</v>
      </c>
      <c r="AH691" s="1">
        <f>(Table2[[#This Row],[Current Month High]]/Table2[[#This Row],[Close Price]])-1</f>
        <v>1.37287531201713E-2</v>
      </c>
      <c r="AI691">
        <v>39.932247711874403</v>
      </c>
      <c r="AJ691">
        <v>17.011770023818201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</v>
      </c>
      <c r="AM691" t="s">
        <v>3221</v>
      </c>
      <c r="AN691">
        <v>2.2200000000000002</v>
      </c>
      <c r="AO691" t="s">
        <v>3220</v>
      </c>
      <c r="AP691">
        <v>-6.1899072285351998E-2</v>
      </c>
      <c r="AQ691">
        <f>(Table2[[#This Row],[Sharpe Ratio]]-AVERAGE(Table2[Sharpe Ratio]))/_xlfn.STDEV.P(Table2[Sharpe Ratio])</f>
        <v>-1.4797300505115658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723</v>
      </c>
      <c r="AT691">
        <f>_xlfn.RANK.AVG(Table2[[#This Row],[6M Return vs Nifty Z-Score]],Table2[6M Return vs Nifty Z-Score])</f>
        <v>488</v>
      </c>
      <c r="AU691">
        <f>_xlfn.RANK.AVG(Table2[[#This Row],[Sharpe Ratio Z-Score]],Table2[Sharpe Ratio Z-Score])</f>
        <v>683</v>
      </c>
      <c r="AV691">
        <f>(Table2[[#This Row],[Rank 1Y]]+Table2[[#This Row],[Rank 6M]]+Table2[[#This Row],[Rank Sharpe]])/3</f>
        <v>631.33333333333337</v>
      </c>
    </row>
    <row r="692" spans="1:48" x14ac:dyDescent="0.3">
      <c r="A692" t="s">
        <v>2382</v>
      </c>
      <c r="B692" t="s">
        <v>2383</v>
      </c>
      <c r="C692" t="s">
        <v>3171</v>
      </c>
      <c r="D692" t="s">
        <v>218</v>
      </c>
      <c r="E692">
        <v>2254.2780481700001</v>
      </c>
      <c r="F692">
        <v>291.7</v>
      </c>
      <c r="G692">
        <v>-48.9996698392751</v>
      </c>
      <c r="H692">
        <f>(Table2[[#This Row],[1Y Return vs Nifty]]-AVERAGE(Table2[1Y Return vs Nifty]))/_xlfn.STDEV.P(Table2[1Y Return vs Nifty])</f>
        <v>-1.2686834673950784</v>
      </c>
      <c r="I692">
        <v>-3.9062353100185101</v>
      </c>
      <c r="J692">
        <f>(Table2[[#This Row],[1M Return vs Nifty]]-AVERAGE(Table2[1M Return vs Nifty]))/_xlfn.STDEV.P(Table2[1M Return vs Nifty])</f>
        <v>-0.44946874596338465</v>
      </c>
      <c r="K692">
        <v>-14.5118843055324</v>
      </c>
      <c r="L692">
        <f>(Table2[[#This Row],[6M Return vs Nifty]]-AVERAGE(Table2[6M Return vs Nifty]))/_xlfn.STDEV.P(Table2[6M Return vs Nifty])</f>
        <v>-0.92325567159561528</v>
      </c>
      <c r="M692">
        <v>2.4444280721602398</v>
      </c>
      <c r="N692">
        <f>(Table2[[#This Row],[1W Return vs Nifty]]-AVERAGE(Table2[1W Return vs Nifty]))/_xlfn.STDEV.P(Table2[1W Return vs Nifty])</f>
        <v>0.45080014443965516</v>
      </c>
      <c r="O692">
        <v>291.08999999999997</v>
      </c>
      <c r="P692">
        <v>295.04280497881501</v>
      </c>
      <c r="Q692">
        <v>313.99145838161701</v>
      </c>
      <c r="R692">
        <v>55.186948480683498</v>
      </c>
      <c r="S692" s="1">
        <f>(Table2[[#This Row],[Close Price]]-Table2[[#This Row],[20D EMA]])/Table2[[#This Row],[20D EMA]]</f>
        <v>2.0955718162768001E-3</v>
      </c>
      <c r="T692" s="1">
        <f>(Table2[[#This Row],[Close Price]]-Table2[[#This Row],[50D EMA]])/Table2[[#This Row],[50D EMA]]</f>
        <v>-1.1329898314432879E-2</v>
      </c>
      <c r="U692" s="1">
        <f>(Table2[[#This Row],[Close Price]]-Table2[[#This Row],[200D EMA]])/Table2[[#This Row],[200D EMA]]</f>
        <v>-7.0993836891335316E-2</v>
      </c>
      <c r="V692">
        <v>0.51285637070568602</v>
      </c>
      <c r="W692">
        <v>290.7</v>
      </c>
      <c r="X692">
        <v>296.89999999999998</v>
      </c>
      <c r="Y692">
        <v>279.25</v>
      </c>
      <c r="Z692">
        <v>296.89999999999998</v>
      </c>
      <c r="AA692">
        <v>279.25</v>
      </c>
      <c r="AB692">
        <v>296.89999999999998</v>
      </c>
      <c r="AC692" s="1">
        <f>(Table2[[#This Row],[Close Price]]/Table2[[#This Row],[Day Low]])-1</f>
        <v>3.4399724802200993E-3</v>
      </c>
      <c r="AD692" s="1">
        <f>(Table2[[#This Row],[Day High]]/Table2[[#This Row],[Close Price]])-1</f>
        <v>1.7826534110387371E-2</v>
      </c>
      <c r="AE692" s="1">
        <f>(Table2[[#This Row],[Close Price]]/Table2[[#This Row],[Current Week Low]])-1</f>
        <v>4.4583706356311481E-2</v>
      </c>
      <c r="AF692" s="1">
        <f>(Table2[[#This Row],[Current Week High]]/Table2[[#This Row],[Close Price]])-1</f>
        <v>1.7826534110387371E-2</v>
      </c>
      <c r="AG692" s="1">
        <f>(Table2[[#This Row],[Close Price]]/Table2[[#This Row],[Current Month Low]])-1</f>
        <v>4.4583706356311481E-2</v>
      </c>
      <c r="AH692" s="1">
        <f>(Table2[[#This Row],[Current Month High]]/Table2[[#This Row],[Close Price]])-1</f>
        <v>1.7826534110387371E-2</v>
      </c>
      <c r="AI692">
        <v>33.9046966061021</v>
      </c>
      <c r="AJ692">
        <v>18.842941535954299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-0.17</v>
      </c>
      <c r="AM692" t="s">
        <v>3221</v>
      </c>
      <c r="AN692">
        <v>-0.28999999999999998</v>
      </c>
      <c r="AO692" t="s">
        <v>3221</v>
      </c>
      <c r="AQ692">
        <f>(Table2[[#This Row],[Sharpe Ratio]]-AVERAGE(Table2[Sharpe Ratio]))/_xlfn.STDEV.P(Table2[Sharpe Ratio])</f>
        <v>-0.75604684988846571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711</v>
      </c>
      <c r="AT692">
        <f>_xlfn.RANK.AVG(Table2[[#This Row],[6M Return vs Nifty Z-Score]],Table2[6M Return vs Nifty Z-Score])</f>
        <v>631</v>
      </c>
      <c r="AU692">
        <f>_xlfn.RANK.AVG(Table2[[#This Row],[Sharpe Ratio Z-Score]],Table2[Sharpe Ratio Z-Score])</f>
        <v>559.5</v>
      </c>
      <c r="AV692">
        <f>(Table2[[#This Row],[Rank 1Y]]+Table2[[#This Row],[Rank 6M]]+Table2[[#This Row],[Rank Sharpe]])/3</f>
        <v>633.83333333333337</v>
      </c>
    </row>
    <row r="693" spans="1:48" x14ac:dyDescent="0.3">
      <c r="A693" t="s">
        <v>1466</v>
      </c>
      <c r="B693" t="s">
        <v>1467</v>
      </c>
      <c r="C693" t="s">
        <v>3173</v>
      </c>
      <c r="D693" t="s">
        <v>135</v>
      </c>
      <c r="E693">
        <v>7456.7975511899904</v>
      </c>
      <c r="F693">
        <v>419.9</v>
      </c>
      <c r="G693">
        <v>-52.5273091122368</v>
      </c>
      <c r="H693">
        <f>(Table2[[#This Row],[1Y Return vs Nifty]]-AVERAGE(Table2[1Y Return vs Nifty]))/_xlfn.STDEV.P(Table2[1Y Return vs Nifty])</f>
        <v>-1.3308263430074616</v>
      </c>
      <c r="I693">
        <v>-1.16050770305607</v>
      </c>
      <c r="J693">
        <f>(Table2[[#This Row],[1M Return vs Nifty]]-AVERAGE(Table2[1M Return vs Nifty]))/_xlfn.STDEV.P(Table2[1M Return vs Nifty])</f>
        <v>-0.17495521807294845</v>
      </c>
      <c r="K693">
        <v>-28.781952200169702</v>
      </c>
      <c r="L693">
        <f>(Table2[[#This Row],[6M Return vs Nifty]]-AVERAGE(Table2[6M Return vs Nifty]))/_xlfn.STDEV.P(Table2[6M Return vs Nifty])</f>
        <v>-1.3759297033963931</v>
      </c>
      <c r="M693">
        <v>-1.8829528802207101</v>
      </c>
      <c r="N693">
        <f>(Table2[[#This Row],[1W Return vs Nifty]]-AVERAGE(Table2[1W Return vs Nifty]))/_xlfn.STDEV.P(Table2[1W Return vs Nifty])</f>
        <v>-0.38125882110370007</v>
      </c>
      <c r="O693">
        <v>434.55</v>
      </c>
      <c r="P693">
        <v>447.599255372144</v>
      </c>
      <c r="Q693">
        <v>477.37158724418902</v>
      </c>
      <c r="R693">
        <v>31.319969858047799</v>
      </c>
      <c r="S693" s="1">
        <f>(Table2[[#This Row],[Close Price]]-Table2[[#This Row],[20D EMA]])/Table2[[#This Row],[20D EMA]]</f>
        <v>-3.3713036474513944E-2</v>
      </c>
      <c r="T693" s="1">
        <f>(Table2[[#This Row],[Close Price]]-Table2[[#This Row],[50D EMA]])/Table2[[#This Row],[50D EMA]]</f>
        <v>-6.1884051502977246E-2</v>
      </c>
      <c r="U693" s="1">
        <f>(Table2[[#This Row],[Close Price]]-Table2[[#This Row],[200D EMA]])/Table2[[#This Row],[200D EMA]]</f>
        <v>-0.12039172162709948</v>
      </c>
      <c r="V693">
        <v>0.36285191711937997</v>
      </c>
      <c r="W693">
        <v>418.75</v>
      </c>
      <c r="X693">
        <v>429.6</v>
      </c>
      <c r="Y693">
        <v>417.2</v>
      </c>
      <c r="Z693">
        <v>429.65</v>
      </c>
      <c r="AA693">
        <v>417.2</v>
      </c>
      <c r="AB693">
        <v>444</v>
      </c>
      <c r="AC693" s="1">
        <f>(Table2[[#This Row],[Close Price]]/Table2[[#This Row],[Day Low]])-1</f>
        <v>2.7462686567163441E-3</v>
      </c>
      <c r="AD693" s="1">
        <f>(Table2[[#This Row],[Day High]]/Table2[[#This Row],[Close Price]])-1</f>
        <v>2.3100738271017107E-2</v>
      </c>
      <c r="AE693" s="1">
        <f>(Table2[[#This Row],[Close Price]]/Table2[[#This Row],[Current Week Low]])-1</f>
        <v>6.4717162032597031E-3</v>
      </c>
      <c r="AF693" s="1">
        <f>(Table2[[#This Row],[Current Week High]]/Table2[[#This Row],[Close Price]])-1</f>
        <v>2.3219814241486114E-2</v>
      </c>
      <c r="AG693" s="1">
        <f>(Table2[[#This Row],[Close Price]]/Table2[[#This Row],[Current Month Low]])-1</f>
        <v>6.4717162032597031E-3</v>
      </c>
      <c r="AH693" s="1">
        <f>(Table2[[#This Row],[Current Month High]]/Table2[[#This Row],[Close Price]])-1</f>
        <v>5.7394617766134859E-2</v>
      </c>
      <c r="AI693">
        <v>67.944748749702299</v>
      </c>
      <c r="AJ693">
        <v>8.7542087542087295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-0.25</v>
      </c>
      <c r="AM693" t="s">
        <v>3221</v>
      </c>
      <c r="AN693">
        <v>-7.57</v>
      </c>
      <c r="AO693" t="s">
        <v>3221</v>
      </c>
      <c r="AP693">
        <v>2.3433785597946E-2</v>
      </c>
      <c r="AQ693">
        <f>(Table2[[#This Row],[Sharpe Ratio]]-AVERAGE(Table2[Sharpe Ratio]))/_xlfn.STDEV.P(Table2[Sharpe Ratio])</f>
        <v>-0.48207445679574701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718</v>
      </c>
      <c r="AT693">
        <f>_xlfn.RANK.AVG(Table2[[#This Row],[6M Return vs Nifty Z-Score]],Table2[6M Return vs Nifty Z-Score])</f>
        <v>716</v>
      </c>
      <c r="AU693">
        <f>_xlfn.RANK.AVG(Table2[[#This Row],[Sharpe Ratio Z-Score]],Table2[Sharpe Ratio Z-Score])</f>
        <v>468</v>
      </c>
      <c r="AV693">
        <f>(Table2[[#This Row],[Rank 1Y]]+Table2[[#This Row],[Rank 6M]]+Table2[[#This Row],[Rank Sharpe]])/3</f>
        <v>634</v>
      </c>
    </row>
    <row r="694" spans="1:48" x14ac:dyDescent="0.3">
      <c r="A694" t="s">
        <v>779</v>
      </c>
      <c r="B694" t="s">
        <v>780</v>
      </c>
      <c r="C694" t="s">
        <v>3175</v>
      </c>
      <c r="D694" t="s">
        <v>501</v>
      </c>
      <c r="E694">
        <v>21598.775550539998</v>
      </c>
      <c r="F694">
        <v>595.79999999999995</v>
      </c>
      <c r="G694">
        <v>-10.9448775706141</v>
      </c>
      <c r="H694">
        <f>(Table2[[#This Row],[1Y Return vs Nifty]]-AVERAGE(Table2[1Y Return vs Nifty]))/_xlfn.STDEV.P(Table2[1Y Return vs Nifty])</f>
        <v>-0.59831043902672099</v>
      </c>
      <c r="I694">
        <v>-23.926135797501502</v>
      </c>
      <c r="J694">
        <f>(Table2[[#This Row],[1M Return vs Nifty]]-AVERAGE(Table2[1M Return vs Nifty]))/_xlfn.STDEV.P(Table2[1M Return vs Nifty])</f>
        <v>-2.4510269110554685</v>
      </c>
      <c r="K694">
        <v>-20.343023356055902</v>
      </c>
      <c r="L694">
        <f>(Table2[[#This Row],[6M Return vs Nifty]]-AVERAGE(Table2[6M Return vs Nifty]))/_xlfn.STDEV.P(Table2[6M Return vs Nifty])</f>
        <v>-1.1082306306133924</v>
      </c>
      <c r="M694">
        <v>-5.0142035905287097</v>
      </c>
      <c r="N694">
        <f>(Table2[[#This Row],[1W Return vs Nifty]]-AVERAGE(Table2[1W Return vs Nifty]))/_xlfn.STDEV.P(Table2[1W Return vs Nifty])</f>
        <v>-0.98332858467334205</v>
      </c>
      <c r="O694">
        <v>629.66999999999996</v>
      </c>
      <c r="P694">
        <v>656.48802856203804</v>
      </c>
      <c r="Q694">
        <v>646.99013304007201</v>
      </c>
      <c r="R694">
        <v>29.540555073676501</v>
      </c>
      <c r="S694" s="1">
        <f>(Table2[[#This Row],[Close Price]]-Table2[[#This Row],[20D EMA]])/Table2[[#This Row],[20D EMA]]</f>
        <v>-5.3790080518366777E-2</v>
      </c>
      <c r="T694" s="1">
        <f>(Table2[[#This Row],[Close Price]]-Table2[[#This Row],[50D EMA]])/Table2[[#This Row],[50D EMA]]</f>
        <v>-9.2443465717064591E-2</v>
      </c>
      <c r="U694" s="1">
        <f>(Table2[[#This Row],[Close Price]]-Table2[[#This Row],[200D EMA]])/Table2[[#This Row],[200D EMA]]</f>
        <v>-7.9120423057366066E-2</v>
      </c>
      <c r="V694">
        <v>1.0130261336433899</v>
      </c>
      <c r="W694">
        <v>590</v>
      </c>
      <c r="X694">
        <v>601.95000000000005</v>
      </c>
      <c r="Y694">
        <v>587.29999999999995</v>
      </c>
      <c r="Z694">
        <v>604.4</v>
      </c>
      <c r="AA694">
        <v>587.29999999999995</v>
      </c>
      <c r="AB694">
        <v>636</v>
      </c>
      <c r="AC694" s="1">
        <f>(Table2[[#This Row],[Close Price]]/Table2[[#This Row],[Day Low]])-1</f>
        <v>9.8305084745762272E-3</v>
      </c>
      <c r="AD694" s="1">
        <f>(Table2[[#This Row],[Day High]]/Table2[[#This Row],[Close Price]])-1</f>
        <v>1.0322255790533807E-2</v>
      </c>
      <c r="AE694" s="1">
        <f>(Table2[[#This Row],[Close Price]]/Table2[[#This Row],[Current Week Low]])-1</f>
        <v>1.4473012089221804E-2</v>
      </c>
      <c r="AF694" s="1">
        <f>(Table2[[#This Row],[Current Week High]]/Table2[[#This Row],[Close Price]])-1</f>
        <v>1.4434373950990231E-2</v>
      </c>
      <c r="AG694" s="1">
        <f>(Table2[[#This Row],[Close Price]]/Table2[[#This Row],[Current Month Low]])-1</f>
        <v>1.4473012089221804E-2</v>
      </c>
      <c r="AH694" s="1">
        <f>(Table2[[#This Row],[Current Month High]]/Table2[[#This Row],[Close Price]])-1</f>
        <v>6.7472306143001148E-2</v>
      </c>
      <c r="AI694">
        <v>29.1121181604565</v>
      </c>
      <c r="AJ694">
        <v>36.027397260273901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-0.17</v>
      </c>
      <c r="AM694" t="s">
        <v>3221</v>
      </c>
      <c r="AN694">
        <v>-4.03</v>
      </c>
      <c r="AO694" t="s">
        <v>3221</v>
      </c>
      <c r="AP694">
        <v>-7.6839118333763001E-2</v>
      </c>
      <c r="AQ694">
        <f>(Table2[[#This Row],[Sharpe Ratio]]-AVERAGE(Table2[Sharpe Ratio]))/_xlfn.STDEV.P(Table2[Sharpe Ratio])</f>
        <v>-1.6543992328206052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523</v>
      </c>
      <c r="AT694">
        <f>_xlfn.RANK.AVG(Table2[[#This Row],[6M Return vs Nifty Z-Score]],Table2[6M Return vs Nifty Z-Score])</f>
        <v>677</v>
      </c>
      <c r="AU694">
        <f>_xlfn.RANK.AVG(Table2[[#This Row],[Sharpe Ratio Z-Score]],Table2[Sharpe Ratio Z-Score])</f>
        <v>704</v>
      </c>
      <c r="AV694">
        <f>(Table2[[#This Row],[Rank 1Y]]+Table2[[#This Row],[Rank 6M]]+Table2[[#This Row],[Rank Sharpe]])/3</f>
        <v>634.66666666666663</v>
      </c>
    </row>
    <row r="695" spans="1:48" x14ac:dyDescent="0.3">
      <c r="A695" t="s">
        <v>302</v>
      </c>
      <c r="B695" t="s">
        <v>303</v>
      </c>
      <c r="C695" t="s">
        <v>3170</v>
      </c>
      <c r="D695" t="s">
        <v>78</v>
      </c>
      <c r="E695">
        <v>92818.265441219904</v>
      </c>
      <c r="F695">
        <v>25725.15</v>
      </c>
      <c r="G695">
        <v>-26.622968958524599</v>
      </c>
      <c r="H695">
        <f>(Table2[[#This Row],[1Y Return vs Nifty]]-AVERAGE(Table2[1Y Return vs Nifty]))/_xlfn.STDEV.P(Table2[1Y Return vs Nifty])</f>
        <v>-0.87449561771720585</v>
      </c>
      <c r="I695">
        <v>3.3530871985985402</v>
      </c>
      <c r="J695">
        <f>(Table2[[#This Row],[1M Return vs Nifty]]-AVERAGE(Table2[1M Return vs Nifty]))/_xlfn.STDEV.P(Table2[1M Return vs Nifty])</f>
        <v>0.27630690158510063</v>
      </c>
      <c r="K695">
        <v>-9.6944651551548109</v>
      </c>
      <c r="L695">
        <f>(Table2[[#This Row],[6M Return vs Nifty]]-AVERAGE(Table2[6M Return vs Nifty]))/_xlfn.STDEV.P(Table2[6M Return vs Nifty])</f>
        <v>-0.77043785981104662</v>
      </c>
      <c r="M695">
        <v>2.38510153982274</v>
      </c>
      <c r="N695">
        <f>(Table2[[#This Row],[1W Return vs Nifty]]-AVERAGE(Table2[1W Return vs Nifty]))/_xlfn.STDEV.P(Table2[1W Return vs Nifty])</f>
        <v>0.43939297375854036</v>
      </c>
      <c r="O695">
        <v>25466.52</v>
      </c>
      <c r="P695">
        <v>25865.6814787076</v>
      </c>
      <c r="Q695">
        <v>26067.9965874726</v>
      </c>
      <c r="R695">
        <v>62.435508355483002</v>
      </c>
      <c r="S695" s="1">
        <f>(Table2[[#This Row],[Close Price]]-Table2[[#This Row],[20D EMA]])/Table2[[#This Row],[20D EMA]]</f>
        <v>1.0155686760499707E-2</v>
      </c>
      <c r="T695" s="1">
        <f>(Table2[[#This Row],[Close Price]]-Table2[[#This Row],[50D EMA]])/Table2[[#This Row],[50D EMA]]</f>
        <v>-5.4331249235896936E-3</v>
      </c>
      <c r="U695" s="1">
        <f>(Table2[[#This Row],[Close Price]]-Table2[[#This Row],[200D EMA]])/Table2[[#This Row],[200D EMA]]</f>
        <v>-1.3152011368505374E-2</v>
      </c>
      <c r="V695">
        <v>0.76692265733659304</v>
      </c>
      <c r="W695">
        <v>25651.05</v>
      </c>
      <c r="X695">
        <v>25948</v>
      </c>
      <c r="Y695">
        <v>25313.3</v>
      </c>
      <c r="Z695">
        <v>25948</v>
      </c>
      <c r="AA695">
        <v>25260</v>
      </c>
      <c r="AB695">
        <v>26280</v>
      </c>
      <c r="AC695" s="1">
        <f>(Table2[[#This Row],[Close Price]]/Table2[[#This Row],[Day Low]])-1</f>
        <v>2.8887706351203857E-3</v>
      </c>
      <c r="AD695" s="1">
        <f>(Table2[[#This Row],[Day High]]/Table2[[#This Row],[Close Price]])-1</f>
        <v>8.6627288859344453E-3</v>
      </c>
      <c r="AE695" s="1">
        <f>(Table2[[#This Row],[Close Price]]/Table2[[#This Row],[Current Week Low]])-1</f>
        <v>1.6270103068347641E-2</v>
      </c>
      <c r="AF695" s="1">
        <f>(Table2[[#This Row],[Current Week High]]/Table2[[#This Row],[Close Price]])-1</f>
        <v>8.6627288859344453E-3</v>
      </c>
      <c r="AG695" s="1">
        <f>(Table2[[#This Row],[Close Price]]/Table2[[#This Row],[Current Month Low]])-1</f>
        <v>1.8414489311163962E-2</v>
      </c>
      <c r="AH695" s="1">
        <f>(Table2[[#This Row],[Current Month High]]/Table2[[#This Row],[Close Price]])-1</f>
        <v>2.1568387356341923E-2</v>
      </c>
      <c r="AI695">
        <v>19.485211942398699</v>
      </c>
      <c r="AJ695">
        <v>8.5449367088607602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</v>
      </c>
      <c r="AM695" t="s">
        <v>3221</v>
      </c>
      <c r="AN695">
        <v>4.12</v>
      </c>
      <c r="AO695" t="s">
        <v>3220</v>
      </c>
      <c r="AP695">
        <v>-8.0016152405793003E-2</v>
      </c>
      <c r="AQ695">
        <f>(Table2[[#This Row],[Sharpe Ratio]]-AVERAGE(Table2[Sharpe Ratio]))/_xlfn.STDEV.P(Table2[Sharpe Ratio])</f>
        <v>-1.6915430235245477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624</v>
      </c>
      <c r="AT695">
        <f>_xlfn.RANK.AVG(Table2[[#This Row],[6M Return vs Nifty Z-Score]],Table2[6M Return vs Nifty Z-Score])</f>
        <v>574</v>
      </c>
      <c r="AU695">
        <f>_xlfn.RANK.AVG(Table2[[#This Row],[Sharpe Ratio Z-Score]],Table2[Sharpe Ratio Z-Score])</f>
        <v>709</v>
      </c>
      <c r="AV695">
        <f>(Table2[[#This Row],[Rank 1Y]]+Table2[[#This Row],[Rank 6M]]+Table2[[#This Row],[Rank Sharpe]])/3</f>
        <v>635.66666666666663</v>
      </c>
    </row>
    <row r="696" spans="1:48" x14ac:dyDescent="0.3">
      <c r="A696" t="s">
        <v>1468</v>
      </c>
      <c r="B696" t="s">
        <v>1469</v>
      </c>
      <c r="C696" t="s">
        <v>3175</v>
      </c>
      <c r="D696" t="s">
        <v>501</v>
      </c>
      <c r="E696">
        <v>7446.0738099999999</v>
      </c>
      <c r="F696">
        <v>2298.1</v>
      </c>
      <c r="G696">
        <v>-25.864140197271801</v>
      </c>
      <c r="H696">
        <f>(Table2[[#This Row],[1Y Return vs Nifty]]-AVERAGE(Table2[1Y Return vs Nifty]))/_xlfn.STDEV.P(Table2[1Y Return vs Nifty])</f>
        <v>-0.86112809409225177</v>
      </c>
      <c r="I696">
        <v>-2.8765711905139302</v>
      </c>
      <c r="J696">
        <f>(Table2[[#This Row],[1M Return vs Nifty]]-AVERAGE(Table2[1M Return vs Nifty]))/_xlfn.STDEV.P(Table2[1M Return vs Nifty])</f>
        <v>-0.34652454666602567</v>
      </c>
      <c r="K696">
        <v>-7.9752684046694799</v>
      </c>
      <c r="L696">
        <f>(Table2[[#This Row],[6M Return vs Nifty]]-AVERAGE(Table2[6M Return vs Nifty]))/_xlfn.STDEV.P(Table2[6M Return vs Nifty])</f>
        <v>-0.71590162843169547</v>
      </c>
      <c r="M696">
        <v>1.7805749983572301</v>
      </c>
      <c r="N696">
        <f>(Table2[[#This Row],[1W Return vs Nifty]]-AVERAGE(Table2[1W Return vs Nifty]))/_xlfn.STDEV.P(Table2[1W Return vs Nifty])</f>
        <v>0.32315598555010916</v>
      </c>
      <c r="O696">
        <v>2225.84</v>
      </c>
      <c r="P696">
        <v>2246.2931073496102</v>
      </c>
      <c r="Q696">
        <v>2257.6782389600298</v>
      </c>
      <c r="R696">
        <v>71.361335087265601</v>
      </c>
      <c r="S696" s="1">
        <f>(Table2[[#This Row],[Close Price]]-Table2[[#This Row],[20D EMA]])/Table2[[#This Row],[20D EMA]]</f>
        <v>3.2464148366459299E-2</v>
      </c>
      <c r="T696" s="1">
        <f>(Table2[[#This Row],[Close Price]]-Table2[[#This Row],[50D EMA]])/Table2[[#This Row],[50D EMA]]</f>
        <v>2.3063282561337873E-2</v>
      </c>
      <c r="U696" s="1">
        <f>(Table2[[#This Row],[Close Price]]-Table2[[#This Row],[200D EMA]])/Table2[[#This Row],[200D EMA]]</f>
        <v>1.7904128383940947E-2</v>
      </c>
      <c r="V696">
        <v>0.64166615601380705</v>
      </c>
      <c r="W696">
        <v>2229.0500000000002</v>
      </c>
      <c r="X696">
        <v>2318.5500000000002</v>
      </c>
      <c r="Y696">
        <v>2205.15</v>
      </c>
      <c r="Z696">
        <v>2318.5500000000002</v>
      </c>
      <c r="AA696">
        <v>2181</v>
      </c>
      <c r="AB696">
        <v>2318.5500000000002</v>
      </c>
      <c r="AC696" s="1">
        <f>(Table2[[#This Row],[Close Price]]/Table2[[#This Row],[Day Low]])-1</f>
        <v>3.0977322177609068E-2</v>
      </c>
      <c r="AD696" s="1">
        <f>(Table2[[#This Row],[Day High]]/Table2[[#This Row],[Close Price]])-1</f>
        <v>8.8986554109917737E-3</v>
      </c>
      <c r="AE696" s="1">
        <f>(Table2[[#This Row],[Close Price]]/Table2[[#This Row],[Current Week Low]])-1</f>
        <v>4.2151327574087905E-2</v>
      </c>
      <c r="AF696" s="1">
        <f>(Table2[[#This Row],[Current Week High]]/Table2[[#This Row],[Close Price]])-1</f>
        <v>8.8986554109917737E-3</v>
      </c>
      <c r="AG696" s="1">
        <f>(Table2[[#This Row],[Close Price]]/Table2[[#This Row],[Current Month Low]])-1</f>
        <v>5.369096744612567E-2</v>
      </c>
      <c r="AH696" s="1">
        <f>(Table2[[#This Row],[Current Month High]]/Table2[[#This Row],[Close Price]])-1</f>
        <v>8.8986554109917737E-3</v>
      </c>
      <c r="AI696">
        <v>19.011357208128398</v>
      </c>
      <c r="AJ696">
        <v>17.249999999999901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-0.06</v>
      </c>
      <c r="AM696" t="s">
        <v>3221</v>
      </c>
      <c r="AN696">
        <v>5.39</v>
      </c>
      <c r="AO696" t="s">
        <v>3220</v>
      </c>
      <c r="AP696">
        <v>-0.112024251850898</v>
      </c>
      <c r="AQ696">
        <f>(Table2[[#This Row],[Sharpe Ratio]]-AVERAGE(Table2[Sharpe Ratio]))/_xlfn.STDEV.P(Table2[Sharpe Ratio])</f>
        <v>-2.0657606490410063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620</v>
      </c>
      <c r="AT696">
        <f>_xlfn.RANK.AVG(Table2[[#This Row],[6M Return vs Nifty Z-Score]],Table2[6M Return vs Nifty Z-Score])</f>
        <v>559</v>
      </c>
      <c r="AU696">
        <f>_xlfn.RANK.AVG(Table2[[#This Row],[Sharpe Ratio Z-Score]],Table2[Sharpe Ratio Z-Score])</f>
        <v>732</v>
      </c>
      <c r="AV696">
        <f>(Table2[[#This Row],[Rank 1Y]]+Table2[[#This Row],[Rank 6M]]+Table2[[#This Row],[Rank Sharpe]])/3</f>
        <v>637</v>
      </c>
    </row>
    <row r="697" spans="1:48" x14ac:dyDescent="0.3">
      <c r="A697" t="s">
        <v>2088</v>
      </c>
      <c r="B697" t="s">
        <v>2089</v>
      </c>
      <c r="C697" t="s">
        <v>3173</v>
      </c>
      <c r="D697" t="s">
        <v>92</v>
      </c>
      <c r="E697">
        <v>3037.3428155000001</v>
      </c>
      <c r="F697">
        <v>705.95</v>
      </c>
      <c r="G697">
        <v>-57.794084186031697</v>
      </c>
      <c r="H697">
        <f>(Table2[[#This Row],[1Y Return vs Nifty]]-AVERAGE(Table2[1Y Return vs Nifty]))/_xlfn.STDEV.P(Table2[1Y Return vs Nifty])</f>
        <v>-1.4236058261019595</v>
      </c>
      <c r="I697">
        <v>-4.4447706700397296</v>
      </c>
      <c r="J697">
        <f>(Table2[[#This Row],[1M Return vs Nifty]]-AVERAGE(Table2[1M Return vs Nifty]))/_xlfn.STDEV.P(Table2[1M Return vs Nifty])</f>
        <v>-0.50331066429435822</v>
      </c>
      <c r="K697">
        <v>-14.127563647046699</v>
      </c>
      <c r="L697">
        <f>(Table2[[#This Row],[6M Return vs Nifty]]-AVERAGE(Table2[6M Return vs Nifty]))/_xlfn.STDEV.P(Table2[6M Return vs Nifty])</f>
        <v>-0.91106428026758735</v>
      </c>
      <c r="M697">
        <v>-3.1533632877508602</v>
      </c>
      <c r="N697">
        <f>(Table2[[#This Row],[1W Return vs Nifty]]-AVERAGE(Table2[1W Return vs Nifty]))/_xlfn.STDEV.P(Table2[1W Return vs Nifty])</f>
        <v>-0.62553044431807192</v>
      </c>
      <c r="O697">
        <v>711.43</v>
      </c>
      <c r="P697">
        <v>727.90889539201396</v>
      </c>
      <c r="Q697">
        <v>780.71892620611902</v>
      </c>
      <c r="R697">
        <v>48.974151904360603</v>
      </c>
      <c r="S697" s="1">
        <f>(Table2[[#This Row],[Close Price]]-Table2[[#This Row],[20D EMA]])/Table2[[#This Row],[20D EMA]]</f>
        <v>-7.7027957775183857E-3</v>
      </c>
      <c r="T697" s="1">
        <f>(Table2[[#This Row],[Close Price]]-Table2[[#This Row],[50D EMA]])/Table2[[#This Row],[50D EMA]]</f>
        <v>-3.0167093067585048E-2</v>
      </c>
      <c r="U697" s="1">
        <f>(Table2[[#This Row],[Close Price]]-Table2[[#This Row],[200D EMA]])/Table2[[#This Row],[200D EMA]]</f>
        <v>-9.5769327086069764E-2</v>
      </c>
      <c r="V697">
        <v>0.19875245845605399</v>
      </c>
      <c r="W697">
        <v>692</v>
      </c>
      <c r="X697">
        <v>718.5</v>
      </c>
      <c r="Y697">
        <v>685.5</v>
      </c>
      <c r="Z697">
        <v>718.5</v>
      </c>
      <c r="AA697">
        <v>685.5</v>
      </c>
      <c r="AB697">
        <v>727</v>
      </c>
      <c r="AC697" s="1">
        <f>(Table2[[#This Row],[Close Price]]/Table2[[#This Row],[Day Low]])-1</f>
        <v>2.0158959537572407E-2</v>
      </c>
      <c r="AD697" s="1">
        <f>(Table2[[#This Row],[Day High]]/Table2[[#This Row],[Close Price]])-1</f>
        <v>1.7777462993129767E-2</v>
      </c>
      <c r="AE697" s="1">
        <f>(Table2[[#This Row],[Close Price]]/Table2[[#This Row],[Current Week Low]])-1</f>
        <v>2.9832239241429637E-2</v>
      </c>
      <c r="AF697" s="1">
        <f>(Table2[[#This Row],[Current Week High]]/Table2[[#This Row],[Close Price]])-1</f>
        <v>1.7777462993129767E-2</v>
      </c>
      <c r="AG697" s="1">
        <f>(Table2[[#This Row],[Close Price]]/Table2[[#This Row],[Current Month Low]])-1</f>
        <v>2.9832239241429637E-2</v>
      </c>
      <c r="AH697" s="1">
        <f>(Table2[[#This Row],[Current Month High]]/Table2[[#This Row],[Close Price]])-1</f>
        <v>2.9817975777321371E-2</v>
      </c>
      <c r="AI697">
        <v>48.027480699766201</v>
      </c>
      <c r="AJ697">
        <v>14.083710407239799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-0.12</v>
      </c>
      <c r="AM697" t="s">
        <v>3221</v>
      </c>
      <c r="AN697">
        <v>-3.59</v>
      </c>
      <c r="AO697" t="s">
        <v>3221</v>
      </c>
      <c r="AQ697">
        <f>(Table2[[#This Row],[Sharpe Ratio]]-AVERAGE(Table2[Sharpe Ratio]))/_xlfn.STDEV.P(Table2[Sharpe Ratio])</f>
        <v>-0.75604684988846571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727</v>
      </c>
      <c r="AT697">
        <f>_xlfn.RANK.AVG(Table2[[#This Row],[6M Return vs Nifty Z-Score]],Table2[6M Return vs Nifty Z-Score])</f>
        <v>625</v>
      </c>
      <c r="AU697">
        <f>_xlfn.RANK.AVG(Table2[[#This Row],[Sharpe Ratio Z-Score]],Table2[Sharpe Ratio Z-Score])</f>
        <v>559.5</v>
      </c>
      <c r="AV697">
        <f>(Table2[[#This Row],[Rank 1Y]]+Table2[[#This Row],[Rank 6M]]+Table2[[#This Row],[Rank Sharpe]])/3</f>
        <v>637.16666666666663</v>
      </c>
    </row>
    <row r="698" spans="1:48" x14ac:dyDescent="0.3">
      <c r="A698" t="s">
        <v>1108</v>
      </c>
      <c r="B698" t="s">
        <v>1109</v>
      </c>
      <c r="C698" t="s">
        <v>3175</v>
      </c>
      <c r="D698" t="s">
        <v>501</v>
      </c>
      <c r="E698">
        <v>11716.4203276399</v>
      </c>
      <c r="F698">
        <v>2291.4499999999998</v>
      </c>
      <c r="G698">
        <v>-34.538014154517299</v>
      </c>
      <c r="H698">
        <f>(Table2[[#This Row],[1Y Return vs Nifty]]-AVERAGE(Table2[1Y Return vs Nifty]))/_xlfn.STDEV.P(Table2[1Y Return vs Nifty])</f>
        <v>-1.0139270139064236</v>
      </c>
      <c r="I698">
        <v>8.1440959899925893</v>
      </c>
      <c r="J698">
        <f>(Table2[[#This Row],[1M Return vs Nifty]]-AVERAGE(Table2[1M Return vs Nifty]))/_xlfn.STDEV.P(Table2[1M Return vs Nifty])</f>
        <v>0.75530442564563882</v>
      </c>
      <c r="K698">
        <v>-2.3957614981528899</v>
      </c>
      <c r="L698">
        <f>(Table2[[#This Row],[6M Return vs Nifty]]-AVERAGE(Table2[6M Return vs Nifty]))/_xlfn.STDEV.P(Table2[6M Return vs Nifty])</f>
        <v>-0.53890892556009196</v>
      </c>
      <c r="M698">
        <v>10.233280025146099</v>
      </c>
      <c r="N698">
        <f>(Table2[[#This Row],[1W Return vs Nifty]]-AVERAGE(Table2[1W Return vs Nifty]))/_xlfn.STDEV.P(Table2[1W Return vs Nifty])</f>
        <v>1.9484228797816849</v>
      </c>
      <c r="O698">
        <v>2150.75</v>
      </c>
      <c r="P698">
        <v>2101.8336355332299</v>
      </c>
      <c r="Q698">
        <v>2145.3973086441201</v>
      </c>
      <c r="R698">
        <v>83.8907056816318</v>
      </c>
      <c r="S698" s="1">
        <f>(Table2[[#This Row],[Close Price]]-Table2[[#This Row],[20D EMA]])/Table2[[#This Row],[20D EMA]]</f>
        <v>6.5419039869812776E-2</v>
      </c>
      <c r="T698" s="1">
        <f>(Table2[[#This Row],[Close Price]]-Table2[[#This Row],[50D EMA]])/Table2[[#This Row],[50D EMA]]</f>
        <v>9.021473501096805E-2</v>
      </c>
      <c r="U698" s="1">
        <f>(Table2[[#This Row],[Close Price]]-Table2[[#This Row],[200D EMA]])/Table2[[#This Row],[200D EMA]]</f>
        <v>6.807722316393891E-2</v>
      </c>
      <c r="V698">
        <v>1.7953744491208199</v>
      </c>
      <c r="W698">
        <v>2270</v>
      </c>
      <c r="X698">
        <v>2319</v>
      </c>
      <c r="Y698">
        <v>2217.1</v>
      </c>
      <c r="Z698">
        <v>2319</v>
      </c>
      <c r="AA698">
        <v>2079</v>
      </c>
      <c r="AB698">
        <v>2337.9499999999998</v>
      </c>
      <c r="AC698" s="1">
        <f>(Table2[[#This Row],[Close Price]]/Table2[[#This Row],[Day Low]])-1</f>
        <v>9.4493392070482685E-3</v>
      </c>
      <c r="AD698" s="1">
        <f>(Table2[[#This Row],[Day High]]/Table2[[#This Row],[Close Price]])-1</f>
        <v>1.2022954897554117E-2</v>
      </c>
      <c r="AE698" s="1">
        <f>(Table2[[#This Row],[Close Price]]/Table2[[#This Row],[Current Week Low]])-1</f>
        <v>3.3534797708718589E-2</v>
      </c>
      <c r="AF698" s="1">
        <f>(Table2[[#This Row],[Current Week High]]/Table2[[#This Row],[Close Price]])-1</f>
        <v>1.2022954897554117E-2</v>
      </c>
      <c r="AG698" s="1">
        <f>(Table2[[#This Row],[Close Price]]/Table2[[#This Row],[Current Month Low]])-1</f>
        <v>0.10218855218855216</v>
      </c>
      <c r="AH698" s="1">
        <f>(Table2[[#This Row],[Current Month High]]/Table2[[#This Row],[Close Price]])-1</f>
        <v>2.0292827685526538E-2</v>
      </c>
      <c r="AI698">
        <v>19.356739182613602</v>
      </c>
      <c r="AJ698">
        <v>26.739491150442401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0.06</v>
      </c>
      <c r="AM698" t="s">
        <v>3220</v>
      </c>
      <c r="AN698">
        <v>10.039999999999999</v>
      </c>
      <c r="AO698" t="s">
        <v>3220</v>
      </c>
      <c r="AP698">
        <v>-0.127829896113379</v>
      </c>
      <c r="AQ698">
        <f>(Table2[[#This Row],[Sharpe Ratio]]-AVERAGE(Table2[Sharpe Ratio]))/_xlfn.STDEV.P(Table2[Sharpe Ratio])</f>
        <v>-2.2505498357844269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672</v>
      </c>
      <c r="AT698">
        <f>_xlfn.RANK.AVG(Table2[[#This Row],[6M Return vs Nifty Z-Score]],Table2[6M Return vs Nifty Z-Score])</f>
        <v>508</v>
      </c>
      <c r="AU698">
        <f>_xlfn.RANK.AVG(Table2[[#This Row],[Sharpe Ratio Z-Score]],Table2[Sharpe Ratio Z-Score])</f>
        <v>734</v>
      </c>
      <c r="AV698">
        <f>(Table2[[#This Row],[Rank 1Y]]+Table2[[#This Row],[Rank 6M]]+Table2[[#This Row],[Rank Sharpe]])/3</f>
        <v>638</v>
      </c>
    </row>
    <row r="699" spans="1:48" x14ac:dyDescent="0.3">
      <c r="A699" t="s">
        <v>68</v>
      </c>
      <c r="B699" t="s">
        <v>69</v>
      </c>
      <c r="C699" t="s">
        <v>3161</v>
      </c>
      <c r="D699" t="s">
        <v>24</v>
      </c>
      <c r="E699">
        <v>356191.58134992002</v>
      </c>
      <c r="F699">
        <v>1791.6</v>
      </c>
      <c r="G699">
        <v>-27.244500514772401</v>
      </c>
      <c r="H699">
        <f>(Table2[[#This Row],[1Y Return vs Nifty]]-AVERAGE(Table2[1Y Return vs Nifty]))/_xlfn.STDEV.P(Table2[1Y Return vs Nifty])</f>
        <v>-0.88544451447235817</v>
      </c>
      <c r="I699">
        <v>-1.08015711444445</v>
      </c>
      <c r="J699">
        <f>(Table2[[#This Row],[1M Return vs Nifty]]-AVERAGE(Table2[1M Return vs Nifty]))/_xlfn.STDEV.P(Table2[1M Return vs Nifty])</f>
        <v>-0.16692189259233001</v>
      </c>
      <c r="K699">
        <v>-7.74404167591688</v>
      </c>
      <c r="L699">
        <f>(Table2[[#This Row],[6M Return vs Nifty]]-AVERAGE(Table2[6M Return vs Nifty]))/_xlfn.STDEV.P(Table2[6M Return vs Nifty])</f>
        <v>-0.70856667134968476</v>
      </c>
      <c r="M699">
        <v>1.45818438883626</v>
      </c>
      <c r="N699">
        <f>(Table2[[#This Row],[1W Return vs Nifty]]-AVERAGE(Table2[1W Return vs Nifty]))/_xlfn.STDEV.P(Table2[1W Return vs Nifty])</f>
        <v>0.2611674525296182</v>
      </c>
      <c r="O699">
        <v>1786.61</v>
      </c>
      <c r="P699">
        <v>1782.5161852634701</v>
      </c>
      <c r="Q699">
        <v>1772.4660501942201</v>
      </c>
      <c r="R699">
        <v>54.872765275165399</v>
      </c>
      <c r="S699" s="1">
        <f>(Table2[[#This Row],[Close Price]]-Table2[[#This Row],[20D EMA]])/Table2[[#This Row],[20D EMA]]</f>
        <v>2.7929990316857118E-3</v>
      </c>
      <c r="T699" s="1">
        <f>(Table2[[#This Row],[Close Price]]-Table2[[#This Row],[50D EMA]])/Table2[[#This Row],[50D EMA]]</f>
        <v>5.096062976385902E-3</v>
      </c>
      <c r="U699" s="1">
        <f>(Table2[[#This Row],[Close Price]]-Table2[[#This Row],[200D EMA]])/Table2[[#This Row],[200D EMA]]</f>
        <v>1.0795100872980442E-2</v>
      </c>
      <c r="V699">
        <v>0.83080381375363899</v>
      </c>
      <c r="W699">
        <v>1778.05</v>
      </c>
      <c r="X699">
        <v>1799.65</v>
      </c>
      <c r="Y699">
        <v>1758.45</v>
      </c>
      <c r="Z699">
        <v>1799.65</v>
      </c>
      <c r="AA699">
        <v>1756.5</v>
      </c>
      <c r="AB699">
        <v>1799.65</v>
      </c>
      <c r="AC699" s="1">
        <f>(Table2[[#This Row],[Close Price]]/Table2[[#This Row],[Day Low]])-1</f>
        <v>7.6207080790753334E-3</v>
      </c>
      <c r="AD699" s="1">
        <f>(Table2[[#This Row],[Day High]]/Table2[[#This Row],[Close Price]])-1</f>
        <v>4.4931904442957471E-3</v>
      </c>
      <c r="AE699" s="1">
        <f>(Table2[[#This Row],[Close Price]]/Table2[[#This Row],[Current Week Low]])-1</f>
        <v>1.8851829736415526E-2</v>
      </c>
      <c r="AF699" s="1">
        <f>(Table2[[#This Row],[Current Week High]]/Table2[[#This Row],[Close Price]])-1</f>
        <v>4.4931904442957471E-3</v>
      </c>
      <c r="AG699" s="1">
        <f>(Table2[[#This Row],[Close Price]]/Table2[[#This Row],[Current Month Low]])-1</f>
        <v>1.9982920580700281E-2</v>
      </c>
      <c r="AH699" s="1">
        <f>(Table2[[#This Row],[Current Month High]]/Table2[[#This Row],[Close Price]])-1</f>
        <v>4.4931904442957471E-3</v>
      </c>
      <c r="AI699">
        <v>7.5295824960928703</v>
      </c>
      <c r="AJ699">
        <v>16.047543478964901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0.02</v>
      </c>
      <c r="AM699" t="s">
        <v>3220</v>
      </c>
      <c r="AN699">
        <v>-1.45</v>
      </c>
      <c r="AO699" t="s">
        <v>3221</v>
      </c>
      <c r="AP699">
        <v>-0.10890526485588101</v>
      </c>
      <c r="AQ699">
        <f>(Table2[[#This Row],[Sharpe Ratio]]-AVERAGE(Table2[Sharpe Ratio]))/_xlfn.STDEV.P(Table2[Sharpe Ratio])</f>
        <v>-2.029295506545004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-3.5290611324297587</v>
      </c>
      <c r="AS699">
        <f>_xlfn.RANK.AVG(Table2[[#This Row],[1Y Return vs Nifty Z-Score]],Table2[1Y Return vs Nifty Z-Score])</f>
        <v>629</v>
      </c>
      <c r="AT699">
        <f>_xlfn.RANK.AVG(Table2[[#This Row],[6M Return vs Nifty Z-Score]],Table2[6M Return vs Nifty Z-Score])</f>
        <v>557</v>
      </c>
      <c r="AU699">
        <f>_xlfn.RANK.AVG(Table2[[#This Row],[Sharpe Ratio Z-Score]],Table2[Sharpe Ratio Z-Score])</f>
        <v>729</v>
      </c>
      <c r="AV699">
        <f>(Table2[[#This Row],[Rank 1Y]]+Table2[[#This Row],[Rank 6M]]+Table2[[#This Row],[Rank Sharpe]])/3</f>
        <v>638.33333333333337</v>
      </c>
    </row>
    <row r="700" spans="1:48" x14ac:dyDescent="0.3">
      <c r="A700" t="s">
        <v>2103</v>
      </c>
      <c r="B700" t="s">
        <v>2104</v>
      </c>
      <c r="C700" t="s">
        <v>3170</v>
      </c>
      <c r="D700" t="s">
        <v>78</v>
      </c>
      <c r="E700">
        <v>2991.1115284319999</v>
      </c>
      <c r="F700">
        <v>228.84</v>
      </c>
      <c r="G700">
        <v>-31.408241116287201</v>
      </c>
      <c r="H700">
        <f>(Table2[[#This Row],[1Y Return vs Nifty]]-AVERAGE(Table2[1Y Return vs Nifty]))/_xlfn.STDEV.P(Table2[1Y Return vs Nifty])</f>
        <v>-0.95879294787522373</v>
      </c>
      <c r="I700">
        <v>-1.06414191087203</v>
      </c>
      <c r="J700">
        <f>(Table2[[#This Row],[1M Return vs Nifty]]-AVERAGE(Table2[1M Return vs Nifty]))/_xlfn.STDEV.P(Table2[1M Return vs Nifty])</f>
        <v>-0.16532071772654927</v>
      </c>
      <c r="K700">
        <v>-10.136215131075099</v>
      </c>
      <c r="L700">
        <f>(Table2[[#This Row],[6M Return vs Nifty]]-AVERAGE(Table2[6M Return vs Nifty]))/_xlfn.STDEV.P(Table2[6M Return vs Nifty])</f>
        <v>-0.78445101967294761</v>
      </c>
      <c r="M700">
        <v>0.27066149967599001</v>
      </c>
      <c r="N700">
        <f>(Table2[[#This Row],[1W Return vs Nifty]]-AVERAGE(Table2[1W Return vs Nifty]))/_xlfn.STDEV.P(Table2[1W Return vs Nifty])</f>
        <v>3.2833252793840709E-2</v>
      </c>
      <c r="O700">
        <v>231.69</v>
      </c>
      <c r="P700">
        <v>233.96106397349499</v>
      </c>
      <c r="Q700">
        <v>235.41792422396</v>
      </c>
      <c r="R700">
        <v>41.763920505761</v>
      </c>
      <c r="S700" s="1">
        <f>(Table2[[#This Row],[Close Price]]-Table2[[#This Row],[20D EMA]])/Table2[[#This Row],[20D EMA]]</f>
        <v>-1.230091933186583E-2</v>
      </c>
      <c r="T700" s="1">
        <f>(Table2[[#This Row],[Close Price]]-Table2[[#This Row],[50D EMA]])/Table2[[#This Row],[50D EMA]]</f>
        <v>-2.1888530879972147E-2</v>
      </c>
      <c r="U700" s="1">
        <f>(Table2[[#This Row],[Close Price]]-Table2[[#This Row],[200D EMA]])/Table2[[#This Row],[200D EMA]]</f>
        <v>-2.7941475763341724E-2</v>
      </c>
      <c r="V700">
        <v>0.28324181353959998</v>
      </c>
      <c r="W700">
        <v>228</v>
      </c>
      <c r="X700">
        <v>233.65</v>
      </c>
      <c r="Y700">
        <v>227.14</v>
      </c>
      <c r="Z700">
        <v>233.65</v>
      </c>
      <c r="AA700">
        <v>225.21</v>
      </c>
      <c r="AB700">
        <v>235.98</v>
      </c>
      <c r="AC700" s="1">
        <f>(Table2[[#This Row],[Close Price]]/Table2[[#This Row],[Day Low]])-1</f>
        <v>3.6842105263157343E-3</v>
      </c>
      <c r="AD700" s="1">
        <f>(Table2[[#This Row],[Day High]]/Table2[[#This Row],[Close Price]])-1</f>
        <v>2.101905261317949E-2</v>
      </c>
      <c r="AE700" s="1">
        <f>(Table2[[#This Row],[Close Price]]/Table2[[#This Row],[Current Week Low]])-1</f>
        <v>7.4843708725895741E-3</v>
      </c>
      <c r="AF700" s="1">
        <f>(Table2[[#This Row],[Current Week High]]/Table2[[#This Row],[Close Price]])-1</f>
        <v>2.101905261317949E-2</v>
      </c>
      <c r="AG700" s="1">
        <f>(Table2[[#This Row],[Close Price]]/Table2[[#This Row],[Current Month Low]])-1</f>
        <v>1.6118289596376734E-2</v>
      </c>
      <c r="AH700" s="1">
        <f>(Table2[[#This Row],[Current Month High]]/Table2[[#This Row],[Close Price]])-1</f>
        <v>3.1200839014158266E-2</v>
      </c>
      <c r="AI700">
        <v>33.280894948435503</v>
      </c>
      <c r="AJ700">
        <v>17.958762886597899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-0.12</v>
      </c>
      <c r="AM700" t="s">
        <v>3221</v>
      </c>
      <c r="AN700">
        <v>-2.3199999999999998</v>
      </c>
      <c r="AO700" t="s">
        <v>3221</v>
      </c>
      <c r="AP700">
        <v>-6.1758452161357003E-2</v>
      </c>
      <c r="AQ700">
        <f>(Table2[[#This Row],[Sharpe Ratio]]-AVERAGE(Table2[Sharpe Ratio]))/_xlfn.STDEV.P(Table2[Sharpe Ratio])</f>
        <v>-1.4780860126019895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656</v>
      </c>
      <c r="AT700">
        <f>_xlfn.RANK.AVG(Table2[[#This Row],[6M Return vs Nifty Z-Score]],Table2[6M Return vs Nifty Z-Score])</f>
        <v>578</v>
      </c>
      <c r="AU700">
        <f>_xlfn.RANK.AVG(Table2[[#This Row],[Sharpe Ratio Z-Score]],Table2[Sharpe Ratio Z-Score])</f>
        <v>682</v>
      </c>
      <c r="AV700">
        <f>(Table2[[#This Row],[Rank 1Y]]+Table2[[#This Row],[Rank 6M]]+Table2[[#This Row],[Rank Sharpe]])/3</f>
        <v>638.66666666666663</v>
      </c>
    </row>
    <row r="701" spans="1:48" x14ac:dyDescent="0.3">
      <c r="A701" t="s">
        <v>2139</v>
      </c>
      <c r="B701" t="s">
        <v>2140</v>
      </c>
      <c r="C701" t="s">
        <v>3159</v>
      </c>
      <c r="D701" t="s">
        <v>443</v>
      </c>
      <c r="E701">
        <v>2877.5396734229998</v>
      </c>
      <c r="F701">
        <v>86.61</v>
      </c>
      <c r="G701">
        <v>-30.904885446104501</v>
      </c>
      <c r="H701">
        <f>(Table2[[#This Row],[1Y Return vs Nifty]]-AVERAGE(Table2[1Y Return vs Nifty]))/_xlfn.STDEV.P(Table2[1Y Return vs Nifty])</f>
        <v>-0.94992583693202082</v>
      </c>
      <c r="I701">
        <v>2.2501620133901898</v>
      </c>
      <c r="J701">
        <f>(Table2[[#This Row],[1M Return vs Nifty]]-AVERAGE(Table2[1M Return vs Nifty]))/_xlfn.STDEV.P(Table2[1M Return vs Nifty])</f>
        <v>0.16603817615763378</v>
      </c>
      <c r="K701">
        <v>-21.341275558156301</v>
      </c>
      <c r="L701">
        <f>(Table2[[#This Row],[6M Return vs Nifty]]-AVERAGE(Table2[6M Return vs Nifty]))/_xlfn.STDEV.P(Table2[6M Return vs Nifty])</f>
        <v>-1.1398971126802795</v>
      </c>
      <c r="M701">
        <v>0.14543252370686199</v>
      </c>
      <c r="N701">
        <f>(Table2[[#This Row],[1W Return vs Nifty]]-AVERAGE(Table2[1W Return vs Nifty]))/_xlfn.STDEV.P(Table2[1W Return vs Nifty])</f>
        <v>8.7545101669416168E-3</v>
      </c>
      <c r="O701">
        <v>87.11</v>
      </c>
      <c r="P701">
        <v>85.932132646479104</v>
      </c>
      <c r="Q701">
        <v>86.035353660209594</v>
      </c>
      <c r="R701">
        <v>43.552597599578199</v>
      </c>
      <c r="S701" s="1">
        <f>(Table2[[#This Row],[Close Price]]-Table2[[#This Row],[20D EMA]])/Table2[[#This Row],[20D EMA]]</f>
        <v>-5.7398691309838139E-3</v>
      </c>
      <c r="T701" s="1">
        <f>(Table2[[#This Row],[Close Price]]-Table2[[#This Row],[50D EMA]])/Table2[[#This Row],[50D EMA]]</f>
        <v>7.8884037046957831E-3</v>
      </c>
      <c r="U701" s="1">
        <f>(Table2[[#This Row],[Close Price]]-Table2[[#This Row],[200D EMA]])/Table2[[#This Row],[200D EMA]]</f>
        <v>6.6791884422295663E-3</v>
      </c>
      <c r="V701">
        <v>1.0748956456210199</v>
      </c>
      <c r="W701">
        <v>86.3</v>
      </c>
      <c r="X701">
        <v>88.3</v>
      </c>
      <c r="Y701">
        <v>84.81</v>
      </c>
      <c r="Z701">
        <v>88.3</v>
      </c>
      <c r="AA701">
        <v>84.81</v>
      </c>
      <c r="AB701">
        <v>90.9</v>
      </c>
      <c r="AC701" s="1">
        <f>(Table2[[#This Row],[Close Price]]/Table2[[#This Row],[Day Low]])-1</f>
        <v>3.5921205098494724E-3</v>
      </c>
      <c r="AD701" s="1">
        <f>(Table2[[#This Row],[Day High]]/Table2[[#This Row],[Close Price]])-1</f>
        <v>1.9512758341992731E-2</v>
      </c>
      <c r="AE701" s="1">
        <f>(Table2[[#This Row],[Close Price]]/Table2[[#This Row],[Current Week Low]])-1</f>
        <v>2.1223912274495937E-2</v>
      </c>
      <c r="AF701" s="1">
        <f>(Table2[[#This Row],[Current Week High]]/Table2[[#This Row],[Close Price]])-1</f>
        <v>1.9512758341992731E-2</v>
      </c>
      <c r="AG701" s="1">
        <f>(Table2[[#This Row],[Close Price]]/Table2[[#This Row],[Current Month Low]])-1</f>
        <v>2.1223912274495937E-2</v>
      </c>
      <c r="AH701" s="1">
        <f>(Table2[[#This Row],[Current Month High]]/Table2[[#This Row],[Close Price]])-1</f>
        <v>4.9532386560443342E-2</v>
      </c>
      <c r="AI701">
        <v>38.552130239002402</v>
      </c>
      <c r="AJ701">
        <v>38.465227817745799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-0.02</v>
      </c>
      <c r="AM701" t="s">
        <v>3221</v>
      </c>
      <c r="AN701">
        <v>-0.36</v>
      </c>
      <c r="AO701" t="s">
        <v>3221</v>
      </c>
      <c r="AP701">
        <v>-4.4252413986899997E-4</v>
      </c>
      <c r="AQ701">
        <f>(Table2[[#This Row],[Sharpe Ratio]]-AVERAGE(Table2[Sharpe Ratio]))/_xlfn.STDEV.P(Table2[Sharpe Ratio])</f>
        <v>-0.76122055078687434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651</v>
      </c>
      <c r="AT701">
        <f>_xlfn.RANK.AVG(Table2[[#This Row],[6M Return vs Nifty Z-Score]],Table2[6M Return vs Nifty Z-Score])</f>
        <v>684</v>
      </c>
      <c r="AU701">
        <f>_xlfn.RANK.AVG(Table2[[#This Row],[Sharpe Ratio Z-Score]],Table2[Sharpe Ratio Z-Score])</f>
        <v>583</v>
      </c>
      <c r="AV701">
        <f>(Table2[[#This Row],[Rank 1Y]]+Table2[[#This Row],[Rank 6M]]+Table2[[#This Row],[Rank Sharpe]])/3</f>
        <v>639.33333333333337</v>
      </c>
    </row>
    <row r="702" spans="1:48" x14ac:dyDescent="0.3">
      <c r="A702" t="s">
        <v>965</v>
      </c>
      <c r="B702" t="s">
        <v>966</v>
      </c>
      <c r="C702" t="s">
        <v>3169</v>
      </c>
      <c r="D702" t="s">
        <v>127</v>
      </c>
      <c r="E702">
        <v>15558.586457650001</v>
      </c>
      <c r="F702">
        <v>53.09</v>
      </c>
      <c r="G702">
        <v>-33.202551097837201</v>
      </c>
      <c r="H702">
        <f>(Table2[[#This Row],[1Y Return vs Nifty]]-AVERAGE(Table2[1Y Return vs Nifty]))/_xlfn.STDEV.P(Table2[1Y Return vs Nifty])</f>
        <v>-0.99040150344612954</v>
      </c>
      <c r="I702">
        <v>-6.6654366460460599</v>
      </c>
      <c r="J702">
        <f>(Table2[[#This Row],[1M Return vs Nifty]]-AVERAGE(Table2[1M Return vs Nifty]))/_xlfn.STDEV.P(Table2[1M Return vs Nifty])</f>
        <v>-0.72532935609538196</v>
      </c>
      <c r="K702">
        <v>-22.842357809238599</v>
      </c>
      <c r="L702">
        <f>(Table2[[#This Row],[6M Return vs Nifty]]-AVERAGE(Table2[6M Return vs Nifty]))/_xlfn.STDEV.P(Table2[6M Return vs Nifty])</f>
        <v>-1.1875143321412582</v>
      </c>
      <c r="M702">
        <v>-0.27921650615301102</v>
      </c>
      <c r="N702">
        <f>(Table2[[#This Row],[1W Return vs Nifty]]-AVERAGE(Table2[1W Return vs Nifty]))/_xlfn.STDEV.P(Table2[1W Return vs Nifty])</f>
        <v>-7.2896039297576737E-2</v>
      </c>
      <c r="O702">
        <v>54.32</v>
      </c>
      <c r="P702">
        <v>55.830768344756002</v>
      </c>
      <c r="Q702">
        <v>55.681609438644799</v>
      </c>
      <c r="R702">
        <v>40.402390964455201</v>
      </c>
      <c r="S702" s="1">
        <f>(Table2[[#This Row],[Close Price]]-Table2[[#This Row],[20D EMA]])/Table2[[#This Row],[20D EMA]]</f>
        <v>-2.2643593519882124E-2</v>
      </c>
      <c r="T702" s="1">
        <f>(Table2[[#This Row],[Close Price]]-Table2[[#This Row],[50D EMA]])/Table2[[#This Row],[50D EMA]]</f>
        <v>-4.9090643493059326E-2</v>
      </c>
      <c r="U702" s="1">
        <f>(Table2[[#This Row],[Close Price]]-Table2[[#This Row],[200D EMA]])/Table2[[#This Row],[200D EMA]]</f>
        <v>-4.6543364402935813E-2</v>
      </c>
      <c r="V702">
        <v>0.646674281824131</v>
      </c>
      <c r="W702">
        <v>52.67</v>
      </c>
      <c r="X702">
        <v>53.48</v>
      </c>
      <c r="Y702">
        <v>51.91</v>
      </c>
      <c r="Z702">
        <v>53.5</v>
      </c>
      <c r="AA702">
        <v>51.91</v>
      </c>
      <c r="AB702">
        <v>55.5</v>
      </c>
      <c r="AC702" s="1">
        <f>(Table2[[#This Row],[Close Price]]/Table2[[#This Row],[Day Low]])-1</f>
        <v>7.9741788494398502E-3</v>
      </c>
      <c r="AD702" s="1">
        <f>(Table2[[#This Row],[Day High]]/Table2[[#This Row],[Close Price]])-1</f>
        <v>7.3460161989074013E-3</v>
      </c>
      <c r="AE702" s="1">
        <f>(Table2[[#This Row],[Close Price]]/Table2[[#This Row],[Current Week Low]])-1</f>
        <v>2.2731650934309622E-2</v>
      </c>
      <c r="AF702" s="1">
        <f>(Table2[[#This Row],[Current Week High]]/Table2[[#This Row],[Close Price]])-1</f>
        <v>7.7227349783386412E-3</v>
      </c>
      <c r="AG702" s="1">
        <f>(Table2[[#This Row],[Close Price]]/Table2[[#This Row],[Current Month Low]])-1</f>
        <v>2.2731650934309622E-2</v>
      </c>
      <c r="AH702" s="1">
        <f>(Table2[[#This Row],[Current Month High]]/Table2[[#This Row],[Close Price]])-1</f>
        <v>4.539461292145397E-2</v>
      </c>
      <c r="AI702">
        <v>38.820870220380399</v>
      </c>
      <c r="AJ702">
        <v>35.606641123882497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-0.01</v>
      </c>
      <c r="AM702" t="s">
        <v>3221</v>
      </c>
      <c r="AN702">
        <v>-3.03</v>
      </c>
      <c r="AO702" t="s">
        <v>3221</v>
      </c>
      <c r="AQ702">
        <f>(Table2[[#This Row],[Sharpe Ratio]]-AVERAGE(Table2[Sharpe Ratio]))/_xlfn.STDEV.P(Table2[Sharpe Ratio])</f>
        <v>-0.75604684988846571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665</v>
      </c>
      <c r="AT702">
        <f>_xlfn.RANK.AVG(Table2[[#This Row],[6M Return vs Nifty Z-Score]],Table2[6M Return vs Nifty Z-Score])</f>
        <v>694</v>
      </c>
      <c r="AU702">
        <f>_xlfn.RANK.AVG(Table2[[#This Row],[Sharpe Ratio Z-Score]],Table2[Sharpe Ratio Z-Score])</f>
        <v>559.5</v>
      </c>
      <c r="AV702">
        <f>(Table2[[#This Row],[Rank 1Y]]+Table2[[#This Row],[Rank 6M]]+Table2[[#This Row],[Rank Sharpe]])/3</f>
        <v>639.5</v>
      </c>
    </row>
    <row r="703" spans="1:48" x14ac:dyDescent="0.3">
      <c r="A703" t="s">
        <v>821</v>
      </c>
      <c r="B703" t="s">
        <v>822</v>
      </c>
      <c r="C703" t="s">
        <v>3170</v>
      </c>
      <c r="D703" t="s">
        <v>78</v>
      </c>
      <c r="E703">
        <v>19912.358862599998</v>
      </c>
      <c r="F703">
        <v>842.7</v>
      </c>
      <c r="G703">
        <v>-32.667935323184899</v>
      </c>
      <c r="H703">
        <f>(Table2[[#This Row],[1Y Return vs Nifty]]-AVERAGE(Table2[1Y Return vs Nifty]))/_xlfn.STDEV.P(Table2[1Y Return vs Nifty])</f>
        <v>-0.98098371466050238</v>
      </c>
      <c r="I703">
        <v>1.9906964436232</v>
      </c>
      <c r="J703">
        <f>(Table2[[#This Row],[1M Return vs Nifty]]-AVERAGE(Table2[1M Return vs Nifty]))/_xlfn.STDEV.P(Table2[1M Return vs Nifty])</f>
        <v>0.14009721655835447</v>
      </c>
      <c r="K703">
        <v>-7.3592486035552502</v>
      </c>
      <c r="L703">
        <f>(Table2[[#This Row],[6M Return vs Nifty]]-AVERAGE(Table2[6M Return vs Nifty]))/_xlfn.STDEV.P(Table2[6M Return vs Nifty])</f>
        <v>-0.69636029414384071</v>
      </c>
      <c r="M703">
        <v>1.04633431841368</v>
      </c>
      <c r="N703">
        <f>(Table2[[#This Row],[1W Return vs Nifty]]-AVERAGE(Table2[1W Return vs Nifty]))/_xlfn.STDEV.P(Table2[1W Return vs Nifty])</f>
        <v>0.18197785787046911</v>
      </c>
      <c r="O703">
        <v>826.76</v>
      </c>
      <c r="P703">
        <v>819.302517521097</v>
      </c>
      <c r="Q703">
        <v>841.27034299212698</v>
      </c>
      <c r="R703">
        <v>62.926365920131097</v>
      </c>
      <c r="S703" s="1">
        <f>(Table2[[#This Row],[Close Price]]-Table2[[#This Row],[20D EMA]])/Table2[[#This Row],[20D EMA]]</f>
        <v>1.9280081281145743E-2</v>
      </c>
      <c r="T703" s="1">
        <f>(Table2[[#This Row],[Close Price]]-Table2[[#This Row],[50D EMA]])/Table2[[#This Row],[50D EMA]]</f>
        <v>2.8557806156503798E-2</v>
      </c>
      <c r="U703" s="1">
        <f>(Table2[[#This Row],[Close Price]]-Table2[[#This Row],[200D EMA]])/Table2[[#This Row],[200D EMA]]</f>
        <v>1.6994025996307355E-3</v>
      </c>
      <c r="V703">
        <v>0.451023804506682</v>
      </c>
      <c r="W703">
        <v>831.7</v>
      </c>
      <c r="X703">
        <v>846.95</v>
      </c>
      <c r="Y703">
        <v>817.8</v>
      </c>
      <c r="Z703">
        <v>846.95</v>
      </c>
      <c r="AA703">
        <v>817.8</v>
      </c>
      <c r="AB703">
        <v>852.75</v>
      </c>
      <c r="AC703" s="1">
        <f>(Table2[[#This Row],[Close Price]]/Table2[[#This Row],[Day Low]])-1</f>
        <v>1.3225922808705048E-2</v>
      </c>
      <c r="AD703" s="1">
        <f>(Table2[[#This Row],[Day High]]/Table2[[#This Row],[Close Price]])-1</f>
        <v>5.0433131600806647E-3</v>
      </c>
      <c r="AE703" s="1">
        <f>(Table2[[#This Row],[Close Price]]/Table2[[#This Row],[Current Week Low]])-1</f>
        <v>3.0447542186353704E-2</v>
      </c>
      <c r="AF703" s="1">
        <f>(Table2[[#This Row],[Current Week High]]/Table2[[#This Row],[Close Price]])-1</f>
        <v>5.0433131600806647E-3</v>
      </c>
      <c r="AG703" s="1">
        <f>(Table2[[#This Row],[Close Price]]/Table2[[#This Row],[Current Month Low]])-1</f>
        <v>3.0447542186353704E-2</v>
      </c>
      <c r="AH703" s="1">
        <f>(Table2[[#This Row],[Current Month High]]/Table2[[#This Row],[Close Price]])-1</f>
        <v>1.1925952296190756E-2</v>
      </c>
      <c r="AI703">
        <v>25.572564376409101</v>
      </c>
      <c r="AJ703">
        <v>20.385714285714201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-0.04</v>
      </c>
      <c r="AM703" t="s">
        <v>3221</v>
      </c>
      <c r="AN703">
        <v>2.79</v>
      </c>
      <c r="AO703" t="s">
        <v>3220</v>
      </c>
      <c r="AP703">
        <v>-7.8137187038069003E-2</v>
      </c>
      <c r="AQ703">
        <f>(Table2[[#This Row],[Sharpe Ratio]]-AVERAGE(Table2[Sharpe Ratio]))/_xlfn.STDEV.P(Table2[Sharpe Ratio])</f>
        <v>-1.6695753975009142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662</v>
      </c>
      <c r="AT703">
        <f>_xlfn.RANK.AVG(Table2[[#This Row],[6M Return vs Nifty Z-Score]],Table2[6M Return vs Nifty Z-Score])</f>
        <v>554</v>
      </c>
      <c r="AU703">
        <f>_xlfn.RANK.AVG(Table2[[#This Row],[Sharpe Ratio Z-Score]],Table2[Sharpe Ratio Z-Score])</f>
        <v>705</v>
      </c>
      <c r="AV703">
        <f>(Table2[[#This Row],[Rank 1Y]]+Table2[[#This Row],[Rank 6M]]+Table2[[#This Row],[Rank Sharpe]])/3</f>
        <v>640.33333333333337</v>
      </c>
    </row>
    <row r="704" spans="1:48" x14ac:dyDescent="0.3">
      <c r="A704" t="s">
        <v>1201</v>
      </c>
      <c r="B704" t="s">
        <v>1202</v>
      </c>
      <c r="C704" t="s">
        <v>3170</v>
      </c>
      <c r="D704" t="s">
        <v>78</v>
      </c>
      <c r="E704">
        <v>10158.545376239999</v>
      </c>
      <c r="F704">
        <v>1319.2</v>
      </c>
      <c r="G704">
        <v>-24.858172380446</v>
      </c>
      <c r="H704">
        <f>(Table2[[#This Row],[1Y Return vs Nifty]]-AVERAGE(Table2[1Y Return vs Nifty]))/_xlfn.STDEV.P(Table2[1Y Return vs Nifty])</f>
        <v>-0.84340697011276333</v>
      </c>
      <c r="I704">
        <v>-5.19246227943247</v>
      </c>
      <c r="J704">
        <f>(Table2[[#This Row],[1M Return vs Nifty]]-AVERAGE(Table2[1M Return vs Nifty]))/_xlfn.STDEV.P(Table2[1M Return vs Nifty])</f>
        <v>-0.5780636954938172</v>
      </c>
      <c r="K704">
        <v>-22.684669808790598</v>
      </c>
      <c r="L704">
        <f>(Table2[[#This Row],[6M Return vs Nifty]]-AVERAGE(Table2[6M Return vs Nifty]))/_xlfn.STDEV.P(Table2[6M Return vs Nifty])</f>
        <v>-1.1825121651259052</v>
      </c>
      <c r="M704">
        <v>-1.18116496456134</v>
      </c>
      <c r="N704">
        <f>(Table2[[#This Row],[1W Return vs Nifty]]-AVERAGE(Table2[1W Return vs Nifty]))/_xlfn.STDEV.P(Table2[1W Return vs Nifty])</f>
        <v>-0.24632063711666705</v>
      </c>
      <c r="O704">
        <v>1342.94</v>
      </c>
      <c r="P704">
        <v>1401.7187966788299</v>
      </c>
      <c r="Q704">
        <v>1422.8035466992401</v>
      </c>
      <c r="R704">
        <v>44.253147213278503</v>
      </c>
      <c r="S704" s="1">
        <f>(Table2[[#This Row],[Close Price]]-Table2[[#This Row],[20D EMA]])/Table2[[#This Row],[20D EMA]]</f>
        <v>-1.7677632656708422E-2</v>
      </c>
      <c r="T704" s="1">
        <f>(Table2[[#This Row],[Close Price]]-Table2[[#This Row],[50D EMA]])/Table2[[#This Row],[50D EMA]]</f>
        <v>-5.8869722567997392E-2</v>
      </c>
      <c r="U704" s="1">
        <f>(Table2[[#This Row],[Close Price]]-Table2[[#This Row],[200D EMA]])/Table2[[#This Row],[200D EMA]]</f>
        <v>-7.2816480489938162E-2</v>
      </c>
      <c r="V704">
        <v>0.67109063219134502</v>
      </c>
      <c r="W704">
        <v>1305.05</v>
      </c>
      <c r="X704">
        <v>1350</v>
      </c>
      <c r="Y704">
        <v>1296.4000000000001</v>
      </c>
      <c r="Z704">
        <v>1350</v>
      </c>
      <c r="AA704">
        <v>1296.4000000000001</v>
      </c>
      <c r="AB704">
        <v>1368.95</v>
      </c>
      <c r="AC704" s="1">
        <f>(Table2[[#This Row],[Close Price]]/Table2[[#This Row],[Day Low]])-1</f>
        <v>1.0842496456074491E-2</v>
      </c>
      <c r="AD704" s="1">
        <f>(Table2[[#This Row],[Day High]]/Table2[[#This Row],[Close Price]])-1</f>
        <v>2.3347483323226115E-2</v>
      </c>
      <c r="AE704" s="1">
        <f>(Table2[[#This Row],[Close Price]]/Table2[[#This Row],[Current Week Low]])-1</f>
        <v>1.7587164455414861E-2</v>
      </c>
      <c r="AF704" s="1">
        <f>(Table2[[#This Row],[Current Week High]]/Table2[[#This Row],[Close Price]])-1</f>
        <v>2.3347483323226115E-2</v>
      </c>
      <c r="AG704" s="1">
        <f>(Table2[[#This Row],[Close Price]]/Table2[[#This Row],[Current Month Low]])-1</f>
        <v>1.7587164455414861E-2</v>
      </c>
      <c r="AH704" s="1">
        <f>(Table2[[#This Row],[Current Month High]]/Table2[[#This Row],[Close Price]])-1</f>
        <v>3.7712249848393053E-2</v>
      </c>
      <c r="AI704">
        <v>36.597938144329902</v>
      </c>
      <c r="AJ704">
        <v>15.9379531572703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-0.17</v>
      </c>
      <c r="AM704" t="s">
        <v>3221</v>
      </c>
      <c r="AN704">
        <v>-0.59</v>
      </c>
      <c r="AO704" t="s">
        <v>3221</v>
      </c>
      <c r="AP704">
        <v>-1.7853402970467998E-2</v>
      </c>
      <c r="AQ704">
        <f>(Table2[[#This Row],[Sharpe Ratio]]-AVERAGE(Table2[Sharpe Ratio]))/_xlfn.STDEV.P(Table2[Sharpe Ratio])</f>
        <v>-0.96477708326128031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613</v>
      </c>
      <c r="AT704">
        <f>_xlfn.RANK.AVG(Table2[[#This Row],[6M Return vs Nifty Z-Score]],Table2[6M Return vs Nifty Z-Score])</f>
        <v>693</v>
      </c>
      <c r="AU704">
        <f>_xlfn.RANK.AVG(Table2[[#This Row],[Sharpe Ratio Z-Score]],Table2[Sharpe Ratio Z-Score])</f>
        <v>619</v>
      </c>
      <c r="AV704">
        <f>(Table2[[#This Row],[Rank 1Y]]+Table2[[#This Row],[Rank 6M]]+Table2[[#This Row],[Rank Sharpe]])/3</f>
        <v>641.66666666666663</v>
      </c>
    </row>
    <row r="705" spans="1:48" x14ac:dyDescent="0.3">
      <c r="A705" t="s">
        <v>1330</v>
      </c>
      <c r="B705" t="s">
        <v>1331</v>
      </c>
      <c r="C705" t="s">
        <v>3168</v>
      </c>
      <c r="D705" t="s">
        <v>124</v>
      </c>
      <c r="E705">
        <v>8706.4142650499998</v>
      </c>
      <c r="F705">
        <v>728.85</v>
      </c>
      <c r="G705">
        <v>-37.4208010783059</v>
      </c>
      <c r="H705">
        <f>(Table2[[#This Row],[1Y Return vs Nifty]]-AVERAGE(Table2[1Y Return vs Nifty]))/_xlfn.STDEV.P(Table2[1Y Return vs Nifty])</f>
        <v>-1.0647101737932891</v>
      </c>
      <c r="I705">
        <v>10.8610610567025</v>
      </c>
      <c r="J705">
        <f>(Table2[[#This Row],[1M Return vs Nifty]]-AVERAGE(Table2[1M Return vs Nifty]))/_xlfn.STDEV.P(Table2[1M Return vs Nifty])</f>
        <v>1.0269423199969756</v>
      </c>
      <c r="K705">
        <v>-4.573585686695</v>
      </c>
      <c r="L705">
        <f>(Table2[[#This Row],[6M Return vs Nifty]]-AVERAGE(Table2[6M Return vs Nifty]))/_xlfn.STDEV.P(Table2[6M Return vs Nifty])</f>
        <v>-0.60799370239924733</v>
      </c>
      <c r="M705">
        <v>7.8326500178450402</v>
      </c>
      <c r="N705">
        <f>(Table2[[#This Row],[1W Return vs Nifty]]-AVERAGE(Table2[1W Return vs Nifty]))/_xlfn.STDEV.P(Table2[1W Return vs Nifty])</f>
        <v>1.4868352029610807</v>
      </c>
      <c r="O705">
        <v>688.19</v>
      </c>
      <c r="P705">
        <v>678.82225794193198</v>
      </c>
      <c r="Q705">
        <v>702.27907481692102</v>
      </c>
      <c r="R705">
        <v>84.583491011116706</v>
      </c>
      <c r="S705" s="1">
        <f>(Table2[[#This Row],[Close Price]]-Table2[[#This Row],[20D EMA]])/Table2[[#This Row],[20D EMA]]</f>
        <v>5.9082520815472418E-2</v>
      </c>
      <c r="T705" s="1">
        <f>(Table2[[#This Row],[Close Price]]-Table2[[#This Row],[50D EMA]])/Table2[[#This Row],[50D EMA]]</f>
        <v>7.3697851643437909E-2</v>
      </c>
      <c r="U705" s="1">
        <f>(Table2[[#This Row],[Close Price]]-Table2[[#This Row],[200D EMA]])/Table2[[#This Row],[200D EMA]]</f>
        <v>3.7835279642933747E-2</v>
      </c>
      <c r="V705">
        <v>1.3593087892219899</v>
      </c>
      <c r="W705">
        <v>721.9</v>
      </c>
      <c r="X705">
        <v>732</v>
      </c>
      <c r="Y705">
        <v>717.1</v>
      </c>
      <c r="Z705">
        <v>745</v>
      </c>
      <c r="AA705">
        <v>675</v>
      </c>
      <c r="AB705">
        <v>745</v>
      </c>
      <c r="AC705" s="1">
        <f>(Table2[[#This Row],[Close Price]]/Table2[[#This Row],[Day Low]])-1</f>
        <v>9.6273722122177663E-3</v>
      </c>
      <c r="AD705" s="1">
        <f>(Table2[[#This Row],[Day High]]/Table2[[#This Row],[Close Price]])-1</f>
        <v>4.3218769294093295E-3</v>
      </c>
      <c r="AE705" s="1">
        <f>(Table2[[#This Row],[Close Price]]/Table2[[#This Row],[Current Week Low]])-1</f>
        <v>1.6385441361037589E-2</v>
      </c>
      <c r="AF705" s="1">
        <f>(Table2[[#This Row],[Current Week High]]/Table2[[#This Row],[Close Price]])-1</f>
        <v>2.2158194415860644E-2</v>
      </c>
      <c r="AG705" s="1">
        <f>(Table2[[#This Row],[Close Price]]/Table2[[#This Row],[Current Month Low]])-1</f>
        <v>7.9777777777777725E-2</v>
      </c>
      <c r="AH705" s="1">
        <f>(Table2[[#This Row],[Current Month High]]/Table2[[#This Row],[Close Price]])-1</f>
        <v>2.2158194415860644E-2</v>
      </c>
      <c r="AI705">
        <v>16.484873430747001</v>
      </c>
      <c r="AJ705">
        <v>21.759104577347099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-0.11</v>
      </c>
      <c r="AM705" t="s">
        <v>3221</v>
      </c>
      <c r="AN705">
        <v>14.78</v>
      </c>
      <c r="AO705" t="s">
        <v>3220</v>
      </c>
      <c r="AP705">
        <v>-8.9519564982177002E-2</v>
      </c>
      <c r="AQ705">
        <f>(Table2[[#This Row],[Sharpe Ratio]]-AVERAGE(Table2[Sharpe Ratio]))/_xlfn.STDEV.P(Table2[Sharpe Ratio])</f>
        <v>-1.8026506665989801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679</v>
      </c>
      <c r="AT705">
        <f>_xlfn.RANK.AVG(Table2[[#This Row],[6M Return vs Nifty Z-Score]],Table2[6M Return vs Nifty Z-Score])</f>
        <v>530</v>
      </c>
      <c r="AU705">
        <f>_xlfn.RANK.AVG(Table2[[#This Row],[Sharpe Ratio Z-Score]],Table2[Sharpe Ratio Z-Score])</f>
        <v>716</v>
      </c>
      <c r="AV705">
        <f>(Table2[[#This Row],[Rank 1Y]]+Table2[[#This Row],[Rank 6M]]+Table2[[#This Row],[Rank Sharpe]])/3</f>
        <v>641.66666666666663</v>
      </c>
    </row>
    <row r="706" spans="1:48" x14ac:dyDescent="0.3">
      <c r="A706" t="s">
        <v>1106</v>
      </c>
      <c r="B706" t="s">
        <v>1107</v>
      </c>
      <c r="C706" t="s">
        <v>3161</v>
      </c>
      <c r="D706" t="s">
        <v>553</v>
      </c>
      <c r="E706">
        <v>11769.657427566</v>
      </c>
      <c r="F706">
        <v>162.36000000000001</v>
      </c>
      <c r="G706">
        <v>-27.7538024651315</v>
      </c>
      <c r="H706">
        <f>(Table2[[#This Row],[1Y Return vs Nifty]]-AVERAGE(Table2[1Y Return vs Nifty]))/_xlfn.STDEV.P(Table2[1Y Return vs Nifty])</f>
        <v>-0.89441637505711069</v>
      </c>
      <c r="I706">
        <v>-2.19933052541045</v>
      </c>
      <c r="J706">
        <f>(Table2[[#This Row],[1M Return vs Nifty]]-AVERAGE(Table2[1M Return vs Nifty]))/_xlfn.STDEV.P(Table2[1M Return vs Nifty])</f>
        <v>-0.27881509007717881</v>
      </c>
      <c r="K706">
        <v>-18.0957169823652</v>
      </c>
      <c r="L706">
        <f>(Table2[[#This Row],[6M Return vs Nifty]]-AVERAGE(Table2[6M Return vs Nifty]))/_xlfn.STDEV.P(Table2[6M Return vs Nifty])</f>
        <v>-1.0369417450676932</v>
      </c>
      <c r="M706">
        <v>0.23164760854302899</v>
      </c>
      <c r="N706">
        <f>(Table2[[#This Row],[1W Return vs Nifty]]-AVERAGE(Table2[1W Return vs Nifty]))/_xlfn.STDEV.P(Table2[1W Return vs Nifty])</f>
        <v>2.5331750556083721E-2</v>
      </c>
      <c r="O706">
        <v>163.47</v>
      </c>
      <c r="P706">
        <v>164.84274704406499</v>
      </c>
      <c r="Q706">
        <v>164.88487670493899</v>
      </c>
      <c r="R706">
        <v>48.068736683234398</v>
      </c>
      <c r="S706" s="1">
        <f>(Table2[[#This Row],[Close Price]]-Table2[[#This Row],[20D EMA]])/Table2[[#This Row],[20D EMA]]</f>
        <v>-6.7902367406862743E-3</v>
      </c>
      <c r="T706" s="1">
        <f>(Table2[[#This Row],[Close Price]]-Table2[[#This Row],[50D EMA]])/Table2[[#This Row],[50D EMA]]</f>
        <v>-1.5061305932988989E-2</v>
      </c>
      <c r="U706" s="1">
        <f>(Table2[[#This Row],[Close Price]]-Table2[[#This Row],[200D EMA]])/Table2[[#This Row],[200D EMA]]</f>
        <v>-1.5312967176833538E-2</v>
      </c>
      <c r="V706">
        <v>0.70675402719416602</v>
      </c>
      <c r="W706">
        <v>160.69999999999999</v>
      </c>
      <c r="X706">
        <v>163.80000000000001</v>
      </c>
      <c r="Y706">
        <v>157.51</v>
      </c>
      <c r="Z706">
        <v>163.80000000000001</v>
      </c>
      <c r="AA706">
        <v>157.51</v>
      </c>
      <c r="AB706">
        <v>168.01</v>
      </c>
      <c r="AC706" s="1">
        <f>(Table2[[#This Row],[Close Price]]/Table2[[#This Row],[Day Low]])-1</f>
        <v>1.0329807093964138E-2</v>
      </c>
      <c r="AD706" s="1">
        <f>(Table2[[#This Row],[Day High]]/Table2[[#This Row],[Close Price]])-1</f>
        <v>8.8691796008868451E-3</v>
      </c>
      <c r="AE706" s="1">
        <f>(Table2[[#This Row],[Close Price]]/Table2[[#This Row],[Current Week Low]])-1</f>
        <v>3.0791695765348459E-2</v>
      </c>
      <c r="AF706" s="1">
        <f>(Table2[[#This Row],[Current Week High]]/Table2[[#This Row],[Close Price]])-1</f>
        <v>8.8691796008868451E-3</v>
      </c>
      <c r="AG706" s="1">
        <f>(Table2[[#This Row],[Close Price]]/Table2[[#This Row],[Current Month Low]])-1</f>
        <v>3.0791695765348459E-2</v>
      </c>
      <c r="AH706" s="1">
        <f>(Table2[[#This Row],[Current Month High]]/Table2[[#This Row],[Close Price]])-1</f>
        <v>3.4799211628479876E-2</v>
      </c>
      <c r="AI706">
        <v>28.909447078808501</v>
      </c>
      <c r="AJ706">
        <v>23.327003418154099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-0.11</v>
      </c>
      <c r="AM706" t="s">
        <v>3221</v>
      </c>
      <c r="AN706">
        <v>-4.7699999999999996</v>
      </c>
      <c r="AO706" t="s">
        <v>3221</v>
      </c>
      <c r="AP706">
        <v>-2.7312406583571001E-2</v>
      </c>
      <c r="AQ706">
        <f>(Table2[[#This Row],[Sharpe Ratio]]-AVERAGE(Table2[Sharpe Ratio]))/_xlfn.STDEV.P(Table2[Sharpe Ratio])</f>
        <v>-1.0753655259745929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633</v>
      </c>
      <c r="AT706">
        <f>_xlfn.RANK.AVG(Table2[[#This Row],[6M Return vs Nifty Z-Score]],Table2[6M Return vs Nifty Z-Score])</f>
        <v>663</v>
      </c>
      <c r="AU706">
        <f>_xlfn.RANK.AVG(Table2[[#This Row],[Sharpe Ratio Z-Score]],Table2[Sharpe Ratio Z-Score])</f>
        <v>638</v>
      </c>
      <c r="AV706">
        <f>(Table2[[#This Row],[Rank 1Y]]+Table2[[#This Row],[Rank 6M]]+Table2[[#This Row],[Rank Sharpe]])/3</f>
        <v>644.66666666666663</v>
      </c>
    </row>
    <row r="707" spans="1:48" x14ac:dyDescent="0.3">
      <c r="A707" t="s">
        <v>601</v>
      </c>
      <c r="B707" t="s">
        <v>602</v>
      </c>
      <c r="C707" t="s">
        <v>3161</v>
      </c>
      <c r="D707" t="s">
        <v>24</v>
      </c>
      <c r="E707">
        <v>32225.862383700001</v>
      </c>
      <c r="F707">
        <v>200.04</v>
      </c>
      <c r="G707">
        <v>-44.055777334964297</v>
      </c>
      <c r="H707">
        <f>(Table2[[#This Row],[1Y Return vs Nifty]]-AVERAGE(Table2[1Y Return vs Nifty]))/_xlfn.STDEV.P(Table2[1Y Return vs Nifty])</f>
        <v>-1.1815918820135489</v>
      </c>
      <c r="I707">
        <v>-4.6176777750827602</v>
      </c>
      <c r="J707">
        <f>(Table2[[#This Row],[1M Return vs Nifty]]-AVERAGE(Table2[1M Return vs Nifty]))/_xlfn.STDEV.P(Table2[1M Return vs Nifty])</f>
        <v>-0.52059764472254233</v>
      </c>
      <c r="K707">
        <v>-7.0295493281820001</v>
      </c>
      <c r="L707">
        <f>(Table2[[#This Row],[6M Return vs Nifty]]-AVERAGE(Table2[6M Return vs Nifty]))/_xlfn.STDEV.P(Table2[6M Return vs Nifty])</f>
        <v>-0.68590159826608033</v>
      </c>
      <c r="M707">
        <v>-2.1548479369640301</v>
      </c>
      <c r="N707">
        <f>(Table2[[#This Row],[1W Return vs Nifty]]-AVERAGE(Table2[1W Return vs Nifty]))/_xlfn.STDEV.P(Table2[1W Return vs Nifty])</f>
        <v>-0.43353818410402117</v>
      </c>
      <c r="O707">
        <v>199.32</v>
      </c>
      <c r="P707">
        <v>199.015705158147</v>
      </c>
      <c r="Q707">
        <v>204.72933498256401</v>
      </c>
      <c r="R707">
        <v>51.979256927831301</v>
      </c>
      <c r="S707" s="1">
        <f>(Table2[[#This Row],[Close Price]]-Table2[[#This Row],[20D EMA]])/Table2[[#This Row],[20D EMA]]</f>
        <v>3.6122817579771166E-3</v>
      </c>
      <c r="T707" s="1">
        <f>(Table2[[#This Row],[Close Price]]-Table2[[#This Row],[50D EMA]])/Table2[[#This Row],[50D EMA]]</f>
        <v>5.1468040727692338E-3</v>
      </c>
      <c r="U707" s="1">
        <f>(Table2[[#This Row],[Close Price]]-Table2[[#This Row],[200D EMA]])/Table2[[#This Row],[200D EMA]]</f>
        <v>-2.2905046719188495E-2</v>
      </c>
      <c r="V707">
        <v>1.34209516846588</v>
      </c>
      <c r="W707">
        <v>196.5</v>
      </c>
      <c r="X707">
        <v>201.09</v>
      </c>
      <c r="Y707">
        <v>193.66</v>
      </c>
      <c r="Z707">
        <v>201.09</v>
      </c>
      <c r="AA707">
        <v>193.66</v>
      </c>
      <c r="AB707">
        <v>208.25</v>
      </c>
      <c r="AC707" s="1">
        <f>(Table2[[#This Row],[Close Price]]/Table2[[#This Row],[Day Low]])-1</f>
        <v>1.8015267175572447E-2</v>
      </c>
      <c r="AD707" s="1">
        <f>(Table2[[#This Row],[Day High]]/Table2[[#This Row],[Close Price]])-1</f>
        <v>5.2489502099579699E-3</v>
      </c>
      <c r="AE707" s="1">
        <f>(Table2[[#This Row],[Close Price]]/Table2[[#This Row],[Current Week Low]])-1</f>
        <v>3.2944335433233496E-2</v>
      </c>
      <c r="AF707" s="1">
        <f>(Table2[[#This Row],[Current Week High]]/Table2[[#This Row],[Close Price]])-1</f>
        <v>5.2489502099579699E-3</v>
      </c>
      <c r="AG707" s="1">
        <f>(Table2[[#This Row],[Close Price]]/Table2[[#This Row],[Current Month Low]])-1</f>
        <v>3.2944335433233496E-2</v>
      </c>
      <c r="AH707" s="1">
        <f>(Table2[[#This Row],[Current Month High]]/Table2[[#This Row],[Close Price]])-1</f>
        <v>4.1041791641671654E-2</v>
      </c>
      <c r="AI707">
        <v>31.5236952609478</v>
      </c>
      <c r="AJ707">
        <v>18.261897723913599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-0.04</v>
      </c>
      <c r="AM707" t="s">
        <v>3221</v>
      </c>
      <c r="AN707">
        <v>-0.83</v>
      </c>
      <c r="AO707" t="s">
        <v>3221</v>
      </c>
      <c r="AP707">
        <v>-7.3342017748280003E-2</v>
      </c>
      <c r="AQ707">
        <f>(Table2[[#This Row],[Sharpe Ratio]]-AVERAGE(Table2[Sharpe Ratio]))/_xlfn.STDEV.P(Table2[Sharpe Ratio])</f>
        <v>-1.6135134351637941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699</v>
      </c>
      <c r="AT707">
        <f>_xlfn.RANK.AVG(Table2[[#This Row],[6M Return vs Nifty Z-Score]],Table2[6M Return vs Nifty Z-Score])</f>
        <v>549</v>
      </c>
      <c r="AU707">
        <f>_xlfn.RANK.AVG(Table2[[#This Row],[Sharpe Ratio Z-Score]],Table2[Sharpe Ratio Z-Score])</f>
        <v>700</v>
      </c>
      <c r="AV707">
        <f>(Table2[[#This Row],[Rank 1Y]]+Table2[[#This Row],[Rank 6M]]+Table2[[#This Row],[Rank Sharpe]])/3</f>
        <v>649.33333333333337</v>
      </c>
    </row>
    <row r="708" spans="1:48" x14ac:dyDescent="0.3">
      <c r="A708" t="s">
        <v>2402</v>
      </c>
      <c r="B708" t="s">
        <v>2403</v>
      </c>
      <c r="C708" t="s">
        <v>3166</v>
      </c>
      <c r="D708" t="s">
        <v>258</v>
      </c>
      <c r="E708">
        <v>2212.5091423599902</v>
      </c>
      <c r="F708">
        <v>494.3</v>
      </c>
      <c r="G708">
        <v>-45.197042991200199</v>
      </c>
      <c r="H708">
        <f>(Table2[[#This Row],[1Y Return vs Nifty]]-AVERAGE(Table2[1Y Return vs Nifty]))/_xlfn.STDEV.P(Table2[1Y Return vs Nifty])</f>
        <v>-1.2016964120486193</v>
      </c>
      <c r="I708">
        <v>-4.8502273154992999</v>
      </c>
      <c r="J708">
        <f>(Table2[[#This Row],[1M Return vs Nifty]]-AVERAGE(Table2[1M Return vs Nifty]))/_xlfn.STDEV.P(Table2[1M Return vs Nifty])</f>
        <v>-0.54384758203867212</v>
      </c>
      <c r="K708">
        <v>-23.1129669523337</v>
      </c>
      <c r="L708">
        <f>(Table2[[#This Row],[6M Return vs Nifty]]-AVERAGE(Table2[6M Return vs Nifty]))/_xlfn.STDEV.P(Table2[6M Return vs Nifty])</f>
        <v>-1.1960985752402729</v>
      </c>
      <c r="M708">
        <v>-3.2955719278397599</v>
      </c>
      <c r="N708">
        <f>(Table2[[#This Row],[1W Return vs Nifty]]-AVERAGE(Table2[1W Return vs Nifty]))/_xlfn.STDEV.P(Table2[1W Return vs Nifty])</f>
        <v>-0.65287399813636793</v>
      </c>
      <c r="O708">
        <v>491.57</v>
      </c>
      <c r="P708">
        <v>498.94727919648898</v>
      </c>
      <c r="Q708">
        <v>528.39103300800798</v>
      </c>
      <c r="R708">
        <v>54.835794341008402</v>
      </c>
      <c r="S708" s="1">
        <f>(Table2[[#This Row],[Close Price]]-Table2[[#This Row],[20D EMA]])/Table2[[#This Row],[20D EMA]]</f>
        <v>5.5536342738572702E-3</v>
      </c>
      <c r="T708" s="1">
        <f>(Table2[[#This Row],[Close Price]]-Table2[[#This Row],[50D EMA]])/Table2[[#This Row],[50D EMA]]</f>
        <v>-9.3141688315707509E-3</v>
      </c>
      <c r="U708" s="1">
        <f>(Table2[[#This Row],[Close Price]]-Table2[[#This Row],[200D EMA]])/Table2[[#This Row],[200D EMA]]</f>
        <v>-6.4518568405552992E-2</v>
      </c>
      <c r="V708">
        <v>0.71442246310972701</v>
      </c>
      <c r="W708">
        <v>480.85</v>
      </c>
      <c r="X708">
        <v>500</v>
      </c>
      <c r="Y708">
        <v>476.15</v>
      </c>
      <c r="Z708">
        <v>500</v>
      </c>
      <c r="AA708">
        <v>476.15</v>
      </c>
      <c r="AB708">
        <v>504.7</v>
      </c>
      <c r="AC708" s="1">
        <f>(Table2[[#This Row],[Close Price]]/Table2[[#This Row],[Day Low]])-1</f>
        <v>2.7971300821461931E-2</v>
      </c>
      <c r="AD708" s="1">
        <f>(Table2[[#This Row],[Day High]]/Table2[[#This Row],[Close Price]])-1</f>
        <v>1.1531458628363245E-2</v>
      </c>
      <c r="AE708" s="1">
        <f>(Table2[[#This Row],[Close Price]]/Table2[[#This Row],[Current Week Low]])-1</f>
        <v>3.8118240050404317E-2</v>
      </c>
      <c r="AF708" s="1">
        <f>(Table2[[#This Row],[Current Week High]]/Table2[[#This Row],[Close Price]])-1</f>
        <v>1.1531458628363245E-2</v>
      </c>
      <c r="AG708" s="1">
        <f>(Table2[[#This Row],[Close Price]]/Table2[[#This Row],[Current Month Low]])-1</f>
        <v>3.8118240050404317E-2</v>
      </c>
      <c r="AH708" s="1">
        <f>(Table2[[#This Row],[Current Month High]]/Table2[[#This Row],[Close Price]])-1</f>
        <v>2.1039854339469866E-2</v>
      </c>
      <c r="AI708">
        <v>29.101760064737999</v>
      </c>
      <c r="AJ708">
        <v>8.8766519823788492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-0.12</v>
      </c>
      <c r="AM708" t="s">
        <v>3221</v>
      </c>
      <c r="AN708">
        <v>0.42</v>
      </c>
      <c r="AO708" t="s">
        <v>3220</v>
      </c>
      <c r="AQ708">
        <f>(Table2[[#This Row],[Sharpe Ratio]]-AVERAGE(Table2[Sharpe Ratio]))/_xlfn.STDEV.P(Table2[Sharpe Ratio])</f>
        <v>-0.75604684988846571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703</v>
      </c>
      <c r="AT708">
        <f>_xlfn.RANK.AVG(Table2[[#This Row],[6M Return vs Nifty Z-Score]],Table2[6M Return vs Nifty Z-Score])</f>
        <v>697</v>
      </c>
      <c r="AU708">
        <f>_xlfn.RANK.AVG(Table2[[#This Row],[Sharpe Ratio Z-Score]],Table2[Sharpe Ratio Z-Score])</f>
        <v>559.5</v>
      </c>
      <c r="AV708">
        <f>(Table2[[#This Row],[Rank 1Y]]+Table2[[#This Row],[Rank 6M]]+Table2[[#This Row],[Rank Sharpe]])/3</f>
        <v>653.16666666666663</v>
      </c>
    </row>
    <row r="709" spans="1:48" x14ac:dyDescent="0.3">
      <c r="A709" t="s">
        <v>1649</v>
      </c>
      <c r="B709" t="s">
        <v>1650</v>
      </c>
      <c r="C709" t="s">
        <v>3161</v>
      </c>
      <c r="D709" t="s">
        <v>24</v>
      </c>
      <c r="E709">
        <v>5489.332999925</v>
      </c>
      <c r="F709">
        <v>324.64999999999998</v>
      </c>
      <c r="G709">
        <v>-29.692113049754798</v>
      </c>
      <c r="H709">
        <f>(Table2[[#This Row],[1Y Return vs Nifty]]-AVERAGE(Table2[1Y Return vs Nifty]))/_xlfn.STDEV.P(Table2[1Y Return vs Nifty])</f>
        <v>-0.92856164452432666</v>
      </c>
      <c r="I709">
        <v>-7.5437495096530203</v>
      </c>
      <c r="J709">
        <f>(Table2[[#This Row],[1M Return vs Nifty]]-AVERAGE(Table2[1M Return vs Nifty]))/_xlfn.STDEV.P(Table2[1M Return vs Nifty])</f>
        <v>-0.8131416948608553</v>
      </c>
      <c r="K709">
        <v>-20.9945837413477</v>
      </c>
      <c r="L709">
        <f>(Table2[[#This Row],[6M Return vs Nifty]]-AVERAGE(Table2[6M Return vs Nifty]))/_xlfn.STDEV.P(Table2[6M Return vs Nifty])</f>
        <v>-1.1288993806676615</v>
      </c>
      <c r="M709">
        <v>-3.5863659686937002</v>
      </c>
      <c r="N709">
        <f>(Table2[[#This Row],[1W Return vs Nifty]]-AVERAGE(Table2[1W Return vs Nifty]))/_xlfn.STDEV.P(Table2[1W Return vs Nifty])</f>
        <v>-0.70878721480983298</v>
      </c>
      <c r="O709">
        <v>323.93</v>
      </c>
      <c r="P709">
        <v>334.25900705314899</v>
      </c>
      <c r="Q709">
        <v>345.986441728822</v>
      </c>
      <c r="R709">
        <v>55.035194753395203</v>
      </c>
      <c r="S709" s="1">
        <f>(Table2[[#This Row],[Close Price]]-Table2[[#This Row],[20D EMA]])/Table2[[#This Row],[20D EMA]]</f>
        <v>2.2227024357113277E-3</v>
      </c>
      <c r="T709" s="1">
        <f>(Table2[[#This Row],[Close Price]]-Table2[[#This Row],[50D EMA]])/Table2[[#This Row],[50D EMA]]</f>
        <v>-2.8747189605637553E-2</v>
      </c>
      <c r="U709" s="1">
        <f>(Table2[[#This Row],[Close Price]]-Table2[[#This Row],[200D EMA]])/Table2[[#This Row],[200D EMA]]</f>
        <v>-6.1668433081389779E-2</v>
      </c>
      <c r="V709">
        <v>0.66113033433226598</v>
      </c>
      <c r="W709">
        <v>312.10000000000002</v>
      </c>
      <c r="X709">
        <v>327.7</v>
      </c>
      <c r="Y709">
        <v>307.64999999999998</v>
      </c>
      <c r="Z709">
        <v>327.7</v>
      </c>
      <c r="AA709">
        <v>307.64999999999998</v>
      </c>
      <c r="AB709">
        <v>329.95</v>
      </c>
      <c r="AC709" s="1">
        <f>(Table2[[#This Row],[Close Price]]/Table2[[#This Row],[Day Low]])-1</f>
        <v>4.0211470682473438E-2</v>
      </c>
      <c r="AD709" s="1">
        <f>(Table2[[#This Row],[Day High]]/Table2[[#This Row],[Close Price]])-1</f>
        <v>9.3947327891577004E-3</v>
      </c>
      <c r="AE709" s="1">
        <f>(Table2[[#This Row],[Close Price]]/Table2[[#This Row],[Current Week Low]])-1</f>
        <v>5.5257597919714074E-2</v>
      </c>
      <c r="AF709" s="1">
        <f>(Table2[[#This Row],[Current Week High]]/Table2[[#This Row],[Close Price]])-1</f>
        <v>9.3947327891577004E-3</v>
      </c>
      <c r="AG709" s="1">
        <f>(Table2[[#This Row],[Close Price]]/Table2[[#This Row],[Current Month Low]])-1</f>
        <v>5.5257597919714074E-2</v>
      </c>
      <c r="AH709" s="1">
        <f>(Table2[[#This Row],[Current Month High]]/Table2[[#This Row],[Close Price]])-1</f>
        <v>1.6325273371323057E-2</v>
      </c>
      <c r="AI709">
        <v>30.063144925304101</v>
      </c>
      <c r="AJ709">
        <v>5.5257597919714003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-7.0000000000000007E-2</v>
      </c>
      <c r="AM709" t="s">
        <v>3221</v>
      </c>
      <c r="AN709">
        <v>-2.2999999999999998</v>
      </c>
      <c r="AO709" t="s">
        <v>3221</v>
      </c>
      <c r="AP709">
        <v>-2.5501437574714E-2</v>
      </c>
      <c r="AQ709">
        <f>(Table2[[#This Row],[Sharpe Ratio]]-AVERAGE(Table2[Sharpe Ratio]))/_xlfn.STDEV.P(Table2[Sharpe Ratio])</f>
        <v>-1.0541928686120203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646</v>
      </c>
      <c r="AT709">
        <f>_xlfn.RANK.AVG(Table2[[#This Row],[6M Return vs Nifty Z-Score]],Table2[6M Return vs Nifty Z-Score])</f>
        <v>682</v>
      </c>
      <c r="AU709">
        <f>_xlfn.RANK.AVG(Table2[[#This Row],[Sharpe Ratio Z-Score]],Table2[Sharpe Ratio Z-Score])</f>
        <v>635</v>
      </c>
      <c r="AV709">
        <f>(Table2[[#This Row],[Rank 1Y]]+Table2[[#This Row],[Rank 6M]]+Table2[[#This Row],[Rank Sharpe]])/3</f>
        <v>654.33333333333337</v>
      </c>
    </row>
    <row r="710" spans="1:48" x14ac:dyDescent="0.3">
      <c r="A710" t="s">
        <v>1659</v>
      </c>
      <c r="B710" t="s">
        <v>1660</v>
      </c>
      <c r="C710" t="s">
        <v>3168</v>
      </c>
      <c r="D710" t="s">
        <v>496</v>
      </c>
      <c r="E710">
        <v>5314.8008644080001</v>
      </c>
      <c r="F710">
        <v>106.68</v>
      </c>
      <c r="G710">
        <v>-39.186039229932099</v>
      </c>
      <c r="H710">
        <f>(Table2[[#This Row],[1Y Return vs Nifty]]-AVERAGE(Table2[1Y Return vs Nifty]))/_xlfn.STDEV.P(Table2[1Y Return vs Nifty])</f>
        <v>-1.0958066001551152</v>
      </c>
      <c r="I710">
        <v>-2.9419908538765598</v>
      </c>
      <c r="J710">
        <f>(Table2[[#This Row],[1M Return vs Nifty]]-AVERAGE(Table2[1M Return vs Nifty]))/_xlfn.STDEV.P(Table2[1M Return vs Nifty])</f>
        <v>-0.35306510172237654</v>
      </c>
      <c r="K710">
        <v>-8.4520170827841206</v>
      </c>
      <c r="L710">
        <f>(Table2[[#This Row],[6M Return vs Nifty]]-AVERAGE(Table2[6M Return vs Nifty]))/_xlfn.STDEV.P(Table2[6M Return vs Nifty])</f>
        <v>-0.73102501452006496</v>
      </c>
      <c r="M710">
        <v>-1.02067752930899</v>
      </c>
      <c r="N710">
        <f>(Table2[[#This Row],[1W Return vs Nifty]]-AVERAGE(Table2[1W Return vs Nifty]))/_xlfn.STDEV.P(Table2[1W Return vs Nifty])</f>
        <v>-0.21546247814517533</v>
      </c>
      <c r="O710">
        <v>108.5</v>
      </c>
      <c r="P710">
        <v>108.293046413895</v>
      </c>
      <c r="Q710">
        <v>108.741523191715</v>
      </c>
      <c r="R710">
        <v>40.744522731190997</v>
      </c>
      <c r="S710" s="1">
        <f>(Table2[[#This Row],[Close Price]]-Table2[[#This Row],[20D EMA]])/Table2[[#This Row],[20D EMA]]</f>
        <v>-1.6774193548387033E-2</v>
      </c>
      <c r="T710" s="1">
        <f>(Table2[[#This Row],[Close Price]]-Table2[[#This Row],[50D EMA]])/Table2[[#This Row],[50D EMA]]</f>
        <v>-1.4895198420496397E-2</v>
      </c>
      <c r="U710" s="1">
        <f>(Table2[[#This Row],[Close Price]]-Table2[[#This Row],[200D EMA]])/Table2[[#This Row],[200D EMA]]</f>
        <v>-1.8958012829013451E-2</v>
      </c>
      <c r="V710">
        <v>0.77691486558244904</v>
      </c>
      <c r="W710">
        <v>106.3</v>
      </c>
      <c r="X710">
        <v>108.74</v>
      </c>
      <c r="Y710">
        <v>106.3</v>
      </c>
      <c r="Z710">
        <v>108.8</v>
      </c>
      <c r="AA710">
        <v>105.22</v>
      </c>
      <c r="AB710">
        <v>112.4</v>
      </c>
      <c r="AC710" s="1">
        <f>(Table2[[#This Row],[Close Price]]/Table2[[#This Row],[Day Low]])-1</f>
        <v>3.5747883349013243E-3</v>
      </c>
      <c r="AD710" s="1">
        <f>(Table2[[#This Row],[Day High]]/Table2[[#This Row],[Close Price]])-1</f>
        <v>1.9310086239219926E-2</v>
      </c>
      <c r="AE710" s="1">
        <f>(Table2[[#This Row],[Close Price]]/Table2[[#This Row],[Current Week Low]])-1</f>
        <v>3.5747883349013243E-3</v>
      </c>
      <c r="AF710" s="1">
        <f>(Table2[[#This Row],[Current Week High]]/Table2[[#This Row],[Close Price]])-1</f>
        <v>1.9872515935507984E-2</v>
      </c>
      <c r="AG710" s="1">
        <f>(Table2[[#This Row],[Close Price]]/Table2[[#This Row],[Current Month Low]])-1</f>
        <v>1.3875689032503358E-2</v>
      </c>
      <c r="AH710" s="1">
        <f>(Table2[[#This Row],[Current Month High]]/Table2[[#This Row],[Close Price]])-1</f>
        <v>5.3618297712785923E-2</v>
      </c>
      <c r="AI710">
        <v>29.0776152980877</v>
      </c>
      <c r="AJ710">
        <v>16.590163934426201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-0.08</v>
      </c>
      <c r="AM710" t="s">
        <v>3221</v>
      </c>
      <c r="AN710">
        <v>-4.59</v>
      </c>
      <c r="AO710" t="s">
        <v>3221</v>
      </c>
      <c r="AP710">
        <v>-9.7954733333221994E-2</v>
      </c>
      <c r="AQ710">
        <f>(Table2[[#This Row],[Sharpe Ratio]]-AVERAGE(Table2[Sharpe Ratio]))/_xlfn.STDEV.P(Table2[Sharpe Ratio])</f>
        <v>-1.9012691014914769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682</v>
      </c>
      <c r="AT710">
        <f>_xlfn.RANK.AVG(Table2[[#This Row],[6M Return vs Nifty Z-Score]],Table2[6M Return vs Nifty Z-Score])</f>
        <v>563</v>
      </c>
      <c r="AU710">
        <f>_xlfn.RANK.AVG(Table2[[#This Row],[Sharpe Ratio Z-Score]],Table2[Sharpe Ratio Z-Score])</f>
        <v>722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1493</v>
      </c>
      <c r="B711" t="s">
        <v>1494</v>
      </c>
      <c r="C711" t="s">
        <v>3171</v>
      </c>
      <c r="D711" t="s">
        <v>483</v>
      </c>
      <c r="E711">
        <v>7148.8888568949997</v>
      </c>
      <c r="F711">
        <v>503.45</v>
      </c>
      <c r="G711">
        <v>-53.038375828845901</v>
      </c>
      <c r="H711">
        <f>(Table2[[#This Row],[1Y Return vs Nifty]]-AVERAGE(Table2[1Y Return vs Nifty]))/_xlfn.STDEV.P(Table2[1Y Return vs Nifty])</f>
        <v>-1.3398292917055592</v>
      </c>
      <c r="I711">
        <v>10.606197969338499</v>
      </c>
      <c r="J711">
        <f>(Table2[[#This Row],[1M Return vs Nifty]]-AVERAGE(Table2[1M Return vs Nifty]))/_xlfn.STDEV.P(Table2[1M Return vs Nifty])</f>
        <v>1.0014615093499428</v>
      </c>
      <c r="K711">
        <v>-13.9654126664551</v>
      </c>
      <c r="L711">
        <f>(Table2[[#This Row],[6M Return vs Nifty]]-AVERAGE(Table2[6M Return vs Nifty]))/_xlfn.STDEV.P(Table2[6M Return vs Nifty])</f>
        <v>-0.90592053892824642</v>
      </c>
      <c r="M711">
        <v>4.1027504038348503</v>
      </c>
      <c r="N711">
        <f>(Table2[[#This Row],[1W Return vs Nifty]]-AVERAGE(Table2[1W Return vs Nifty]))/_xlfn.STDEV.P(Table2[1W Return vs Nifty])</f>
        <v>0.76965859000161463</v>
      </c>
      <c r="O711">
        <v>481.39</v>
      </c>
      <c r="P711">
        <v>476.511486789635</v>
      </c>
      <c r="Q711">
        <v>519.89477117953595</v>
      </c>
      <c r="R711">
        <v>69.278014833738794</v>
      </c>
      <c r="S711" s="1">
        <f>(Table2[[#This Row],[Close Price]]-Table2[[#This Row],[20D EMA]])/Table2[[#This Row],[20D EMA]]</f>
        <v>4.582562994661294E-2</v>
      </c>
      <c r="T711" s="1">
        <f>(Table2[[#This Row],[Close Price]]-Table2[[#This Row],[50D EMA]])/Table2[[#This Row],[50D EMA]]</f>
        <v>5.6532767744710222E-2</v>
      </c>
      <c r="U711" s="1">
        <f>(Table2[[#This Row],[Close Price]]-Table2[[#This Row],[200D EMA]])/Table2[[#This Row],[200D EMA]]</f>
        <v>-3.1630960900464737E-2</v>
      </c>
      <c r="V711">
        <v>1.90451733488774</v>
      </c>
      <c r="W711">
        <v>501.3</v>
      </c>
      <c r="X711">
        <v>514.70000000000005</v>
      </c>
      <c r="Y711">
        <v>488.35</v>
      </c>
      <c r="Z711">
        <v>514.70000000000005</v>
      </c>
      <c r="AA711">
        <v>481.05</v>
      </c>
      <c r="AB711">
        <v>518</v>
      </c>
      <c r="AC711" s="1">
        <f>(Table2[[#This Row],[Close Price]]/Table2[[#This Row],[Day Low]])-1</f>
        <v>4.2888489926191653E-3</v>
      </c>
      <c r="AD711" s="1">
        <f>(Table2[[#This Row],[Day High]]/Table2[[#This Row],[Close Price]])-1</f>
        <v>2.2345813884199206E-2</v>
      </c>
      <c r="AE711" s="1">
        <f>(Table2[[#This Row],[Close Price]]/Table2[[#This Row],[Current Week Low]])-1</f>
        <v>3.0920446401146551E-2</v>
      </c>
      <c r="AF711" s="1">
        <f>(Table2[[#This Row],[Current Week High]]/Table2[[#This Row],[Close Price]])-1</f>
        <v>2.2345813884199206E-2</v>
      </c>
      <c r="AG711" s="1">
        <f>(Table2[[#This Row],[Close Price]]/Table2[[#This Row],[Current Month Low]])-1</f>
        <v>4.6564806153206462E-2</v>
      </c>
      <c r="AH711" s="1">
        <f>(Table2[[#This Row],[Current Month High]]/Table2[[#This Row],[Close Price]])-1</f>
        <v>2.8900585956897373E-2</v>
      </c>
      <c r="AI711">
        <v>42.0200615751315</v>
      </c>
      <c r="AJ711">
        <v>17.491248541423499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-0.11</v>
      </c>
      <c r="AM711" t="s">
        <v>3221</v>
      </c>
      <c r="AN711">
        <v>9.02</v>
      </c>
      <c r="AO711" t="s">
        <v>3220</v>
      </c>
      <c r="AP711">
        <v>-2.8962280491779999E-2</v>
      </c>
      <c r="AQ711">
        <f>(Table2[[#This Row],[Sharpe Ratio]]-AVERAGE(Table2[Sharpe Ratio]))/_xlfn.STDEV.P(Table2[Sharpe Ratio])</f>
        <v>-1.0946547654806877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720</v>
      </c>
      <c r="AT711">
        <f>_xlfn.RANK.AVG(Table2[[#This Row],[6M Return vs Nifty Z-Score]],Table2[6M Return vs Nifty Z-Score])</f>
        <v>622</v>
      </c>
      <c r="AU711">
        <f>_xlfn.RANK.AVG(Table2[[#This Row],[Sharpe Ratio Z-Score]],Table2[Sharpe Ratio Z-Score])</f>
        <v>640</v>
      </c>
      <c r="AV711">
        <f>(Table2[[#This Row],[Rank 1Y]]+Table2[[#This Row],[Rank 6M]]+Table2[[#This Row],[Rank Sharpe]])/3</f>
        <v>660.66666666666663</v>
      </c>
    </row>
    <row r="712" spans="1:48" x14ac:dyDescent="0.3">
      <c r="A712" t="s">
        <v>1567</v>
      </c>
      <c r="B712" t="s">
        <v>1568</v>
      </c>
      <c r="C712" t="s">
        <v>3173</v>
      </c>
      <c r="D712" t="s">
        <v>436</v>
      </c>
      <c r="E712">
        <v>6311.9320001099904</v>
      </c>
      <c r="F712">
        <v>570.9</v>
      </c>
      <c r="G712">
        <v>-49.407385500399101</v>
      </c>
      <c r="H712">
        <f>(Table2[[#This Row],[1Y Return vs Nifty]]-AVERAGE(Table2[1Y Return vs Nifty]))/_xlfn.STDEV.P(Table2[1Y Return vs Nifty])</f>
        <v>-1.2758657844218353</v>
      </c>
      <c r="I712">
        <v>-11.9594536183585</v>
      </c>
      <c r="J712">
        <f>(Table2[[#This Row],[1M Return vs Nifty]]-AVERAGE(Table2[1M Return vs Nifty]))/_xlfn.STDEV.P(Table2[1M Return vs Nifty])</f>
        <v>-1.2546168469944068</v>
      </c>
      <c r="K712">
        <v>-9.1694774895345006</v>
      </c>
      <c r="L712">
        <f>(Table2[[#This Row],[6M Return vs Nifty]]-AVERAGE(Table2[6M Return vs Nifty]))/_xlfn.STDEV.P(Table2[6M Return vs Nifty])</f>
        <v>-0.75378424015088141</v>
      </c>
      <c r="M712">
        <v>-3.9368039821336702</v>
      </c>
      <c r="N712">
        <f>(Table2[[#This Row],[1W Return vs Nifty]]-AVERAGE(Table2[1W Return vs Nifty]))/_xlfn.STDEV.P(Table2[1W Return vs Nifty])</f>
        <v>-0.77616863885328324</v>
      </c>
      <c r="O712">
        <v>585.12</v>
      </c>
      <c r="P712">
        <v>612.108184208632</v>
      </c>
      <c r="Q712">
        <v>635.53763604775497</v>
      </c>
      <c r="R712">
        <v>45.604469110739899</v>
      </c>
      <c r="S712" s="1">
        <f>(Table2[[#This Row],[Close Price]]-Table2[[#This Row],[20D EMA]])/Table2[[#This Row],[20D EMA]]</f>
        <v>-2.4302707136997587E-2</v>
      </c>
      <c r="T712" s="1">
        <f>(Table2[[#This Row],[Close Price]]-Table2[[#This Row],[50D EMA]])/Table2[[#This Row],[50D EMA]]</f>
        <v>-6.7321733758401364E-2</v>
      </c>
      <c r="U712" s="1">
        <f>(Table2[[#This Row],[Close Price]]-Table2[[#This Row],[200D EMA]])/Table2[[#This Row],[200D EMA]]</f>
        <v>-0.1017054417889707</v>
      </c>
      <c r="V712">
        <v>1.23362145172627</v>
      </c>
      <c r="W712">
        <v>552</v>
      </c>
      <c r="X712">
        <v>575</v>
      </c>
      <c r="Y712">
        <v>544.5</v>
      </c>
      <c r="Z712">
        <v>575</v>
      </c>
      <c r="AA712">
        <v>544.5</v>
      </c>
      <c r="AB712">
        <v>596</v>
      </c>
      <c r="AC712" s="1">
        <f>(Table2[[#This Row],[Close Price]]/Table2[[#This Row],[Day Low]])-1</f>
        <v>3.4239130434782661E-2</v>
      </c>
      <c r="AD712" s="1">
        <f>(Table2[[#This Row],[Day High]]/Table2[[#This Row],[Close Price]])-1</f>
        <v>7.1816430197932934E-3</v>
      </c>
      <c r="AE712" s="1">
        <f>(Table2[[#This Row],[Close Price]]/Table2[[#This Row],[Current Week Low]])-1</f>
        <v>4.8484848484848353E-2</v>
      </c>
      <c r="AF712" s="1">
        <f>(Table2[[#This Row],[Current Week High]]/Table2[[#This Row],[Close Price]])-1</f>
        <v>7.1816430197932934E-3</v>
      </c>
      <c r="AG712" s="1">
        <f>(Table2[[#This Row],[Close Price]]/Table2[[#This Row],[Current Month Low]])-1</f>
        <v>4.8484848484848353E-2</v>
      </c>
      <c r="AH712" s="1">
        <f>(Table2[[#This Row],[Current Month High]]/Table2[[#This Row],[Close Price]])-1</f>
        <v>4.3965668243124867E-2</v>
      </c>
      <c r="AI712">
        <v>35.925731301453801</v>
      </c>
      <c r="AJ712">
        <v>9.5041718615133703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-0.26</v>
      </c>
      <c r="AM712" t="s">
        <v>3221</v>
      </c>
      <c r="AN712">
        <v>-1.91</v>
      </c>
      <c r="AO712" t="s">
        <v>3221</v>
      </c>
      <c r="AP712">
        <v>-7.3794658457327994E-2</v>
      </c>
      <c r="AQ712">
        <f>(Table2[[#This Row],[Sharpe Ratio]]-AVERAGE(Table2[Sharpe Ratio]))/_xlfn.STDEV.P(Table2[Sharpe Ratio])</f>
        <v>-1.6188054123285902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713</v>
      </c>
      <c r="AT712">
        <f>_xlfn.RANK.AVG(Table2[[#This Row],[6M Return vs Nifty Z-Score]],Table2[6M Return vs Nifty Z-Score])</f>
        <v>570</v>
      </c>
      <c r="AU712">
        <f>_xlfn.RANK.AVG(Table2[[#This Row],[Sharpe Ratio Z-Score]],Table2[Sharpe Ratio Z-Score])</f>
        <v>701</v>
      </c>
      <c r="AV712">
        <f>(Table2[[#This Row],[Rank 1Y]]+Table2[[#This Row],[Rank 6M]]+Table2[[#This Row],[Rank Sharpe]])/3</f>
        <v>661.33333333333337</v>
      </c>
    </row>
    <row r="713" spans="1:48" x14ac:dyDescent="0.3">
      <c r="A713" t="s">
        <v>2305</v>
      </c>
      <c r="B713" t="s">
        <v>2306</v>
      </c>
      <c r="C713" t="s">
        <v>3165</v>
      </c>
      <c r="D713" t="s">
        <v>713</v>
      </c>
      <c r="E713">
        <v>2418.22547145</v>
      </c>
      <c r="F713">
        <v>454.5</v>
      </c>
      <c r="G713">
        <v>-41.310161095703698</v>
      </c>
      <c r="H713">
        <f>(Table2[[#This Row],[1Y Return vs Nifty]]-AVERAGE(Table2[1Y Return vs Nifty]))/_xlfn.STDEV.P(Table2[1Y Return vs Nifty])</f>
        <v>-1.1332251202124015</v>
      </c>
      <c r="I713">
        <v>-10.901622600838699</v>
      </c>
      <c r="J713">
        <f>(Table2[[#This Row],[1M Return vs Nifty]]-AVERAGE(Table2[1M Return vs Nifty]))/_xlfn.STDEV.P(Table2[1M Return vs Nifty])</f>
        <v>-1.1488565655320575</v>
      </c>
      <c r="K713">
        <v>-8.9377659341917095</v>
      </c>
      <c r="L713">
        <f>(Table2[[#This Row],[6M Return vs Nifty]]-AVERAGE(Table2[6M Return vs Nifty]))/_xlfn.STDEV.P(Table2[6M Return vs Nifty])</f>
        <v>-0.74643390343585658</v>
      </c>
      <c r="M713">
        <v>3.2120017683053601</v>
      </c>
      <c r="N713">
        <f>(Table2[[#This Row],[1W Return vs Nifty]]-AVERAGE(Table2[1W Return vs Nifty]))/_xlfn.STDEV.P(Table2[1W Return vs Nifty])</f>
        <v>0.59838746864816994</v>
      </c>
      <c r="O713">
        <v>459.76</v>
      </c>
      <c r="P713">
        <v>469.37409005220798</v>
      </c>
      <c r="Q713">
        <v>482.0536319789</v>
      </c>
      <c r="R713">
        <v>48.060060122094598</v>
      </c>
      <c r="S713" s="1">
        <f>(Table2[[#This Row],[Close Price]]-Table2[[#This Row],[20D EMA]])/Table2[[#This Row],[20D EMA]]</f>
        <v>-1.1440751696537304E-2</v>
      </c>
      <c r="T713" s="1">
        <f>(Table2[[#This Row],[Close Price]]-Table2[[#This Row],[50D EMA]])/Table2[[#This Row],[50D EMA]]</f>
        <v>-3.1689201358672238E-2</v>
      </c>
      <c r="U713" s="1">
        <f>(Table2[[#This Row],[Close Price]]-Table2[[#This Row],[200D EMA]])/Table2[[#This Row],[200D EMA]]</f>
        <v>-5.7158851528176124E-2</v>
      </c>
      <c r="V713">
        <v>0.40706937919699798</v>
      </c>
      <c r="W713">
        <v>450.05</v>
      </c>
      <c r="X713">
        <v>462.75</v>
      </c>
      <c r="Y713">
        <v>448.1</v>
      </c>
      <c r="Z713">
        <v>462.75</v>
      </c>
      <c r="AA713">
        <v>441</v>
      </c>
      <c r="AB713">
        <v>470</v>
      </c>
      <c r="AC713" s="1">
        <f>(Table2[[#This Row],[Close Price]]/Table2[[#This Row],[Day Low]])-1</f>
        <v>9.8877902455283273E-3</v>
      </c>
      <c r="AD713" s="1">
        <f>(Table2[[#This Row],[Day High]]/Table2[[#This Row],[Close Price]])-1</f>
        <v>1.8151815181518094E-2</v>
      </c>
      <c r="AE713" s="1">
        <f>(Table2[[#This Row],[Close Price]]/Table2[[#This Row],[Current Week Low]])-1</f>
        <v>1.4282526221825353E-2</v>
      </c>
      <c r="AF713" s="1">
        <f>(Table2[[#This Row],[Current Week High]]/Table2[[#This Row],[Close Price]])-1</f>
        <v>1.8151815181518094E-2</v>
      </c>
      <c r="AG713" s="1">
        <f>(Table2[[#This Row],[Close Price]]/Table2[[#This Row],[Current Month Low]])-1</f>
        <v>3.0612244897959107E-2</v>
      </c>
      <c r="AH713" s="1">
        <f>(Table2[[#This Row],[Current Month High]]/Table2[[#This Row],[Close Price]])-1</f>
        <v>3.4103410341034035E-2</v>
      </c>
      <c r="AI713">
        <v>26.380638063806298</v>
      </c>
      <c r="AJ713">
        <v>16.808018504240501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-0.18</v>
      </c>
      <c r="AM713" t="s">
        <v>3221</v>
      </c>
      <c r="AN713">
        <v>-1.1599999999999999</v>
      </c>
      <c r="AO713" t="s">
        <v>3221</v>
      </c>
      <c r="AP713">
        <v>-0.10478950071470999</v>
      </c>
      <c r="AQ713">
        <f>(Table2[[#This Row],[Sharpe Ratio]]-AVERAGE(Table2[Sharpe Ratio]))/_xlfn.STDEV.P(Table2[Sharpe Ratio])</f>
        <v>-1.9811767019050628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691</v>
      </c>
      <c r="AT713">
        <f>_xlfn.RANK.AVG(Table2[[#This Row],[6M Return vs Nifty Z-Score]],Table2[6M Return vs Nifty Z-Score])</f>
        <v>567</v>
      </c>
      <c r="AU713">
        <f>_xlfn.RANK.AVG(Table2[[#This Row],[Sharpe Ratio Z-Score]],Table2[Sharpe Ratio Z-Score])</f>
        <v>726</v>
      </c>
      <c r="AV713">
        <f>(Table2[[#This Row],[Rank 1Y]]+Table2[[#This Row],[Rank 6M]]+Table2[[#This Row],[Rank Sharpe]])/3</f>
        <v>661.33333333333337</v>
      </c>
    </row>
    <row r="714" spans="1:48" x14ac:dyDescent="0.3">
      <c r="A714" t="s">
        <v>2283</v>
      </c>
      <c r="B714" t="s">
        <v>2284</v>
      </c>
      <c r="C714" t="s">
        <v>3163</v>
      </c>
      <c r="D714" t="s">
        <v>358</v>
      </c>
      <c r="E714">
        <v>2488.32498713</v>
      </c>
      <c r="F714">
        <v>49.69</v>
      </c>
      <c r="G714">
        <v>-65.084195200697394</v>
      </c>
      <c r="H714">
        <f>(Table2[[#This Row],[1Y Return vs Nifty]]-AVERAGE(Table2[1Y Return vs Nifty]))/_xlfn.STDEV.P(Table2[1Y Return vs Nifty])</f>
        <v>-1.5520283849098182</v>
      </c>
      <c r="I714">
        <v>-6.6365545890904203</v>
      </c>
      <c r="J714">
        <f>(Table2[[#This Row],[1M Return vs Nifty]]-AVERAGE(Table2[1M Return vs Nifty]))/_xlfn.STDEV.P(Table2[1M Return vs Nifty])</f>
        <v>-0.72244177346427152</v>
      </c>
      <c r="K714">
        <v>-22.593548285429101</v>
      </c>
      <c r="L714">
        <f>(Table2[[#This Row],[6M Return vs Nifty]]-AVERAGE(Table2[6M Return vs Nifty]))/_xlfn.STDEV.P(Table2[6M Return vs Nifty])</f>
        <v>-1.1796216149429326</v>
      </c>
      <c r="M714">
        <v>-0.66080379466497396</v>
      </c>
      <c r="N714">
        <f>(Table2[[#This Row],[1W Return vs Nifty]]-AVERAGE(Table2[1W Return vs Nifty]))/_xlfn.STDEV.P(Table2[1W Return vs Nifty])</f>
        <v>-0.14626677509310815</v>
      </c>
      <c r="O714">
        <v>50.76</v>
      </c>
      <c r="P714">
        <v>51.985155800563199</v>
      </c>
      <c r="Q714">
        <v>58.657534595013303</v>
      </c>
      <c r="R714">
        <v>29.317932709162399</v>
      </c>
      <c r="S714" s="1">
        <f>(Table2[[#This Row],[Close Price]]-Table2[[#This Row],[20D EMA]])/Table2[[#This Row],[20D EMA]]</f>
        <v>-2.1079590228526405E-2</v>
      </c>
      <c r="T714" s="1">
        <f>(Table2[[#This Row],[Close Price]]-Table2[[#This Row],[50D EMA]])/Table2[[#This Row],[50D EMA]]</f>
        <v>-4.4150214906893394E-2</v>
      </c>
      <c r="U714" s="1">
        <f>(Table2[[#This Row],[Close Price]]-Table2[[#This Row],[200D EMA]])/Table2[[#This Row],[200D EMA]]</f>
        <v>-0.15287950059489319</v>
      </c>
      <c r="V714">
        <v>1.4167691443650501</v>
      </c>
      <c r="W714">
        <v>49.47</v>
      </c>
      <c r="X714">
        <v>50.5</v>
      </c>
      <c r="Y714">
        <v>48.75</v>
      </c>
      <c r="Z714">
        <v>50.64</v>
      </c>
      <c r="AA714">
        <v>48.75</v>
      </c>
      <c r="AB714">
        <v>51.5</v>
      </c>
      <c r="AC714" s="1">
        <f>(Table2[[#This Row],[Close Price]]/Table2[[#This Row],[Day Low]])-1</f>
        <v>4.447139680614498E-3</v>
      </c>
      <c r="AD714" s="1">
        <f>(Table2[[#This Row],[Day High]]/Table2[[#This Row],[Close Price]])-1</f>
        <v>1.630106661300057E-2</v>
      </c>
      <c r="AE714" s="1">
        <f>(Table2[[#This Row],[Close Price]]/Table2[[#This Row],[Current Week Low]])-1</f>
        <v>1.9282051282051293E-2</v>
      </c>
      <c r="AF714" s="1">
        <f>(Table2[[#This Row],[Current Week High]]/Table2[[#This Row],[Close Price]])-1</f>
        <v>1.9118534916482188E-2</v>
      </c>
      <c r="AG714" s="1">
        <f>(Table2[[#This Row],[Close Price]]/Table2[[#This Row],[Current Month Low]])-1</f>
        <v>1.9282051282051293E-2</v>
      </c>
      <c r="AH714" s="1">
        <f>(Table2[[#This Row],[Current Month High]]/Table2[[#This Row],[Close Price]])-1</f>
        <v>3.6425840209297622E-2</v>
      </c>
      <c r="AI714">
        <v>69.148722076876595</v>
      </c>
      <c r="AJ714">
        <v>3.5208333333333202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-0.23</v>
      </c>
      <c r="AM714" t="s">
        <v>3221</v>
      </c>
      <c r="AN714">
        <v>-2.4900000000000002</v>
      </c>
      <c r="AO714" t="s">
        <v>3221</v>
      </c>
      <c r="AQ714">
        <f>(Table2[[#This Row],[Sharpe Ratio]]-AVERAGE(Table2[Sharpe Ratio]))/_xlfn.STDEV.P(Table2[Sharpe Ratio])</f>
        <v>-0.75604684988846571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733</v>
      </c>
      <c r="AT714">
        <f>_xlfn.RANK.AVG(Table2[[#This Row],[6M Return vs Nifty Z-Score]],Table2[6M Return vs Nifty Z-Score])</f>
        <v>692</v>
      </c>
      <c r="AU714">
        <f>_xlfn.RANK.AVG(Table2[[#This Row],[Sharpe Ratio Z-Score]],Table2[Sharpe Ratio Z-Score])</f>
        <v>559.5</v>
      </c>
      <c r="AV714">
        <f>(Table2[[#This Row],[Rank 1Y]]+Table2[[#This Row],[Rank 6M]]+Table2[[#This Row],[Rank Sharpe]])/3</f>
        <v>661.5</v>
      </c>
    </row>
    <row r="715" spans="1:48" x14ac:dyDescent="0.3">
      <c r="A715" t="s">
        <v>2571</v>
      </c>
      <c r="B715" t="s">
        <v>2572</v>
      </c>
      <c r="C715" t="s">
        <v>3164</v>
      </c>
      <c r="D715" t="s">
        <v>121</v>
      </c>
      <c r="E715">
        <v>1836.0375387199999</v>
      </c>
      <c r="F715">
        <v>7.48</v>
      </c>
      <c r="G715">
        <v>-67.905401975030202</v>
      </c>
      <c r="H715">
        <f>(Table2[[#This Row],[1Y Return vs Nifty]]-AVERAGE(Table2[1Y Return vs Nifty]))/_xlfn.STDEV.P(Table2[1Y Return vs Nifty])</f>
        <v>-1.6017267491949467</v>
      </c>
      <c r="I715">
        <v>-21.459989918860099</v>
      </c>
      <c r="J715">
        <f>(Table2[[#This Row],[1M Return vs Nifty]]-AVERAGE(Table2[1M Return vs Nifty]))/_xlfn.STDEV.P(Table2[1M Return vs Nifty])</f>
        <v>-2.2044655246595122</v>
      </c>
      <c r="K715">
        <v>-70.562748363280406</v>
      </c>
      <c r="L715">
        <f>(Table2[[#This Row],[6M Return vs Nifty]]-AVERAGE(Table2[6M Return vs Nifty]))/_xlfn.STDEV.P(Table2[6M Return vs Nifty])</f>
        <v>-2.7012970100305349</v>
      </c>
      <c r="M715">
        <v>0.94442807216023805</v>
      </c>
      <c r="N715">
        <f>(Table2[[#This Row],[1W Return vs Nifty]]-AVERAGE(Table2[1W Return vs Nifty]))/_xlfn.STDEV.P(Table2[1W Return vs Nifty])</f>
        <v>0.16238355665846413</v>
      </c>
      <c r="O715">
        <v>8.59</v>
      </c>
      <c r="P715">
        <v>9.9673043832262795</v>
      </c>
      <c r="Q715">
        <v>13.9839753513027</v>
      </c>
      <c r="R715">
        <v>9.1756697177179092</v>
      </c>
      <c r="S715" s="1">
        <f>(Table2[[#This Row],[Close Price]]-Table2[[#This Row],[20D EMA]])/Table2[[#This Row],[20D EMA]]</f>
        <v>-0.12922002328288701</v>
      </c>
      <c r="T715" s="1">
        <f>(Table2[[#This Row],[Close Price]]-Table2[[#This Row],[50D EMA]])/Table2[[#This Row],[50D EMA]]</f>
        <v>-0.24954634549057214</v>
      </c>
      <c r="U715" s="1">
        <f>(Table2[[#This Row],[Close Price]]-Table2[[#This Row],[200D EMA]])/Table2[[#This Row],[200D EMA]]</f>
        <v>-0.46510203199813355</v>
      </c>
      <c r="V715">
        <v>6.2200549280235599E-2</v>
      </c>
      <c r="W715">
        <v>0</v>
      </c>
      <c r="X715">
        <v>0</v>
      </c>
      <c r="Y715">
        <v>7.48</v>
      </c>
      <c r="Z715">
        <v>7.48</v>
      </c>
      <c r="AA715">
        <v>7.48</v>
      </c>
      <c r="AB715">
        <v>7.88</v>
      </c>
      <c r="AC715" s="1" t="e">
        <f>(Table2[[#This Row],[Close Price]]/Table2[[#This Row],[Day Low]])-1</f>
        <v>#DIV/0!</v>
      </c>
      <c r="AD715" s="1">
        <f>(Table2[[#This Row],[Day High]]/Table2[[#This Row],[Close Price]])-1</f>
        <v>-1</v>
      </c>
      <c r="AE715" s="1">
        <f>(Table2[[#This Row],[Close Price]]/Table2[[#This Row],[Current Week Low]])-1</f>
        <v>0</v>
      </c>
      <c r="AF715" s="1">
        <f>(Table2[[#This Row],[Current Week High]]/Table2[[#This Row],[Close Price]])-1</f>
        <v>0</v>
      </c>
      <c r="AG715" s="1">
        <f>(Table2[[#This Row],[Close Price]]/Table2[[#This Row],[Current Month Low]])-1</f>
        <v>0</v>
      </c>
      <c r="AH715" s="1">
        <f>(Table2[[#This Row],[Current Month High]]/Table2[[#This Row],[Close Price]])-1</f>
        <v>5.3475935828876997E-2</v>
      </c>
      <c r="AI715">
        <v>262.96791443850202</v>
      </c>
      <c r="AJ715">
        <v>11.4754098360655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-0.53</v>
      </c>
      <c r="AM715" t="s">
        <v>3221</v>
      </c>
      <c r="AN715">
        <v>-8.4499999999999993</v>
      </c>
      <c r="AO715" t="s">
        <v>3221</v>
      </c>
      <c r="AP715">
        <v>6.7174399483600003E-3</v>
      </c>
      <c r="AQ715">
        <f>(Table2[[#This Row],[Sharpe Ratio]]-AVERAGE(Table2[Sharpe Ratio]))/_xlfn.STDEV.P(Table2[Sharpe Ratio])</f>
        <v>-0.67751096457806448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735</v>
      </c>
      <c r="AT715">
        <f>_xlfn.RANK.AVG(Table2[[#This Row],[6M Return vs Nifty Z-Score]],Table2[6M Return vs Nifty Z-Score])</f>
        <v>738</v>
      </c>
      <c r="AU715">
        <f>_xlfn.RANK.AVG(Table2[[#This Row],[Sharpe Ratio Z-Score]],Table2[Sharpe Ratio Z-Score])</f>
        <v>512</v>
      </c>
      <c r="AV715">
        <f>(Table2[[#This Row],[Rank 1Y]]+Table2[[#This Row],[Rank 6M]]+Table2[[#This Row],[Rank Sharpe]])/3</f>
        <v>661.66666666666663</v>
      </c>
    </row>
    <row r="716" spans="1:48" x14ac:dyDescent="0.3">
      <c r="A716" t="s">
        <v>2263</v>
      </c>
      <c r="B716" t="s">
        <v>2264</v>
      </c>
      <c r="C716" t="s">
        <v>3168</v>
      </c>
      <c r="D716" t="s">
        <v>624</v>
      </c>
      <c r="E716">
        <v>2536.1876320040001</v>
      </c>
      <c r="F716">
        <v>172.12</v>
      </c>
      <c r="G716">
        <v>-56.061154322927202</v>
      </c>
      <c r="H716">
        <f>(Table2[[#This Row],[1Y Return vs Nifty]]-AVERAGE(Table2[1Y Return vs Nifty]))/_xlfn.STDEV.P(Table2[1Y Return vs Nifty])</f>
        <v>-1.3930785423875238</v>
      </c>
      <c r="I716">
        <v>9.5746148862944302</v>
      </c>
      <c r="J716">
        <f>(Table2[[#This Row],[1M Return vs Nifty]]-AVERAGE(Table2[1M Return vs Nifty]))/_xlfn.STDEV.P(Table2[1M Return vs Nifty])</f>
        <v>0.89832545509589323</v>
      </c>
      <c r="K716">
        <v>-25.222639616809001</v>
      </c>
      <c r="L716">
        <f>(Table2[[#This Row],[6M Return vs Nifty]]-AVERAGE(Table2[6M Return vs Nifty]))/_xlfn.STDEV.P(Table2[6M Return vs Nifty])</f>
        <v>-1.2630214545046954</v>
      </c>
      <c r="M716">
        <v>4.6485700839945503</v>
      </c>
      <c r="N716">
        <f>(Table2[[#This Row],[1W Return vs Nifty]]-AVERAGE(Table2[1W Return vs Nifty]))/_xlfn.STDEV.P(Table2[1W Return vs Nifty])</f>
        <v>0.874607556465269</v>
      </c>
      <c r="O716">
        <v>171.76</v>
      </c>
      <c r="P716">
        <v>172.36747206446401</v>
      </c>
      <c r="Q716">
        <v>208.29512761820101</v>
      </c>
      <c r="R716">
        <v>47.9519860278021</v>
      </c>
      <c r="S716" s="1">
        <f>(Table2[[#This Row],[Close Price]]-Table2[[#This Row],[20D EMA]])/Table2[[#This Row],[20D EMA]]</f>
        <v>2.0959478341873177E-3</v>
      </c>
      <c r="T716" s="1">
        <f>(Table2[[#This Row],[Close Price]]-Table2[[#This Row],[50D EMA]])/Table2[[#This Row],[50D EMA]]</f>
        <v>-1.4357236983289592E-3</v>
      </c>
      <c r="U716" s="1">
        <f>(Table2[[#This Row],[Close Price]]-Table2[[#This Row],[200D EMA]])/Table2[[#This Row],[200D EMA]]</f>
        <v>-0.17367246191427471</v>
      </c>
      <c r="V716">
        <v>0.92149105341167104</v>
      </c>
      <c r="W716">
        <v>171.05</v>
      </c>
      <c r="X716">
        <v>178.75</v>
      </c>
      <c r="Y716">
        <v>171.05</v>
      </c>
      <c r="Z716">
        <v>180.99</v>
      </c>
      <c r="AA716">
        <v>168.31</v>
      </c>
      <c r="AB716">
        <v>183.11</v>
      </c>
      <c r="AC716" s="1">
        <f>(Table2[[#This Row],[Close Price]]/Table2[[#This Row],[Day Low]])-1</f>
        <v>6.2554808535515427E-3</v>
      </c>
      <c r="AD716" s="1">
        <f>(Table2[[#This Row],[Day High]]/Table2[[#This Row],[Close Price]])-1</f>
        <v>3.8519637462235634E-2</v>
      </c>
      <c r="AE716" s="1">
        <f>(Table2[[#This Row],[Close Price]]/Table2[[#This Row],[Current Week Low]])-1</f>
        <v>6.2554808535515427E-3</v>
      </c>
      <c r="AF716" s="1">
        <f>(Table2[[#This Row],[Current Week High]]/Table2[[#This Row],[Close Price]])-1</f>
        <v>5.153381361840581E-2</v>
      </c>
      <c r="AG716" s="1">
        <f>(Table2[[#This Row],[Close Price]]/Table2[[#This Row],[Current Month Low]])-1</f>
        <v>2.2636801140752283E-2</v>
      </c>
      <c r="AH716" s="1">
        <f>(Table2[[#This Row],[Current Month High]]/Table2[[#This Row],[Close Price]])-1</f>
        <v>6.3850801766209608E-2</v>
      </c>
      <c r="AI716">
        <v>81.268882175226594</v>
      </c>
      <c r="AJ716">
        <v>19.5942190105614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</v>
      </c>
      <c r="AM716" t="s">
        <v>3221</v>
      </c>
      <c r="AN716">
        <v>-1.71</v>
      </c>
      <c r="AO716" t="s">
        <v>3221</v>
      </c>
      <c r="AQ716">
        <f>(Table2[[#This Row],[Sharpe Ratio]]-AVERAGE(Table2[Sharpe Ratio]))/_xlfn.STDEV.P(Table2[Sharpe Ratio])</f>
        <v>-0.75604684988846571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725</v>
      </c>
      <c r="AT716">
        <f>_xlfn.RANK.AVG(Table2[[#This Row],[6M Return vs Nifty Z-Score]],Table2[6M Return vs Nifty Z-Score])</f>
        <v>702</v>
      </c>
      <c r="AU716">
        <f>_xlfn.RANK.AVG(Table2[[#This Row],[Sharpe Ratio Z-Score]],Table2[Sharpe Ratio Z-Score])</f>
        <v>559.5</v>
      </c>
      <c r="AV716">
        <f>(Table2[[#This Row],[Rank 1Y]]+Table2[[#This Row],[Rank 6M]]+Table2[[#This Row],[Rank Sharpe]])/3</f>
        <v>662.16666666666663</v>
      </c>
    </row>
    <row r="717" spans="1:48" x14ac:dyDescent="0.3">
      <c r="A717" t="s">
        <v>2241</v>
      </c>
      <c r="B717" t="s">
        <v>2242</v>
      </c>
      <c r="C717" t="s">
        <v>3171</v>
      </c>
      <c r="D717" t="s">
        <v>1211</v>
      </c>
      <c r="E717">
        <v>2591.82576075</v>
      </c>
      <c r="F717">
        <v>358.5</v>
      </c>
      <c r="G717">
        <v>-64.334772596841105</v>
      </c>
      <c r="H717">
        <f>(Table2[[#This Row],[1Y Return vs Nifty]]-AVERAGE(Table2[1Y Return vs Nifty]))/_xlfn.STDEV.P(Table2[1Y Return vs Nifty])</f>
        <v>-1.5388265601060451</v>
      </c>
      <c r="I717">
        <v>-11.099769626085401</v>
      </c>
      <c r="J717">
        <f>(Table2[[#This Row],[1M Return vs Nifty]]-AVERAGE(Table2[1M Return vs Nifty]))/_xlfn.STDEV.P(Table2[1M Return vs Nifty])</f>
        <v>-1.1686669934869423</v>
      </c>
      <c r="K717">
        <v>-12.7418880351885</v>
      </c>
      <c r="L717">
        <f>(Table2[[#This Row],[6M Return vs Nifty]]-AVERAGE(Table2[6M Return vs Nifty]))/_xlfn.STDEV.P(Table2[6M Return vs Nifty])</f>
        <v>-0.86710798162772007</v>
      </c>
      <c r="M717">
        <v>-0.53073771482040499</v>
      </c>
      <c r="N717">
        <f>(Table2[[#This Row],[1W Return vs Nifty]]-AVERAGE(Table2[1W Return vs Nifty]))/_xlfn.STDEV.P(Table2[1W Return vs Nifty])</f>
        <v>-0.12125796513654381</v>
      </c>
      <c r="O717">
        <v>379.04</v>
      </c>
      <c r="P717">
        <v>396.36213223986101</v>
      </c>
      <c r="Q717">
        <v>421.40691559279401</v>
      </c>
      <c r="R717">
        <v>24.502957099174601</v>
      </c>
      <c r="S717" s="1">
        <f>(Table2[[#This Row],[Close Price]]-Table2[[#This Row],[20D EMA]])/Table2[[#This Row],[20D EMA]]</f>
        <v>-5.4189531447868353E-2</v>
      </c>
      <c r="T717" s="1">
        <f>(Table2[[#This Row],[Close Price]]-Table2[[#This Row],[50D EMA]])/Table2[[#This Row],[50D EMA]]</f>
        <v>-9.5524090623643393E-2</v>
      </c>
      <c r="U717" s="1">
        <f>(Table2[[#This Row],[Close Price]]-Table2[[#This Row],[200D EMA]])/Table2[[#This Row],[200D EMA]]</f>
        <v>-0.1492783180938137</v>
      </c>
      <c r="V717">
        <v>0.418052149391683</v>
      </c>
      <c r="W717">
        <v>354.9</v>
      </c>
      <c r="X717">
        <v>374.45</v>
      </c>
      <c r="Y717">
        <v>354.9</v>
      </c>
      <c r="Z717">
        <v>374.45</v>
      </c>
      <c r="AA717">
        <v>354.9</v>
      </c>
      <c r="AB717">
        <v>374.9</v>
      </c>
      <c r="AC717" s="1">
        <f>(Table2[[#This Row],[Close Price]]/Table2[[#This Row],[Day Low]])-1</f>
        <v>1.0143702451394843E-2</v>
      </c>
      <c r="AD717" s="1">
        <f>(Table2[[#This Row],[Day High]]/Table2[[#This Row],[Close Price]])-1</f>
        <v>4.4490934449093356E-2</v>
      </c>
      <c r="AE717" s="1">
        <f>(Table2[[#This Row],[Close Price]]/Table2[[#This Row],[Current Week Low]])-1</f>
        <v>1.0143702451394843E-2</v>
      </c>
      <c r="AF717" s="1">
        <f>(Table2[[#This Row],[Current Week High]]/Table2[[#This Row],[Close Price]])-1</f>
        <v>4.4490934449093356E-2</v>
      </c>
      <c r="AG717" s="1">
        <f>(Table2[[#This Row],[Close Price]]/Table2[[#This Row],[Current Month Low]])-1</f>
        <v>1.0143702451394843E-2</v>
      </c>
      <c r="AH717" s="1">
        <f>(Table2[[#This Row],[Current Month High]]/Table2[[#This Row],[Close Price]])-1</f>
        <v>4.5746164574616444E-2</v>
      </c>
      <c r="AI717">
        <v>65.076708507670801</v>
      </c>
      <c r="AJ717">
        <v>13.8095238095238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-0.22</v>
      </c>
      <c r="AM717" t="s">
        <v>3221</v>
      </c>
      <c r="AN717">
        <v>-9.26</v>
      </c>
      <c r="AO717" t="s">
        <v>3221</v>
      </c>
      <c r="AP717">
        <v>-3.1909307178013997E-2</v>
      </c>
      <c r="AQ717">
        <f>(Table2[[#This Row],[Sharpe Ratio]]-AVERAGE(Table2[Sharpe Ratio]))/_xlfn.STDEV.P(Table2[Sharpe Ratio])</f>
        <v>-1.1291094612600332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732</v>
      </c>
      <c r="AT717">
        <f>_xlfn.RANK.AVG(Table2[[#This Row],[6M Return vs Nifty Z-Score]],Table2[6M Return vs Nifty Z-Score])</f>
        <v>608</v>
      </c>
      <c r="AU717">
        <f>_xlfn.RANK.AVG(Table2[[#This Row],[Sharpe Ratio Z-Score]],Table2[Sharpe Ratio Z-Score])</f>
        <v>648</v>
      </c>
      <c r="AV717">
        <f>(Table2[[#This Row],[Rank 1Y]]+Table2[[#This Row],[Rank 6M]]+Table2[[#This Row],[Rank Sharpe]])/3</f>
        <v>662.66666666666663</v>
      </c>
    </row>
    <row r="718" spans="1:48" x14ac:dyDescent="0.3">
      <c r="A718" t="s">
        <v>2239</v>
      </c>
      <c r="B718" t="s">
        <v>2240</v>
      </c>
      <c r="C718" t="s">
        <v>3161</v>
      </c>
      <c r="D718" t="s">
        <v>24</v>
      </c>
      <c r="E718">
        <v>2591.9165850300001</v>
      </c>
      <c r="F718">
        <v>50.35</v>
      </c>
      <c r="G718">
        <v>-53.424726739693398</v>
      </c>
      <c r="H718">
        <f>(Table2[[#This Row],[1Y Return vs Nifty]]-AVERAGE(Table2[1Y Return vs Nifty]))/_xlfn.STDEV.P(Table2[1Y Return vs Nifty])</f>
        <v>-1.3466352473993708</v>
      </c>
      <c r="I718">
        <v>-4.5114094145917703</v>
      </c>
      <c r="J718">
        <f>(Table2[[#This Row],[1M Return vs Nifty]]-AVERAGE(Table2[1M Return vs Nifty]))/_xlfn.STDEV.P(Table2[1M Return vs Nifty])</f>
        <v>-0.50997310117075612</v>
      </c>
      <c r="K718">
        <v>-26.703842403076099</v>
      </c>
      <c r="L718">
        <f>(Table2[[#This Row],[6M Return vs Nifty]]-AVERAGE(Table2[6M Return vs Nifty]))/_xlfn.STDEV.P(Table2[6M Return vs Nifty])</f>
        <v>-1.3100080590622007</v>
      </c>
      <c r="M718">
        <v>-1.03616214372409</v>
      </c>
      <c r="N718">
        <f>(Table2[[#This Row],[1W Return vs Nifty]]-AVERAGE(Table2[1W Return vs Nifty]))/_xlfn.STDEV.P(Table2[1W Return vs Nifty])</f>
        <v>-0.21843982458031572</v>
      </c>
      <c r="O718">
        <v>50.45</v>
      </c>
      <c r="P718">
        <v>51.423582604307903</v>
      </c>
      <c r="Q718">
        <v>59.631704043907099</v>
      </c>
      <c r="R718">
        <v>50.972193745747703</v>
      </c>
      <c r="S718" s="1">
        <f>(Table2[[#This Row],[Close Price]]-Table2[[#This Row],[20D EMA]])/Table2[[#This Row],[20D EMA]]</f>
        <v>-1.9821605550049835E-3</v>
      </c>
      <c r="T718" s="1">
        <f>(Table2[[#This Row],[Close Price]]-Table2[[#This Row],[50D EMA]])/Table2[[#This Row],[50D EMA]]</f>
        <v>-2.087724250114702E-2</v>
      </c>
      <c r="U718" s="1">
        <f>(Table2[[#This Row],[Close Price]]-Table2[[#This Row],[200D EMA]])/Table2[[#This Row],[200D EMA]]</f>
        <v>-0.15565049150822416</v>
      </c>
      <c r="V718">
        <v>0.75998985916294504</v>
      </c>
      <c r="W718">
        <v>49.36</v>
      </c>
      <c r="X718">
        <v>50.5</v>
      </c>
      <c r="Y718">
        <v>48.88</v>
      </c>
      <c r="Z718">
        <v>50.5</v>
      </c>
      <c r="AA718">
        <v>48.88</v>
      </c>
      <c r="AB718">
        <v>51.16</v>
      </c>
      <c r="AC718" s="1">
        <f>(Table2[[#This Row],[Close Price]]/Table2[[#This Row],[Day Low]])-1</f>
        <v>2.0056726094003219E-2</v>
      </c>
      <c r="AD718" s="1">
        <f>(Table2[[#This Row],[Day High]]/Table2[[#This Row],[Close Price]])-1</f>
        <v>2.9791459781529639E-3</v>
      </c>
      <c r="AE718" s="1">
        <f>(Table2[[#This Row],[Close Price]]/Table2[[#This Row],[Current Week Low]])-1</f>
        <v>3.0073649754500886E-2</v>
      </c>
      <c r="AF718" s="1">
        <f>(Table2[[#This Row],[Current Week High]]/Table2[[#This Row],[Close Price]])-1</f>
        <v>2.9791459781529639E-3</v>
      </c>
      <c r="AG718" s="1">
        <f>(Table2[[#This Row],[Close Price]]/Table2[[#This Row],[Current Month Low]])-1</f>
        <v>3.0073649754500886E-2</v>
      </c>
      <c r="AH718" s="1">
        <f>(Table2[[#This Row],[Current Month High]]/Table2[[#This Row],[Close Price]])-1</f>
        <v>1.6087388282025827E-2</v>
      </c>
      <c r="AI718">
        <v>63.654419066534203</v>
      </c>
      <c r="AJ718">
        <v>3.0073649754500802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3221</v>
      </c>
      <c r="AN718">
        <v>-2.23</v>
      </c>
      <c r="AO718" t="s">
        <v>3221</v>
      </c>
      <c r="AQ718">
        <f>(Table2[[#This Row],[Sharpe Ratio]]-AVERAGE(Table2[Sharpe Ratio]))/_xlfn.STDEV.P(Table2[Sharpe Ratio])</f>
        <v>-0.75604684988846571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721</v>
      </c>
      <c r="AT718">
        <f>_xlfn.RANK.AVG(Table2[[#This Row],[6M Return vs Nifty Z-Score]],Table2[6M Return vs Nifty Z-Score])</f>
        <v>711</v>
      </c>
      <c r="AU718">
        <f>_xlfn.RANK.AVG(Table2[[#This Row],[Sharpe Ratio Z-Score]],Table2[Sharpe Ratio Z-Score])</f>
        <v>559.5</v>
      </c>
      <c r="AV718">
        <f>(Table2[[#This Row],[Rank 1Y]]+Table2[[#This Row],[Rank 6M]]+Table2[[#This Row],[Rank Sharpe]])/3</f>
        <v>663.83333333333337</v>
      </c>
    </row>
    <row r="719" spans="1:48" x14ac:dyDescent="0.3">
      <c r="A719" t="s">
        <v>2291</v>
      </c>
      <c r="B719" t="s">
        <v>2292</v>
      </c>
      <c r="C719" t="s">
        <v>3166</v>
      </c>
      <c r="D719" t="s">
        <v>1527</v>
      </c>
      <c r="E719">
        <v>2463.322236</v>
      </c>
      <c r="F719">
        <v>596</v>
      </c>
      <c r="G719">
        <v>-50.6267106519024</v>
      </c>
      <c r="H719">
        <f>(Table2[[#This Row],[1Y Return vs Nifty]]-AVERAGE(Table2[1Y Return vs Nifty]))/_xlfn.STDEV.P(Table2[1Y Return vs Nifty])</f>
        <v>-1.2973454101312134</v>
      </c>
      <c r="I719">
        <v>-6.8428011695487099</v>
      </c>
      <c r="J719">
        <f>(Table2[[#This Row],[1M Return vs Nifty]]-AVERAGE(Table2[1M Return vs Nifty]))/_xlfn.STDEV.P(Table2[1M Return vs Nifty])</f>
        <v>-0.74306198221089914</v>
      </c>
      <c r="K719">
        <v>-29.6202966672823</v>
      </c>
      <c r="L719">
        <f>(Table2[[#This Row],[6M Return vs Nifty]]-AVERAGE(Table2[6M Return vs Nifty]))/_xlfn.STDEV.P(Table2[6M Return vs Nifty])</f>
        <v>-1.4025236041940441</v>
      </c>
      <c r="M719">
        <v>2.8105855237703401</v>
      </c>
      <c r="N719">
        <f>(Table2[[#This Row],[1W Return vs Nifty]]-AVERAGE(Table2[1W Return vs Nifty]))/_xlfn.STDEV.P(Table2[1W Return vs Nifty])</f>
        <v>0.52120406629568283</v>
      </c>
      <c r="O719">
        <v>594.22</v>
      </c>
      <c r="P719">
        <v>621.67190403130803</v>
      </c>
      <c r="Q719">
        <v>687.54527414796098</v>
      </c>
      <c r="R719">
        <v>53.992308870537201</v>
      </c>
      <c r="S719" s="1">
        <f>(Table2[[#This Row],[Close Price]]-Table2[[#This Row],[20D EMA]])/Table2[[#This Row],[20D EMA]]</f>
        <v>2.9955235434687027E-3</v>
      </c>
      <c r="T719" s="1">
        <f>(Table2[[#This Row],[Close Price]]-Table2[[#This Row],[50D EMA]])/Table2[[#This Row],[50D EMA]]</f>
        <v>-4.1294940087907156E-2</v>
      </c>
      <c r="U719" s="1">
        <f>(Table2[[#This Row],[Close Price]]-Table2[[#This Row],[200D EMA]])/Table2[[#This Row],[200D EMA]]</f>
        <v>-0.13314799416141471</v>
      </c>
      <c r="V719">
        <v>0.74119685251562595</v>
      </c>
      <c r="W719">
        <v>586.04999999999995</v>
      </c>
      <c r="X719">
        <v>599.75</v>
      </c>
      <c r="Y719">
        <v>577</v>
      </c>
      <c r="Z719">
        <v>599.75</v>
      </c>
      <c r="AA719">
        <v>572.20000000000005</v>
      </c>
      <c r="AB719">
        <v>609.5</v>
      </c>
      <c r="AC719" s="1">
        <f>(Table2[[#This Row],[Close Price]]/Table2[[#This Row],[Day Low]])-1</f>
        <v>1.6978073543213013E-2</v>
      </c>
      <c r="AD719" s="1">
        <f>(Table2[[#This Row],[Day High]]/Table2[[#This Row],[Close Price]])-1</f>
        <v>6.2919463087247607E-3</v>
      </c>
      <c r="AE719" s="1">
        <f>(Table2[[#This Row],[Close Price]]/Table2[[#This Row],[Current Week Low]])-1</f>
        <v>3.2928942807625594E-2</v>
      </c>
      <c r="AF719" s="1">
        <f>(Table2[[#This Row],[Current Week High]]/Table2[[#This Row],[Close Price]])-1</f>
        <v>6.2919463087247607E-3</v>
      </c>
      <c r="AG719" s="1">
        <f>(Table2[[#This Row],[Close Price]]/Table2[[#This Row],[Current Month Low]])-1</f>
        <v>4.1593848304788406E-2</v>
      </c>
      <c r="AH719" s="1">
        <f>(Table2[[#This Row],[Current Month High]]/Table2[[#This Row],[Close Price]])-1</f>
        <v>2.2651006711409405E-2</v>
      </c>
      <c r="AI719">
        <v>51.845637583892596</v>
      </c>
      <c r="AJ719">
        <v>10.1256467110125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-0.18</v>
      </c>
      <c r="AM719" t="s">
        <v>3221</v>
      </c>
      <c r="AN719">
        <v>-2.57</v>
      </c>
      <c r="AO719" t="s">
        <v>3221</v>
      </c>
      <c r="AQ719">
        <f>(Table2[[#This Row],[Sharpe Ratio]]-AVERAGE(Table2[Sharpe Ratio]))/_xlfn.STDEV.P(Table2[Sharpe Ratio])</f>
        <v>-0.75604684988846571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715</v>
      </c>
      <c r="AT719">
        <f>_xlfn.RANK.AVG(Table2[[#This Row],[6M Return vs Nifty Z-Score]],Table2[6M Return vs Nifty Z-Score])</f>
        <v>718</v>
      </c>
      <c r="AU719">
        <f>_xlfn.RANK.AVG(Table2[[#This Row],[Sharpe Ratio Z-Score]],Table2[Sharpe Ratio Z-Score])</f>
        <v>559.5</v>
      </c>
      <c r="AV719">
        <f>(Table2[[#This Row],[Rank 1Y]]+Table2[[#This Row],[Rank 6M]]+Table2[[#This Row],[Rank Sharpe]])/3</f>
        <v>664.16666666666663</v>
      </c>
    </row>
    <row r="720" spans="1:48" x14ac:dyDescent="0.3">
      <c r="A720" t="s">
        <v>576</v>
      </c>
      <c r="B720" t="s">
        <v>577</v>
      </c>
      <c r="C720" t="s">
        <v>3170</v>
      </c>
      <c r="D720" t="s">
        <v>78</v>
      </c>
      <c r="E720">
        <v>35397.739497459901</v>
      </c>
      <c r="F720">
        <v>1887.4</v>
      </c>
      <c r="G720">
        <v>-46.791364599632402</v>
      </c>
      <c r="H720">
        <f>(Table2[[#This Row],[1Y Return vs Nifty]]-AVERAGE(Table2[1Y Return vs Nifty]))/_xlfn.STDEV.P(Table2[1Y Return vs Nifty])</f>
        <v>-1.2297819734489368</v>
      </c>
      <c r="I720">
        <v>4.3974659685806898</v>
      </c>
      <c r="J720">
        <f>(Table2[[#This Row],[1M Return vs Nifty]]-AVERAGE(Table2[1M Return vs Nifty]))/_xlfn.STDEV.P(Table2[1M Return vs Nifty])</f>
        <v>0.38072224849521974</v>
      </c>
      <c r="K720">
        <v>-13.999405207287699</v>
      </c>
      <c r="L720">
        <f>(Table2[[#This Row],[6M Return vs Nifty]]-AVERAGE(Table2[6M Return vs Nifty]))/_xlfn.STDEV.P(Table2[6M Return vs Nifty])</f>
        <v>-0.90699884777887407</v>
      </c>
      <c r="M720">
        <v>-1.5014357695596601</v>
      </c>
      <c r="N720">
        <f>(Table2[[#This Row],[1W Return vs Nifty]]-AVERAGE(Table2[1W Return vs Nifty]))/_xlfn.STDEV.P(Table2[1W Return vs Nifty])</f>
        <v>-0.30790157894570075</v>
      </c>
      <c r="O720">
        <v>1852.34</v>
      </c>
      <c r="P720">
        <v>1834.85692959481</v>
      </c>
      <c r="Q720">
        <v>1922.20360733444</v>
      </c>
      <c r="R720">
        <v>60.360878001486803</v>
      </c>
      <c r="S720" s="1">
        <f>(Table2[[#This Row],[Close Price]]-Table2[[#This Row],[20D EMA]])/Table2[[#This Row],[20D EMA]]</f>
        <v>1.8927410734530473E-2</v>
      </c>
      <c r="T720" s="1">
        <f>(Table2[[#This Row],[Close Price]]-Table2[[#This Row],[50D EMA]])/Table2[[#This Row],[50D EMA]]</f>
        <v>2.8636058516449622E-2</v>
      </c>
      <c r="U720" s="1">
        <f>(Table2[[#This Row],[Close Price]]-Table2[[#This Row],[200D EMA]])/Table2[[#This Row],[200D EMA]]</f>
        <v>-1.8106098231031206E-2</v>
      </c>
      <c r="V720">
        <v>0.81085270028291401</v>
      </c>
      <c r="W720">
        <v>1879.75</v>
      </c>
      <c r="X720">
        <v>1912.45</v>
      </c>
      <c r="Y720">
        <v>1833.1</v>
      </c>
      <c r="Z720">
        <v>1912.45</v>
      </c>
      <c r="AA720">
        <v>1833.1</v>
      </c>
      <c r="AB720">
        <v>1945.85</v>
      </c>
      <c r="AC720" s="1">
        <f>(Table2[[#This Row],[Close Price]]/Table2[[#This Row],[Day Low]])-1</f>
        <v>4.0696901183667755E-3</v>
      </c>
      <c r="AD720" s="1">
        <f>(Table2[[#This Row],[Day High]]/Table2[[#This Row],[Close Price]])-1</f>
        <v>1.3272226343117532E-2</v>
      </c>
      <c r="AE720" s="1">
        <f>(Table2[[#This Row],[Close Price]]/Table2[[#This Row],[Current Week Low]])-1</f>
        <v>2.9621951884785336E-2</v>
      </c>
      <c r="AF720" s="1">
        <f>(Table2[[#This Row],[Current Week High]]/Table2[[#This Row],[Close Price]])-1</f>
        <v>1.3272226343117532E-2</v>
      </c>
      <c r="AG720" s="1">
        <f>(Table2[[#This Row],[Close Price]]/Table2[[#This Row],[Current Month Low]])-1</f>
        <v>2.9621951884785336E-2</v>
      </c>
      <c r="AH720" s="1">
        <f>(Table2[[#This Row],[Current Month High]]/Table2[[#This Row],[Close Price]])-1</f>
        <v>3.0968528133940687E-2</v>
      </c>
      <c r="AI720">
        <v>28.785631026809298</v>
      </c>
      <c r="AJ720">
        <v>14.290904686932301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0</v>
      </c>
      <c r="AM720" t="s">
        <v>3222</v>
      </c>
      <c r="AN720">
        <v>4.62</v>
      </c>
      <c r="AO720" t="s">
        <v>3220</v>
      </c>
      <c r="AP720">
        <v>-6.0338263055234001E-2</v>
      </c>
      <c r="AQ720">
        <f>(Table2[[#This Row],[Sharpe Ratio]]-AVERAGE(Table2[Sharpe Ratio]))/_xlfn.STDEV.P(Table2[Sharpe Ratio])</f>
        <v>-1.461482096584134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706</v>
      </c>
      <c r="AT720">
        <f>_xlfn.RANK.AVG(Table2[[#This Row],[6M Return vs Nifty Z-Score]],Table2[6M Return vs Nifty Z-Score])</f>
        <v>623</v>
      </c>
      <c r="AU720">
        <f>_xlfn.RANK.AVG(Table2[[#This Row],[Sharpe Ratio Z-Score]],Table2[Sharpe Ratio Z-Score])</f>
        <v>677</v>
      </c>
      <c r="AV720">
        <f>(Table2[[#This Row],[Rank 1Y]]+Table2[[#This Row],[Rank 6M]]+Table2[[#This Row],[Rank Sharpe]])/3</f>
        <v>668.66666666666663</v>
      </c>
    </row>
    <row r="721" spans="1:48" x14ac:dyDescent="0.3">
      <c r="A721" t="s">
        <v>1437</v>
      </c>
      <c r="B721" t="s">
        <v>1438</v>
      </c>
      <c r="C721" t="s">
        <v>3161</v>
      </c>
      <c r="D721" t="s">
        <v>24</v>
      </c>
      <c r="E721">
        <v>7676.87848992</v>
      </c>
      <c r="F721">
        <v>484.8</v>
      </c>
      <c r="G721">
        <v>-44.312445122238302</v>
      </c>
      <c r="H721">
        <f>(Table2[[#This Row],[1Y Return vs Nifty]]-AVERAGE(Table2[1Y Return vs Nifty]))/_xlfn.STDEV.P(Table2[1Y Return vs Nifty])</f>
        <v>-1.186113340457593</v>
      </c>
      <c r="I721">
        <v>3.32117030613556</v>
      </c>
      <c r="J721">
        <f>(Table2[[#This Row],[1M Return vs Nifty]]-AVERAGE(Table2[1M Return vs Nifty]))/_xlfn.STDEV.P(Table2[1M Return vs Nifty])</f>
        <v>0.27311590087290505</v>
      </c>
      <c r="K721">
        <v>-10.388776714089699</v>
      </c>
      <c r="L721">
        <f>(Table2[[#This Row],[6M Return vs Nifty]]-AVERAGE(Table2[6M Return vs Nifty]))/_xlfn.STDEV.P(Table2[6M Return vs Nifty])</f>
        <v>-0.792462759414156</v>
      </c>
      <c r="M721">
        <v>2.6369977975168402</v>
      </c>
      <c r="N721">
        <f>(Table2[[#This Row],[1W Return vs Nifty]]-AVERAGE(Table2[1W Return vs Nifty]))/_xlfn.STDEV.P(Table2[1W Return vs Nifty])</f>
        <v>0.48782701317119631</v>
      </c>
      <c r="O721">
        <v>468.72</v>
      </c>
      <c r="P721">
        <v>466.64433162361797</v>
      </c>
      <c r="Q721">
        <v>478.15175496000001</v>
      </c>
      <c r="R721">
        <v>70.850506015578105</v>
      </c>
      <c r="S721" s="1">
        <f>(Table2[[#This Row],[Close Price]]-Table2[[#This Row],[20D EMA]])/Table2[[#This Row],[20D EMA]]</f>
        <v>3.4306195596518138E-2</v>
      </c>
      <c r="T721" s="1">
        <f>(Table2[[#This Row],[Close Price]]-Table2[[#This Row],[50D EMA]])/Table2[[#This Row],[50D EMA]]</f>
        <v>3.8906865777651581E-2</v>
      </c>
      <c r="U721" s="1">
        <f>(Table2[[#This Row],[Close Price]]-Table2[[#This Row],[200D EMA]])/Table2[[#This Row],[200D EMA]]</f>
        <v>1.3904048183523175E-2</v>
      </c>
      <c r="V721">
        <v>0.77520506903775799</v>
      </c>
      <c r="W721">
        <v>478.3</v>
      </c>
      <c r="X721">
        <v>485.4</v>
      </c>
      <c r="Y721">
        <v>474.3</v>
      </c>
      <c r="Z721">
        <v>489</v>
      </c>
      <c r="AA721">
        <v>464</v>
      </c>
      <c r="AB721">
        <v>489</v>
      </c>
      <c r="AC721" s="1">
        <f>(Table2[[#This Row],[Close Price]]/Table2[[#This Row],[Day Low]])-1</f>
        <v>1.3589797198411135E-2</v>
      </c>
      <c r="AD721" s="1">
        <f>(Table2[[#This Row],[Day High]]/Table2[[#This Row],[Close Price]])-1</f>
        <v>1.2376237623761277E-3</v>
      </c>
      <c r="AE721" s="1">
        <f>(Table2[[#This Row],[Close Price]]/Table2[[#This Row],[Current Week Low]])-1</f>
        <v>2.21378874130298E-2</v>
      </c>
      <c r="AF721" s="1">
        <f>(Table2[[#This Row],[Current Week High]]/Table2[[#This Row],[Close Price]])-1</f>
        <v>8.66336633663356E-3</v>
      </c>
      <c r="AG721" s="1">
        <f>(Table2[[#This Row],[Close Price]]/Table2[[#This Row],[Current Month Low]])-1</f>
        <v>4.482758620689653E-2</v>
      </c>
      <c r="AH721" s="1">
        <f>(Table2[[#This Row],[Current Month High]]/Table2[[#This Row],[Close Price]])-1</f>
        <v>8.66336633663356E-3</v>
      </c>
      <c r="AI721">
        <v>26.103547854785401</v>
      </c>
      <c r="AJ721">
        <v>10.6722976829129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0.01</v>
      </c>
      <c r="AM721" t="s">
        <v>3220</v>
      </c>
      <c r="AN721">
        <v>4.74</v>
      </c>
      <c r="AO721" t="s">
        <v>3220</v>
      </c>
      <c r="AP721">
        <v>-0.11056467485508301</v>
      </c>
      <c r="AQ721">
        <f>(Table2[[#This Row],[Sharpe Ratio]]-AVERAGE(Table2[Sharpe Ratio]))/_xlfn.STDEV.P(Table2[Sharpe Ratio])</f>
        <v>-2.048696235748706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700</v>
      </c>
      <c r="AT721">
        <f>_xlfn.RANK.AVG(Table2[[#This Row],[6M Return vs Nifty Z-Score]],Table2[6M Return vs Nifty Z-Score])</f>
        <v>582</v>
      </c>
      <c r="AU721">
        <f>_xlfn.RANK.AVG(Table2[[#This Row],[Sharpe Ratio Z-Score]],Table2[Sharpe Ratio Z-Score])</f>
        <v>730</v>
      </c>
      <c r="AV721">
        <f>(Table2[[#This Row],[Rank 1Y]]+Table2[[#This Row],[Rank 6M]]+Table2[[#This Row],[Rank Sharpe]])/3</f>
        <v>670.66666666666663</v>
      </c>
    </row>
    <row r="722" spans="1:48" x14ac:dyDescent="0.3">
      <c r="A722" t="s">
        <v>1231</v>
      </c>
      <c r="B722" t="s">
        <v>1232</v>
      </c>
      <c r="C722" t="s">
        <v>3173</v>
      </c>
      <c r="D722" t="s">
        <v>218</v>
      </c>
      <c r="E722">
        <v>9857.6755952700005</v>
      </c>
      <c r="F722">
        <v>504.55</v>
      </c>
      <c r="G722">
        <v>-27.031810547021099</v>
      </c>
      <c r="H722">
        <f>(Table2[[#This Row],[1Y Return vs Nifty]]-AVERAGE(Table2[1Y Return vs Nifty]))/_xlfn.STDEV.P(Table2[1Y Return vs Nifty])</f>
        <v>-0.88169776907486908</v>
      </c>
      <c r="I722">
        <v>-10.326739155358201</v>
      </c>
      <c r="J722">
        <f>(Table2[[#This Row],[1M Return vs Nifty]]-AVERAGE(Table2[1M Return vs Nifty]))/_xlfn.STDEV.P(Table2[1M Return vs Nifty])</f>
        <v>-1.0913806227821328</v>
      </c>
      <c r="K722">
        <v>-30.900091397613</v>
      </c>
      <c r="L722">
        <f>(Table2[[#This Row],[6M Return vs Nifty]]-AVERAGE(Table2[6M Return vs Nifty]))/_xlfn.STDEV.P(Table2[6M Return vs Nifty])</f>
        <v>-1.4431211573895619</v>
      </c>
      <c r="M722">
        <v>-2.1112356102064198</v>
      </c>
      <c r="N722">
        <f>(Table2[[#This Row],[1W Return vs Nifty]]-AVERAGE(Table2[1W Return vs Nifty]))/_xlfn.STDEV.P(Table2[1W Return vs Nifty])</f>
        <v>-0.42515250512493563</v>
      </c>
      <c r="O722">
        <v>517.32000000000005</v>
      </c>
      <c r="P722">
        <v>533.12854513562399</v>
      </c>
      <c r="Q722">
        <v>543.82815525097806</v>
      </c>
      <c r="R722">
        <v>35.470208300806497</v>
      </c>
      <c r="S722" s="1">
        <f>(Table2[[#This Row],[Close Price]]-Table2[[#This Row],[20D EMA]])/Table2[[#This Row],[20D EMA]]</f>
        <v>-2.4684914559653673E-2</v>
      </c>
      <c r="T722" s="1">
        <f>(Table2[[#This Row],[Close Price]]-Table2[[#This Row],[50D EMA]])/Table2[[#This Row],[50D EMA]]</f>
        <v>-5.3605355399519661E-2</v>
      </c>
      <c r="U722" s="1">
        <f>(Table2[[#This Row],[Close Price]]-Table2[[#This Row],[200D EMA]])/Table2[[#This Row],[200D EMA]]</f>
        <v>-7.2225306600484998E-2</v>
      </c>
      <c r="V722">
        <v>0.4674788241726</v>
      </c>
      <c r="W722">
        <v>498.1</v>
      </c>
      <c r="X722">
        <v>511.1</v>
      </c>
      <c r="Y722">
        <v>495.15</v>
      </c>
      <c r="Z722">
        <v>511.1</v>
      </c>
      <c r="AA722">
        <v>495.15</v>
      </c>
      <c r="AB722">
        <v>520.9</v>
      </c>
      <c r="AC722" s="1">
        <f>(Table2[[#This Row],[Close Price]]/Table2[[#This Row],[Day Low]])-1</f>
        <v>1.2949206986548889E-2</v>
      </c>
      <c r="AD722" s="1">
        <f>(Table2[[#This Row],[Day High]]/Table2[[#This Row],[Close Price]])-1</f>
        <v>1.2981865028242945E-2</v>
      </c>
      <c r="AE722" s="1">
        <f>(Table2[[#This Row],[Close Price]]/Table2[[#This Row],[Current Week Low]])-1</f>
        <v>1.8984146218317788E-2</v>
      </c>
      <c r="AF722" s="1">
        <f>(Table2[[#This Row],[Current Week High]]/Table2[[#This Row],[Close Price]])-1</f>
        <v>1.2981865028242945E-2</v>
      </c>
      <c r="AG722" s="1">
        <f>(Table2[[#This Row],[Close Price]]/Table2[[#This Row],[Current Month Low]])-1</f>
        <v>1.8984146218317788E-2</v>
      </c>
      <c r="AH722" s="1">
        <f>(Table2[[#This Row],[Current Month High]]/Table2[[#This Row],[Close Price]])-1</f>
        <v>3.2405113467446123E-2</v>
      </c>
      <c r="AI722">
        <v>40.6005351303141</v>
      </c>
      <c r="AJ722">
        <v>16.20221096269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-0.17</v>
      </c>
      <c r="AM722" t="s">
        <v>3221</v>
      </c>
      <c r="AN722">
        <v>-5.12</v>
      </c>
      <c r="AO722" t="s">
        <v>3221</v>
      </c>
      <c r="AP722">
        <v>-5.0549923345247001E-2</v>
      </c>
      <c r="AQ722">
        <f>(Table2[[#This Row],[Sharpe Ratio]]-AVERAGE(Table2[Sharpe Ratio]))/_xlfn.STDEV.P(Table2[Sharpe Ratio])</f>
        <v>-1.3470432730512993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627</v>
      </c>
      <c r="AT722">
        <f>_xlfn.RANK.AVG(Table2[[#This Row],[6M Return vs Nifty Z-Score]],Table2[6M Return vs Nifty Z-Score])</f>
        <v>721</v>
      </c>
      <c r="AU722">
        <f>_xlfn.RANK.AVG(Table2[[#This Row],[Sharpe Ratio Z-Score]],Table2[Sharpe Ratio Z-Score])</f>
        <v>667</v>
      </c>
      <c r="AV722">
        <f>(Table2[[#This Row],[Rank 1Y]]+Table2[[#This Row],[Rank 6M]]+Table2[[#This Row],[Rank Sharpe]])/3</f>
        <v>671.66666666666663</v>
      </c>
    </row>
    <row r="723" spans="1:48" x14ac:dyDescent="0.3">
      <c r="A723" t="s">
        <v>625</v>
      </c>
      <c r="B723" t="s">
        <v>626</v>
      </c>
      <c r="C723" t="s">
        <v>3172</v>
      </c>
      <c r="D723" t="s">
        <v>414</v>
      </c>
      <c r="E723">
        <v>30659.08578714</v>
      </c>
      <c r="F723">
        <v>414.6</v>
      </c>
      <c r="G723">
        <v>-30.834954497490401</v>
      </c>
      <c r="H723">
        <f>(Table2[[#This Row],[1Y Return vs Nifty]]-AVERAGE(Table2[1Y Return vs Nifty]))/_xlfn.STDEV.P(Table2[1Y Return vs Nifty])</f>
        <v>-0.94869393369449573</v>
      </c>
      <c r="I723">
        <v>-0.84341969580159404</v>
      </c>
      <c r="J723">
        <f>(Table2[[#This Row],[1M Return vs Nifty]]-AVERAGE(Table2[1M Return vs Nifty]))/_xlfn.STDEV.P(Table2[1M Return vs Nifty])</f>
        <v>-0.14325325779748216</v>
      </c>
      <c r="K723">
        <v>-20.514169951026599</v>
      </c>
      <c r="L723">
        <f>(Table2[[#This Row],[6M Return vs Nifty]]-AVERAGE(Table2[6M Return vs Nifty]))/_xlfn.STDEV.P(Table2[6M Return vs Nifty])</f>
        <v>-1.1136597301626294</v>
      </c>
      <c r="M723">
        <v>-1.5379683951986201</v>
      </c>
      <c r="N723">
        <f>(Table2[[#This Row],[1W Return vs Nifty]]-AVERAGE(Table2[1W Return vs Nifty]))/_xlfn.STDEV.P(Table2[1W Return vs Nifty])</f>
        <v>-0.31492598909868508</v>
      </c>
      <c r="O723">
        <v>416.49</v>
      </c>
      <c r="P723">
        <v>411.93059051661101</v>
      </c>
      <c r="Q723">
        <v>415.905839962654</v>
      </c>
      <c r="R723">
        <v>46.073801621817502</v>
      </c>
      <c r="S723" s="1">
        <f>(Table2[[#This Row],[Close Price]]-Table2[[#This Row],[20D EMA]])/Table2[[#This Row],[20D EMA]]</f>
        <v>-4.5379240798098068E-3</v>
      </c>
      <c r="T723" s="1">
        <f>(Table2[[#This Row],[Close Price]]-Table2[[#This Row],[50D EMA]])/Table2[[#This Row],[50D EMA]]</f>
        <v>6.4802409552571797E-3</v>
      </c>
      <c r="U723" s="1">
        <f>(Table2[[#This Row],[Close Price]]-Table2[[#This Row],[200D EMA]])/Table2[[#This Row],[200D EMA]]</f>
        <v>-3.1397490421659715E-3</v>
      </c>
      <c r="V723">
        <v>0.51470531844395795</v>
      </c>
      <c r="W723">
        <v>409.9</v>
      </c>
      <c r="X723">
        <v>417.6</v>
      </c>
      <c r="Y723">
        <v>398.5</v>
      </c>
      <c r="Z723">
        <v>417.6</v>
      </c>
      <c r="AA723">
        <v>398.5</v>
      </c>
      <c r="AB723">
        <v>427.7</v>
      </c>
      <c r="AC723" s="1">
        <f>(Table2[[#This Row],[Close Price]]/Table2[[#This Row],[Day Low]])-1</f>
        <v>1.1466211271041749E-2</v>
      </c>
      <c r="AD723" s="1">
        <f>(Table2[[#This Row],[Day High]]/Table2[[#This Row],[Close Price]])-1</f>
        <v>7.2358900144717797E-3</v>
      </c>
      <c r="AE723" s="1">
        <f>(Table2[[#This Row],[Close Price]]/Table2[[#This Row],[Current Week Low]])-1</f>
        <v>4.0401505646173286E-2</v>
      </c>
      <c r="AF723" s="1">
        <f>(Table2[[#This Row],[Current Week High]]/Table2[[#This Row],[Close Price]])-1</f>
        <v>7.2358900144717797E-3</v>
      </c>
      <c r="AG723" s="1">
        <f>(Table2[[#This Row],[Close Price]]/Table2[[#This Row],[Current Month Low]])-1</f>
        <v>4.0401505646173286E-2</v>
      </c>
      <c r="AH723" s="1">
        <f>(Table2[[#This Row],[Current Month High]]/Table2[[#This Row],[Close Price]])-1</f>
        <v>3.1596719729860112E-2</v>
      </c>
      <c r="AI723">
        <v>17.703810902074199</v>
      </c>
      <c r="AJ723">
        <v>17.052512704686599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</v>
      </c>
      <c r="AM723" t="s">
        <v>3222</v>
      </c>
      <c r="AN723">
        <v>-3.07</v>
      </c>
      <c r="AO723" t="s">
        <v>3221</v>
      </c>
      <c r="AP723">
        <v>-6.9909996754805998E-2</v>
      </c>
      <c r="AQ723">
        <f>(Table2[[#This Row],[Sharpe Ratio]]-AVERAGE(Table2[Sharpe Ratio]))/_xlfn.STDEV.P(Table2[Sharpe Ratio])</f>
        <v>-1.5733885052502532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650</v>
      </c>
      <c r="AT723">
        <f>_xlfn.RANK.AVG(Table2[[#This Row],[6M Return vs Nifty Z-Score]],Table2[6M Return vs Nifty Z-Score])</f>
        <v>678</v>
      </c>
      <c r="AU723">
        <f>_xlfn.RANK.AVG(Table2[[#This Row],[Sharpe Ratio Z-Score]],Table2[Sharpe Ratio Z-Score])</f>
        <v>693</v>
      </c>
      <c r="AV723">
        <f>(Table2[[#This Row],[Rank 1Y]]+Table2[[#This Row],[Rank 6M]]+Table2[[#This Row],[Rank Sharpe]])/3</f>
        <v>673.66666666666663</v>
      </c>
    </row>
    <row r="724" spans="1:48" x14ac:dyDescent="0.3">
      <c r="A724" t="s">
        <v>871</v>
      </c>
      <c r="B724" t="s">
        <v>872</v>
      </c>
      <c r="C724" t="s">
        <v>3171</v>
      </c>
      <c r="D724" t="s">
        <v>590</v>
      </c>
      <c r="E724">
        <v>18395.504162500001</v>
      </c>
      <c r="F724">
        <v>1431.25</v>
      </c>
      <c r="G724">
        <v>-43.019271538981997</v>
      </c>
      <c r="H724">
        <f>(Table2[[#This Row],[1Y Return vs Nifty]]-AVERAGE(Table2[1Y Return vs Nifty]))/_xlfn.STDEV.P(Table2[1Y Return vs Nifty])</f>
        <v>-1.1633328011475044</v>
      </c>
      <c r="I724">
        <v>-3.0713751825801601</v>
      </c>
      <c r="J724">
        <f>(Table2[[#This Row],[1M Return vs Nifty]]-AVERAGE(Table2[1M Return vs Nifty]))/_xlfn.STDEV.P(Table2[1M Return vs Nifty])</f>
        <v>-0.36600074342117339</v>
      </c>
      <c r="K724">
        <v>-12.4209851789205</v>
      </c>
      <c r="L724">
        <f>(Table2[[#This Row],[6M Return vs Nifty]]-AVERAGE(Table2[6M Return vs Nifty]))/_xlfn.STDEV.P(Table2[6M Return vs Nifty])</f>
        <v>-0.85692832510220263</v>
      </c>
      <c r="M724">
        <v>-1.4668564662461201</v>
      </c>
      <c r="N724">
        <f>(Table2[[#This Row],[1W Return vs Nifty]]-AVERAGE(Table2[1W Return vs Nifty]))/_xlfn.STDEV.P(Table2[1W Return vs Nifty])</f>
        <v>-0.30125274916600608</v>
      </c>
      <c r="O724">
        <v>1449.43</v>
      </c>
      <c r="P724">
        <v>1464.63352956309</v>
      </c>
      <c r="Q724">
        <v>1480.2701453990701</v>
      </c>
      <c r="R724">
        <v>43.2495019109708</v>
      </c>
      <c r="S724" s="1">
        <f>(Table2[[#This Row],[Close Price]]-Table2[[#This Row],[20D EMA]])/Table2[[#This Row],[20D EMA]]</f>
        <v>-1.2542861676659144E-2</v>
      </c>
      <c r="T724" s="1">
        <f>(Table2[[#This Row],[Close Price]]-Table2[[#This Row],[50D EMA]])/Table2[[#This Row],[50D EMA]]</f>
        <v>-2.2793093896360875E-2</v>
      </c>
      <c r="U724" s="1">
        <f>(Table2[[#This Row],[Close Price]]-Table2[[#This Row],[200D EMA]])/Table2[[#This Row],[200D EMA]]</f>
        <v>-3.3115675237680761E-2</v>
      </c>
      <c r="V724">
        <v>0.60811873048030196</v>
      </c>
      <c r="W724">
        <v>1422.2</v>
      </c>
      <c r="X724">
        <v>1445</v>
      </c>
      <c r="Y724">
        <v>1381</v>
      </c>
      <c r="Z724">
        <v>1445</v>
      </c>
      <c r="AA724">
        <v>1381</v>
      </c>
      <c r="AB724">
        <v>1476.95</v>
      </c>
      <c r="AC724" s="1">
        <f>(Table2[[#This Row],[Close Price]]/Table2[[#This Row],[Day Low]])-1</f>
        <v>6.3633806778231605E-3</v>
      </c>
      <c r="AD724" s="1">
        <f>(Table2[[#This Row],[Day High]]/Table2[[#This Row],[Close Price]])-1</f>
        <v>9.6069868995634078E-3</v>
      </c>
      <c r="AE724" s="1">
        <f>(Table2[[#This Row],[Close Price]]/Table2[[#This Row],[Current Week Low]])-1</f>
        <v>3.6386676321506162E-2</v>
      </c>
      <c r="AF724" s="1">
        <f>(Table2[[#This Row],[Current Week High]]/Table2[[#This Row],[Close Price]])-1</f>
        <v>9.6069868995634078E-3</v>
      </c>
      <c r="AG724" s="1">
        <f>(Table2[[#This Row],[Close Price]]/Table2[[#This Row],[Current Month Low]])-1</f>
        <v>3.6386676321506162E-2</v>
      </c>
      <c r="AH724" s="1">
        <f>(Table2[[#This Row],[Current Month High]]/Table2[[#This Row],[Close Price]])-1</f>
        <v>3.1930131004366924E-2</v>
      </c>
      <c r="AI724">
        <v>20.663755458515201</v>
      </c>
      <c r="AJ724">
        <v>12.7856579984239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-0.12</v>
      </c>
      <c r="AM724" t="s">
        <v>3221</v>
      </c>
      <c r="AN724">
        <v>-1.49</v>
      </c>
      <c r="AO724" t="s">
        <v>3221</v>
      </c>
      <c r="AP724">
        <v>-0.104722790189759</v>
      </c>
      <c r="AQ724">
        <f>(Table2[[#This Row],[Sharpe Ratio]]-AVERAGE(Table2[Sharpe Ratio]))/_xlfn.STDEV.P(Table2[Sharpe Ratio])</f>
        <v>-1.9803967663675925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695</v>
      </c>
      <c r="AT724">
        <f>_xlfn.RANK.AVG(Table2[[#This Row],[6M Return vs Nifty Z-Score]],Table2[6M Return vs Nifty Z-Score])</f>
        <v>602</v>
      </c>
      <c r="AU724">
        <f>_xlfn.RANK.AVG(Table2[[#This Row],[Sharpe Ratio Z-Score]],Table2[Sharpe Ratio Z-Score])</f>
        <v>725</v>
      </c>
      <c r="AV724">
        <f>(Table2[[#This Row],[Rank 1Y]]+Table2[[#This Row],[Rank 6M]]+Table2[[#This Row],[Rank Sharpe]])/3</f>
        <v>674</v>
      </c>
    </row>
    <row r="725" spans="1:48" x14ac:dyDescent="0.3">
      <c r="A725" t="s">
        <v>2070</v>
      </c>
      <c r="B725" t="s">
        <v>2071</v>
      </c>
      <c r="C725" t="s">
        <v>3161</v>
      </c>
      <c r="D725" t="s">
        <v>51</v>
      </c>
      <c r="E725">
        <v>3159.9406565999998</v>
      </c>
      <c r="F725">
        <v>313.95</v>
      </c>
      <c r="G725">
        <v>-75.673115015701597</v>
      </c>
      <c r="H725">
        <f>(Table2[[#This Row],[1Y Return vs Nifty]]-AVERAGE(Table2[1Y Return vs Nifty]))/_xlfn.STDEV.P(Table2[1Y Return vs Nifty])</f>
        <v>-1.7385627428802828</v>
      </c>
      <c r="I725">
        <v>-0.95542473721816501</v>
      </c>
      <c r="J725">
        <f>(Table2[[#This Row],[1M Return vs Nifty]]-AVERAGE(Table2[1M Return vs Nifty]))/_xlfn.STDEV.P(Table2[1M Return vs Nifty])</f>
        <v>-0.15445134568602992</v>
      </c>
      <c r="K725">
        <v>-46.379476827305098</v>
      </c>
      <c r="L725">
        <f>(Table2[[#This Row],[6M Return vs Nifty]]-AVERAGE(Table2[6M Return vs Nifty]))/_xlfn.STDEV.P(Table2[6M Return vs Nifty])</f>
        <v>-1.9341570700421016</v>
      </c>
      <c r="M725">
        <v>-1.85035917858555</v>
      </c>
      <c r="N725">
        <f>(Table2[[#This Row],[1W Return vs Nifty]]-AVERAGE(Table2[1W Return vs Nifty]))/_xlfn.STDEV.P(Table2[1W Return vs Nifty])</f>
        <v>-0.37499177829785268</v>
      </c>
      <c r="O725">
        <v>320.49</v>
      </c>
      <c r="P725">
        <v>362.29703622729699</v>
      </c>
      <c r="Q725">
        <v>454.60866269496802</v>
      </c>
      <c r="R725">
        <v>49.851866100305998</v>
      </c>
      <c r="S725" s="1">
        <f>(Table2[[#This Row],[Close Price]]-Table2[[#This Row],[20D EMA]])/Table2[[#This Row],[20D EMA]]</f>
        <v>-2.0406252925208337E-2</v>
      </c>
      <c r="T725" s="1">
        <f>(Table2[[#This Row],[Close Price]]-Table2[[#This Row],[50D EMA]])/Table2[[#This Row],[50D EMA]]</f>
        <v>-0.13344585076032794</v>
      </c>
      <c r="U725" s="1">
        <f>(Table2[[#This Row],[Close Price]]-Table2[[#This Row],[200D EMA]])/Table2[[#This Row],[200D EMA]]</f>
        <v>-0.30940603256684257</v>
      </c>
      <c r="V725">
        <v>0.71252781924541797</v>
      </c>
      <c r="W725">
        <v>307.05</v>
      </c>
      <c r="X725">
        <v>318</v>
      </c>
      <c r="Y725">
        <v>306</v>
      </c>
      <c r="Z725">
        <v>318</v>
      </c>
      <c r="AA725">
        <v>306</v>
      </c>
      <c r="AB725">
        <v>325</v>
      </c>
      <c r="AC725" s="1">
        <f>(Table2[[#This Row],[Close Price]]/Table2[[#This Row],[Day Low]])-1</f>
        <v>2.2471910112359383E-2</v>
      </c>
      <c r="AD725" s="1">
        <f>(Table2[[#This Row],[Day High]]/Table2[[#This Row],[Close Price]])-1</f>
        <v>1.2900143334926062E-2</v>
      </c>
      <c r="AE725" s="1">
        <f>(Table2[[#This Row],[Close Price]]/Table2[[#This Row],[Current Week Low]])-1</f>
        <v>2.5980392156862653E-2</v>
      </c>
      <c r="AF725" s="1">
        <f>(Table2[[#This Row],[Current Week High]]/Table2[[#This Row],[Close Price]])-1</f>
        <v>1.2900143334926062E-2</v>
      </c>
      <c r="AG725" s="1">
        <f>(Table2[[#This Row],[Close Price]]/Table2[[#This Row],[Current Month Low]])-1</f>
        <v>2.5980392156862653E-2</v>
      </c>
      <c r="AH725" s="1">
        <f>(Table2[[#This Row],[Current Month High]]/Table2[[#This Row],[Close Price]])-1</f>
        <v>3.5196687370600444E-2</v>
      </c>
      <c r="AI725">
        <v>114.954610606784</v>
      </c>
      <c r="AJ725">
        <v>11.6465149359886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-0.35</v>
      </c>
      <c r="AM725" t="s">
        <v>3221</v>
      </c>
      <c r="AN725">
        <v>9.07</v>
      </c>
      <c r="AO725" t="s">
        <v>3220</v>
      </c>
      <c r="AQ725">
        <f>(Table2[[#This Row],[Sharpe Ratio]]-AVERAGE(Table2[Sharpe Ratio]))/_xlfn.STDEV.P(Table2[Sharpe Ratio])</f>
        <v>-0.75604684988846571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737</v>
      </c>
      <c r="AT725">
        <f>_xlfn.RANK.AVG(Table2[[#This Row],[6M Return vs Nifty Z-Score]],Table2[6M Return vs Nifty Z-Score])</f>
        <v>735</v>
      </c>
      <c r="AU725">
        <f>_xlfn.RANK.AVG(Table2[[#This Row],[Sharpe Ratio Z-Score]],Table2[Sharpe Ratio Z-Score])</f>
        <v>559.5</v>
      </c>
      <c r="AV725">
        <f>(Table2[[#This Row],[Rank 1Y]]+Table2[[#This Row],[Rank 6M]]+Table2[[#This Row],[Rank Sharpe]])/3</f>
        <v>677.16666666666663</v>
      </c>
    </row>
    <row r="726" spans="1:48" x14ac:dyDescent="0.3">
      <c r="A726" t="s">
        <v>1571</v>
      </c>
      <c r="B726" t="s">
        <v>1572</v>
      </c>
      <c r="C726" t="s">
        <v>3162</v>
      </c>
      <c r="D726" t="s">
        <v>662</v>
      </c>
      <c r="E726">
        <v>6289.0365085800004</v>
      </c>
      <c r="F726">
        <v>128.94</v>
      </c>
      <c r="G726">
        <v>-52.935557824731298</v>
      </c>
      <c r="H726">
        <f>(Table2[[#This Row],[1Y Return vs Nifty]]-AVERAGE(Table2[1Y Return vs Nifty]))/_xlfn.STDEV.P(Table2[1Y Return vs Nifty])</f>
        <v>-1.3380180502644685</v>
      </c>
      <c r="I726">
        <v>-10.4728069183152</v>
      </c>
      <c r="J726">
        <f>(Table2[[#This Row],[1M Return vs Nifty]]-AVERAGE(Table2[1M Return vs Nifty]))/_xlfn.STDEV.P(Table2[1M Return vs Nifty])</f>
        <v>-1.1059842479992568</v>
      </c>
      <c r="K726">
        <v>-11.0613054505035</v>
      </c>
      <c r="L726">
        <f>(Table2[[#This Row],[6M Return vs Nifty]]-AVERAGE(Table2[6M Return vs Nifty]))/_xlfn.STDEV.P(Table2[6M Return vs Nifty])</f>
        <v>-0.81379666594228983</v>
      </c>
      <c r="M726">
        <v>-2.7304301509021398</v>
      </c>
      <c r="N726">
        <f>(Table2[[#This Row],[1W Return vs Nifty]]-AVERAGE(Table2[1W Return vs Nifty]))/_xlfn.STDEV.P(Table2[1W Return vs Nifty])</f>
        <v>-0.54420982285840314</v>
      </c>
      <c r="O726">
        <v>133.43</v>
      </c>
      <c r="P726">
        <v>135.573513310674</v>
      </c>
      <c r="Q726">
        <v>138.58650400115999</v>
      </c>
      <c r="R726">
        <v>33.429175481653502</v>
      </c>
      <c r="S726" s="1">
        <f>(Table2[[#This Row],[Close Price]]-Table2[[#This Row],[20D EMA]])/Table2[[#This Row],[20D EMA]]</f>
        <v>-3.3650603312598434E-2</v>
      </c>
      <c r="T726" s="1">
        <f>(Table2[[#This Row],[Close Price]]-Table2[[#This Row],[50D EMA]])/Table2[[#This Row],[50D EMA]]</f>
        <v>-4.8929272014017602E-2</v>
      </c>
      <c r="U726" s="1">
        <f>(Table2[[#This Row],[Close Price]]-Table2[[#This Row],[200D EMA]])/Table2[[#This Row],[200D EMA]]</f>
        <v>-6.9606373800144741E-2</v>
      </c>
      <c r="V726">
        <v>0.48344382068381597</v>
      </c>
      <c r="W726">
        <v>128.1</v>
      </c>
      <c r="X726">
        <v>131.68</v>
      </c>
      <c r="Y726">
        <v>126.13</v>
      </c>
      <c r="Z726">
        <v>131.68</v>
      </c>
      <c r="AA726">
        <v>126.13</v>
      </c>
      <c r="AB726">
        <v>134.5</v>
      </c>
      <c r="AC726" s="1">
        <f>(Table2[[#This Row],[Close Price]]/Table2[[#This Row],[Day Low]])-1</f>
        <v>6.5573770491802463E-3</v>
      </c>
      <c r="AD726" s="1">
        <f>(Table2[[#This Row],[Day High]]/Table2[[#This Row],[Close Price]])-1</f>
        <v>2.1250193888630475E-2</v>
      </c>
      <c r="AE726" s="1">
        <f>(Table2[[#This Row],[Close Price]]/Table2[[#This Row],[Current Week Low]])-1</f>
        <v>2.2278601442955681E-2</v>
      </c>
      <c r="AF726" s="1">
        <f>(Table2[[#This Row],[Current Week High]]/Table2[[#This Row],[Close Price]])-1</f>
        <v>2.1250193888630475E-2</v>
      </c>
      <c r="AG726" s="1">
        <f>(Table2[[#This Row],[Close Price]]/Table2[[#This Row],[Current Month Low]])-1</f>
        <v>2.2278601442955681E-2</v>
      </c>
      <c r="AH726" s="1">
        <f>(Table2[[#This Row],[Current Month High]]/Table2[[#This Row],[Close Price]])-1</f>
        <v>4.3120831394447112E-2</v>
      </c>
      <c r="AI726">
        <v>38.863037071506099</v>
      </c>
      <c r="AJ726">
        <v>17.7534246575342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-0.18</v>
      </c>
      <c r="AM726" t="s">
        <v>3221</v>
      </c>
      <c r="AN726">
        <v>-7.09</v>
      </c>
      <c r="AO726" t="s">
        <v>3221</v>
      </c>
      <c r="AP726">
        <v>-9.9465489558400996E-2</v>
      </c>
      <c r="AQ726">
        <f>(Table2[[#This Row],[Sharpe Ratio]]-AVERAGE(Table2[Sharpe Ratio]))/_xlfn.STDEV.P(Table2[Sharpe Ratio])</f>
        <v>-1.918931868638595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719</v>
      </c>
      <c r="AT726">
        <f>_xlfn.RANK.AVG(Table2[[#This Row],[6M Return vs Nifty Z-Score]],Table2[6M Return vs Nifty Z-Score])</f>
        <v>590</v>
      </c>
      <c r="AU726">
        <f>_xlfn.RANK.AVG(Table2[[#This Row],[Sharpe Ratio Z-Score]],Table2[Sharpe Ratio Z-Score])</f>
        <v>724</v>
      </c>
      <c r="AV726">
        <f>(Table2[[#This Row],[Rank 1Y]]+Table2[[#This Row],[Rank 6M]]+Table2[[#This Row],[Rank Sharpe]])/3</f>
        <v>677.66666666666663</v>
      </c>
    </row>
    <row r="727" spans="1:48" x14ac:dyDescent="0.3">
      <c r="A727" t="s">
        <v>1084</v>
      </c>
      <c r="B727" t="s">
        <v>1085</v>
      </c>
      <c r="C727" t="s">
        <v>3160</v>
      </c>
      <c r="D727" t="s">
        <v>21</v>
      </c>
      <c r="E727">
        <v>12152.53977564</v>
      </c>
      <c r="F727">
        <v>812.6</v>
      </c>
      <c r="G727">
        <v>-41.316219961846102</v>
      </c>
      <c r="H727">
        <f>(Table2[[#This Row],[1Y Return vs Nifty]]-AVERAGE(Table2[1Y Return vs Nifty]))/_xlfn.STDEV.P(Table2[1Y Return vs Nifty])</f>
        <v>-1.1333318531677594</v>
      </c>
      <c r="I727">
        <v>0.16469451311736399</v>
      </c>
      <c r="J727">
        <f>(Table2[[#This Row],[1M Return vs Nifty]]-AVERAGE(Table2[1M Return vs Nifty]))/_xlfn.STDEV.P(Table2[1M Return vs Nifty])</f>
        <v>-4.2463584668553656E-2</v>
      </c>
      <c r="K727">
        <v>-12.625338901590499</v>
      </c>
      <c r="L727">
        <f>(Table2[[#This Row],[6M Return vs Nifty]]-AVERAGE(Table2[6M Return vs Nifty]))/_xlfn.STDEV.P(Table2[6M Return vs Nifty])</f>
        <v>-0.86341081868510205</v>
      </c>
      <c r="M727">
        <v>-1.1842756883452401</v>
      </c>
      <c r="N727">
        <f>(Table2[[#This Row],[1W Return vs Nifty]]-AVERAGE(Table2[1W Return vs Nifty]))/_xlfn.STDEV.P(Table2[1W Return vs Nifty])</f>
        <v>-0.24691876000952187</v>
      </c>
      <c r="O727">
        <v>801.24</v>
      </c>
      <c r="P727">
        <v>805.630992042618</v>
      </c>
      <c r="Q727">
        <v>831.176476774712</v>
      </c>
      <c r="R727">
        <v>60.660861005191599</v>
      </c>
      <c r="S727" s="1">
        <f>(Table2[[#This Row],[Close Price]]-Table2[[#This Row],[20D EMA]])/Table2[[#This Row],[20D EMA]]</f>
        <v>1.4178024062702828E-2</v>
      </c>
      <c r="T727" s="1">
        <f>(Table2[[#This Row],[Close Price]]-Table2[[#This Row],[50D EMA]])/Table2[[#This Row],[50D EMA]]</f>
        <v>8.650372225269801E-3</v>
      </c>
      <c r="U727" s="1">
        <f>(Table2[[#This Row],[Close Price]]-Table2[[#This Row],[200D EMA]])/Table2[[#This Row],[200D EMA]]</f>
        <v>-2.23496180339414E-2</v>
      </c>
      <c r="V727">
        <v>0.453756034876861</v>
      </c>
      <c r="W727">
        <v>802.1</v>
      </c>
      <c r="X727">
        <v>814.8</v>
      </c>
      <c r="Y727">
        <v>794.6</v>
      </c>
      <c r="Z727">
        <v>814.8</v>
      </c>
      <c r="AA727">
        <v>792</v>
      </c>
      <c r="AB727">
        <v>825.8</v>
      </c>
      <c r="AC727" s="1">
        <f>(Table2[[#This Row],[Close Price]]/Table2[[#This Row],[Day Low]])-1</f>
        <v>1.3090637077671108E-2</v>
      </c>
      <c r="AD727" s="1">
        <f>(Table2[[#This Row],[Day High]]/Table2[[#This Row],[Close Price]])-1</f>
        <v>2.707359094265227E-3</v>
      </c>
      <c r="AE727" s="1">
        <f>(Table2[[#This Row],[Close Price]]/Table2[[#This Row],[Current Week Low]])-1</f>
        <v>2.2652907123080768E-2</v>
      </c>
      <c r="AF727" s="1">
        <f>(Table2[[#This Row],[Current Week High]]/Table2[[#This Row],[Close Price]])-1</f>
        <v>2.707359094265227E-3</v>
      </c>
      <c r="AG727" s="1">
        <f>(Table2[[#This Row],[Close Price]]/Table2[[#This Row],[Current Month Low]])-1</f>
        <v>2.6010101010101039E-2</v>
      </c>
      <c r="AH727" s="1">
        <f>(Table2[[#This Row],[Current Month High]]/Table2[[#This Row],[Close Price]])-1</f>
        <v>1.6244154565591806E-2</v>
      </c>
      <c r="AI727">
        <v>19.369923701698202</v>
      </c>
      <c r="AJ727">
        <v>9.6626180836707203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-0.26</v>
      </c>
      <c r="AM727" t="s">
        <v>3221</v>
      </c>
      <c r="AN727">
        <v>2.89</v>
      </c>
      <c r="AO727" t="s">
        <v>3220</v>
      </c>
      <c r="AP727">
        <v>-0.151721020670436</v>
      </c>
      <c r="AQ727">
        <f>(Table2[[#This Row],[Sharpe Ratio]]-AVERAGE(Table2[Sharpe Ratio]))/_xlfn.STDEV.P(Table2[Sharpe Ratio])</f>
        <v>-2.5298691348884881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692</v>
      </c>
      <c r="AT727">
        <f>_xlfn.RANK.AVG(Table2[[#This Row],[6M Return vs Nifty Z-Score]],Table2[6M Return vs Nifty Z-Score])</f>
        <v>606</v>
      </c>
      <c r="AU727">
        <f>_xlfn.RANK.AVG(Table2[[#This Row],[Sharpe Ratio Z-Score]],Table2[Sharpe Ratio Z-Score])</f>
        <v>738</v>
      </c>
      <c r="AV727">
        <f>(Table2[[#This Row],[Rank 1Y]]+Table2[[#This Row],[Rank 6M]]+Table2[[#This Row],[Rank Sharpe]])/3</f>
        <v>678.66666666666663</v>
      </c>
    </row>
    <row r="728" spans="1:48" x14ac:dyDescent="0.3">
      <c r="A728" t="s">
        <v>1459</v>
      </c>
      <c r="B728" t="s">
        <v>1460</v>
      </c>
      <c r="C728" t="s">
        <v>3165</v>
      </c>
      <c r="D728" t="s">
        <v>54</v>
      </c>
      <c r="E728">
        <v>7492.8789453319996</v>
      </c>
      <c r="F728">
        <v>230.89</v>
      </c>
      <c r="G728">
        <v>-35.244065912690402</v>
      </c>
      <c r="H728">
        <f>(Table2[[#This Row],[1Y Return vs Nifty]]-AVERAGE(Table2[1Y Return vs Nifty]))/_xlfn.STDEV.P(Table2[1Y Return vs Nifty])</f>
        <v>-1.0263648181117324</v>
      </c>
      <c r="I728">
        <v>2.2495265216104099</v>
      </c>
      <c r="J728">
        <f>(Table2[[#This Row],[1M Return vs Nifty]]-AVERAGE(Table2[1M Return vs Nifty]))/_xlfn.STDEV.P(Table2[1M Return vs Nifty])</f>
        <v>0.16597464068894038</v>
      </c>
      <c r="K728">
        <v>-53.005408242849803</v>
      </c>
      <c r="L728">
        <f>(Table2[[#This Row],[6M Return vs Nifty]]-AVERAGE(Table2[6M Return vs Nifty]))/_xlfn.STDEV.P(Table2[6M Return vs Nifty])</f>
        <v>-2.1443443733160565</v>
      </c>
      <c r="M728">
        <v>2.6257661003292601</v>
      </c>
      <c r="N728">
        <f>(Table2[[#This Row],[1W Return vs Nifty]]-AVERAGE(Table2[1W Return vs Nifty]))/_xlfn.STDEV.P(Table2[1W Return vs Nifty])</f>
        <v>0.48566740798597402</v>
      </c>
      <c r="O728">
        <v>224.88</v>
      </c>
      <c r="P728">
        <v>228.28237654388499</v>
      </c>
      <c r="Q728">
        <v>257.98758251122899</v>
      </c>
      <c r="R728">
        <v>62.6084306527667</v>
      </c>
      <c r="S728" s="1">
        <f>(Table2[[#This Row],[Close Price]]-Table2[[#This Row],[20D EMA]])/Table2[[#This Row],[20D EMA]]</f>
        <v>2.6725364638918496E-2</v>
      </c>
      <c r="T728" s="1">
        <f>(Table2[[#This Row],[Close Price]]-Table2[[#This Row],[50D EMA]])/Table2[[#This Row],[50D EMA]]</f>
        <v>1.1422797920687074E-2</v>
      </c>
      <c r="U728" s="1">
        <f>(Table2[[#This Row],[Close Price]]-Table2[[#This Row],[200D EMA]])/Table2[[#This Row],[200D EMA]]</f>
        <v>-0.10503444486538252</v>
      </c>
      <c r="V728">
        <v>0.84294600492854299</v>
      </c>
      <c r="W728">
        <v>0</v>
      </c>
      <c r="X728">
        <v>0</v>
      </c>
      <c r="Y728">
        <v>221.1</v>
      </c>
      <c r="Z728">
        <v>236</v>
      </c>
      <c r="AA728">
        <v>219.79</v>
      </c>
      <c r="AB728">
        <v>236</v>
      </c>
      <c r="AC728" s="1" t="e">
        <f>(Table2[[#This Row],[Close Price]]/Table2[[#This Row],[Day Low]])-1</f>
        <v>#DIV/0!</v>
      </c>
      <c r="AD728" s="1">
        <f>(Table2[[#This Row],[Day High]]/Table2[[#This Row],[Close Price]])-1</f>
        <v>-1</v>
      </c>
      <c r="AE728" s="1">
        <f>(Table2[[#This Row],[Close Price]]/Table2[[#This Row],[Current Week Low]])-1</f>
        <v>4.4278606965174161E-2</v>
      </c>
      <c r="AF728" s="1">
        <f>(Table2[[#This Row],[Current Week High]]/Table2[[#This Row],[Close Price]])-1</f>
        <v>2.2131751050283643E-2</v>
      </c>
      <c r="AG728" s="1">
        <f>(Table2[[#This Row],[Close Price]]/Table2[[#This Row],[Current Month Low]])-1</f>
        <v>5.0502752627508141E-2</v>
      </c>
      <c r="AH728" s="1">
        <f>(Table2[[#This Row],[Current Month High]]/Table2[[#This Row],[Close Price]])-1</f>
        <v>2.2131751050283643E-2</v>
      </c>
      <c r="AI728">
        <v>104.772835549395</v>
      </c>
      <c r="AJ728">
        <v>17.7409484956654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3221</v>
      </c>
      <c r="AN728">
        <v>3.63</v>
      </c>
      <c r="AO728" t="s">
        <v>3220</v>
      </c>
      <c r="AP728">
        <v>-2.2824480556616001E-2</v>
      </c>
      <c r="AQ728">
        <f>(Table2[[#This Row],[Sharpe Ratio]]-AVERAGE(Table2[Sharpe Ratio]))/_xlfn.STDEV.P(Table2[Sharpe Ratio])</f>
        <v>-1.0228956495865571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674</v>
      </c>
      <c r="AT728">
        <f>_xlfn.RANK.AVG(Table2[[#This Row],[6M Return vs Nifty Z-Score]],Table2[6M Return vs Nifty Z-Score])</f>
        <v>737</v>
      </c>
      <c r="AU728">
        <f>_xlfn.RANK.AVG(Table2[[#This Row],[Sharpe Ratio Z-Score]],Table2[Sharpe Ratio Z-Score])</f>
        <v>630</v>
      </c>
      <c r="AV728">
        <f>(Table2[[#This Row],[Rank 1Y]]+Table2[[#This Row],[Rank 6M]]+Table2[[#This Row],[Rank Sharpe]])/3</f>
        <v>680.33333333333337</v>
      </c>
    </row>
    <row r="729" spans="1:48" x14ac:dyDescent="0.3">
      <c r="A729" t="s">
        <v>1990</v>
      </c>
      <c r="B729" t="s">
        <v>1991</v>
      </c>
      <c r="C729" t="s">
        <v>3168</v>
      </c>
      <c r="D729" t="s">
        <v>1476</v>
      </c>
      <c r="E729">
        <v>3477.00769454499</v>
      </c>
      <c r="F729">
        <v>129.85</v>
      </c>
      <c r="G729">
        <v>-56.134737606281803</v>
      </c>
      <c r="H729">
        <f>(Table2[[#This Row],[1Y Return vs Nifty]]-AVERAGE(Table2[1Y Return vs Nifty]))/_xlfn.STDEV.P(Table2[1Y Return vs Nifty])</f>
        <v>-1.3943747851353876</v>
      </c>
      <c r="I729">
        <v>0.84784451679834005</v>
      </c>
      <c r="J729">
        <f>(Table2[[#This Row],[1M Return vs Nifty]]-AVERAGE(Table2[1M Return vs Nifty]))/_xlfn.STDEV.P(Table2[1M Return vs Nifty])</f>
        <v>2.5836678297551478E-2</v>
      </c>
      <c r="K729">
        <v>-13.547076684740601</v>
      </c>
      <c r="L729">
        <f>(Table2[[#This Row],[6M Return vs Nifty]]-AVERAGE(Table2[6M Return vs Nifty]))/_xlfn.STDEV.P(Table2[6M Return vs Nifty])</f>
        <v>-0.89265011604811395</v>
      </c>
      <c r="M729">
        <v>-2.0255770866576501</v>
      </c>
      <c r="N729">
        <f>(Table2[[#This Row],[1W Return vs Nifty]]-AVERAGE(Table2[1W Return vs Nifty]))/_xlfn.STDEV.P(Table2[1W Return vs Nifty])</f>
        <v>-0.40868227907406168</v>
      </c>
      <c r="O729">
        <v>131.74</v>
      </c>
      <c r="P729">
        <v>131.38334664198999</v>
      </c>
      <c r="Q729">
        <v>137.90023711105201</v>
      </c>
      <c r="R729">
        <v>41.275980038169898</v>
      </c>
      <c r="S729" s="1">
        <f>(Table2[[#This Row],[Close Price]]-Table2[[#This Row],[20D EMA]])/Table2[[#This Row],[20D EMA]]</f>
        <v>-1.434643995749214E-2</v>
      </c>
      <c r="T729" s="1">
        <f>(Table2[[#This Row],[Close Price]]-Table2[[#This Row],[50D EMA]])/Table2[[#This Row],[50D EMA]]</f>
        <v>-1.1670783864017797E-2</v>
      </c>
      <c r="U729" s="1">
        <f>(Table2[[#This Row],[Close Price]]-Table2[[#This Row],[200D EMA]])/Table2[[#This Row],[200D EMA]]</f>
        <v>-5.83772535834663E-2</v>
      </c>
      <c r="V729">
        <v>0.68801240524292995</v>
      </c>
      <c r="W729">
        <v>129.5</v>
      </c>
      <c r="X729">
        <v>131.9</v>
      </c>
      <c r="Y729">
        <v>129.5</v>
      </c>
      <c r="Z729">
        <v>137</v>
      </c>
      <c r="AA729">
        <v>128.96</v>
      </c>
      <c r="AB729">
        <v>139.69999999999999</v>
      </c>
      <c r="AC729" s="1">
        <f>(Table2[[#This Row],[Close Price]]/Table2[[#This Row],[Day Low]])-1</f>
        <v>2.7027027027026751E-3</v>
      </c>
      <c r="AD729" s="1">
        <f>(Table2[[#This Row],[Day High]]/Table2[[#This Row],[Close Price]])-1</f>
        <v>1.578744705429358E-2</v>
      </c>
      <c r="AE729" s="1">
        <f>(Table2[[#This Row],[Close Price]]/Table2[[#This Row],[Current Week Low]])-1</f>
        <v>2.7027027027026751E-3</v>
      </c>
      <c r="AF729" s="1">
        <f>(Table2[[#This Row],[Current Week High]]/Table2[[#This Row],[Close Price]])-1</f>
        <v>5.5063534847901385E-2</v>
      </c>
      <c r="AG729" s="1">
        <f>(Table2[[#This Row],[Close Price]]/Table2[[#This Row],[Current Month Low]])-1</f>
        <v>6.9013647642679476E-3</v>
      </c>
      <c r="AH729" s="1">
        <f>(Table2[[#This Row],[Current Month High]]/Table2[[#This Row],[Close Price]])-1</f>
        <v>7.5856757797458485E-2</v>
      </c>
      <c r="AI729">
        <v>43.973815941470903</v>
      </c>
      <c r="AJ729">
        <v>24.317855433221599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-0.15</v>
      </c>
      <c r="AM729" t="s">
        <v>3221</v>
      </c>
      <c r="AN729">
        <v>0.73</v>
      </c>
      <c r="AO729" t="s">
        <v>3220</v>
      </c>
      <c r="AP729">
        <v>-7.2676853014261994E-2</v>
      </c>
      <c r="AQ729">
        <f>(Table2[[#This Row],[Sharpe Ratio]]-AVERAGE(Table2[Sharpe Ratio]))/_xlfn.STDEV.P(Table2[Sharpe Ratio])</f>
        <v>-1.6057367670186451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726</v>
      </c>
      <c r="AT729">
        <f>_xlfn.RANK.AVG(Table2[[#This Row],[6M Return vs Nifty Z-Score]],Table2[6M Return vs Nifty Z-Score])</f>
        <v>619</v>
      </c>
      <c r="AU729">
        <f>_xlfn.RANK.AVG(Table2[[#This Row],[Sharpe Ratio Z-Score]],Table2[Sharpe Ratio Z-Score])</f>
        <v>698</v>
      </c>
      <c r="AV729">
        <f>(Table2[[#This Row],[Rank 1Y]]+Table2[[#This Row],[Rank 6M]]+Table2[[#This Row],[Rank Sharpe]])/3</f>
        <v>681</v>
      </c>
    </row>
    <row r="730" spans="1:48" x14ac:dyDescent="0.3">
      <c r="A730" t="s">
        <v>1797</v>
      </c>
      <c r="B730" t="s">
        <v>1798</v>
      </c>
      <c r="C730" t="s">
        <v>3161</v>
      </c>
      <c r="D730" t="s">
        <v>51</v>
      </c>
      <c r="E730">
        <v>4387.0489846</v>
      </c>
      <c r="F730">
        <v>615.25</v>
      </c>
      <c r="G730">
        <v>-49.489488696659002</v>
      </c>
      <c r="H730">
        <f>(Table2[[#This Row],[1Y Return vs Nifty]]-AVERAGE(Table2[1Y Return vs Nifty]))/_xlfn.STDEV.P(Table2[1Y Return vs Nifty])</f>
        <v>-1.2773121139123997</v>
      </c>
      <c r="I730">
        <v>-2.0130856581357999</v>
      </c>
      <c r="J730">
        <f>(Table2[[#This Row],[1M Return vs Nifty]]-AVERAGE(Table2[1M Return vs Nifty]))/_xlfn.STDEV.P(Table2[1M Return vs Nifty])</f>
        <v>-0.26019462115760855</v>
      </c>
      <c r="K730">
        <v>-41.746952098184003</v>
      </c>
      <c r="L730">
        <f>(Table2[[#This Row],[6M Return vs Nifty]]-AVERAGE(Table2[6M Return vs Nifty]))/_xlfn.STDEV.P(Table2[6M Return vs Nifty])</f>
        <v>-1.7872044653291197</v>
      </c>
      <c r="M730">
        <v>-1.5674853435573799</v>
      </c>
      <c r="N730">
        <f>(Table2[[#This Row],[1W Return vs Nifty]]-AVERAGE(Table2[1W Return vs Nifty]))/_xlfn.STDEV.P(Table2[1W Return vs Nifty])</f>
        <v>-0.32060144078358316</v>
      </c>
      <c r="O730">
        <v>619.19000000000005</v>
      </c>
      <c r="P730">
        <v>656.142615023595</v>
      </c>
      <c r="Q730">
        <v>770.57240253535201</v>
      </c>
      <c r="R730">
        <v>50.3578909658873</v>
      </c>
      <c r="S730" s="1">
        <f>(Table2[[#This Row],[Close Price]]-Table2[[#This Row],[20D EMA]])/Table2[[#This Row],[20D EMA]]</f>
        <v>-6.3631518596877438E-3</v>
      </c>
      <c r="T730" s="1">
        <f>(Table2[[#This Row],[Close Price]]-Table2[[#This Row],[50D EMA]])/Table2[[#This Row],[50D EMA]]</f>
        <v>-6.2322754363583734E-2</v>
      </c>
      <c r="U730" s="1">
        <f>(Table2[[#This Row],[Close Price]]-Table2[[#This Row],[200D EMA]])/Table2[[#This Row],[200D EMA]]</f>
        <v>-0.20156756461081046</v>
      </c>
      <c r="V730">
        <v>0.56187084788029795</v>
      </c>
      <c r="W730">
        <v>603.04999999999995</v>
      </c>
      <c r="X730">
        <v>621.20000000000005</v>
      </c>
      <c r="Y730">
        <v>601.5</v>
      </c>
      <c r="Z730">
        <v>621.20000000000005</v>
      </c>
      <c r="AA730">
        <v>601.5</v>
      </c>
      <c r="AB730">
        <v>636.29999999999995</v>
      </c>
      <c r="AC730" s="1">
        <f>(Table2[[#This Row],[Close Price]]/Table2[[#This Row],[Day Low]])-1</f>
        <v>2.0230494983832337E-2</v>
      </c>
      <c r="AD730" s="1">
        <f>(Table2[[#This Row],[Day High]]/Table2[[#This Row],[Close Price]])-1</f>
        <v>9.6708655018284961E-3</v>
      </c>
      <c r="AE730" s="1">
        <f>(Table2[[#This Row],[Close Price]]/Table2[[#This Row],[Current Week Low]])-1</f>
        <v>2.285951787198659E-2</v>
      </c>
      <c r="AF730" s="1">
        <f>(Table2[[#This Row],[Current Week High]]/Table2[[#This Row],[Close Price]])-1</f>
        <v>9.6708655018284961E-3</v>
      </c>
      <c r="AG730" s="1">
        <f>(Table2[[#This Row],[Close Price]]/Table2[[#This Row],[Current Month Low]])-1</f>
        <v>2.285951787198659E-2</v>
      </c>
      <c r="AH730" s="1">
        <f>(Table2[[#This Row],[Current Month High]]/Table2[[#This Row],[Close Price]])-1</f>
        <v>3.4213734254368022E-2</v>
      </c>
      <c r="AI730">
        <v>102.064201544087</v>
      </c>
      <c r="AJ730">
        <v>4.9287967937238797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</v>
      </c>
      <c r="AM730" t="s">
        <v>3221</v>
      </c>
      <c r="AN730">
        <v>0.04</v>
      </c>
      <c r="AO730" t="s">
        <v>3220</v>
      </c>
      <c r="AP730">
        <v>-8.1374651537480004E-3</v>
      </c>
      <c r="AQ730">
        <f>(Table2[[#This Row],[Sharpe Ratio]]-AVERAGE(Table2[Sharpe Ratio]))/_xlfn.STDEV.P(Table2[Sharpe Ratio])</f>
        <v>-0.85118473499723613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714</v>
      </c>
      <c r="AT730">
        <f>_xlfn.RANK.AVG(Table2[[#This Row],[6M Return vs Nifty Z-Score]],Table2[6M Return vs Nifty Z-Score])</f>
        <v>734</v>
      </c>
      <c r="AU730">
        <f>_xlfn.RANK.AVG(Table2[[#This Row],[Sharpe Ratio Z-Score]],Table2[Sharpe Ratio Z-Score])</f>
        <v>597</v>
      </c>
      <c r="AV730">
        <f>(Table2[[#This Row],[Rank 1Y]]+Table2[[#This Row],[Rank 6M]]+Table2[[#This Row],[Rank Sharpe]])/3</f>
        <v>681.66666666666663</v>
      </c>
    </row>
    <row r="731" spans="1:48" x14ac:dyDescent="0.3">
      <c r="A731" t="s">
        <v>1209</v>
      </c>
      <c r="B731" t="s">
        <v>1210</v>
      </c>
      <c r="C731" t="s">
        <v>3171</v>
      </c>
      <c r="D731" t="s">
        <v>1211</v>
      </c>
      <c r="E731">
        <v>10090.917651735001</v>
      </c>
      <c r="F731">
        <v>928.35</v>
      </c>
      <c r="G731">
        <v>-46.495140395879098</v>
      </c>
      <c r="H731">
        <f>(Table2[[#This Row],[1Y Return vs Nifty]]-AVERAGE(Table2[1Y Return vs Nifty]))/_xlfn.STDEV.P(Table2[1Y Return vs Nifty])</f>
        <v>-1.2245636893720153</v>
      </c>
      <c r="I731">
        <v>-6.0924708702721597</v>
      </c>
      <c r="J731">
        <f>(Table2[[#This Row],[1M Return vs Nifty]]-AVERAGE(Table2[1M Return vs Nifty]))/_xlfn.STDEV.P(Table2[1M Return vs Nifty])</f>
        <v>-0.66804513894677042</v>
      </c>
      <c r="K731">
        <v>-18.7822031298121</v>
      </c>
      <c r="L731">
        <f>(Table2[[#This Row],[6M Return vs Nifty]]-AVERAGE(Table2[6M Return vs Nifty]))/_xlfn.STDEV.P(Table2[6M Return vs Nifty])</f>
        <v>-1.0587184075499336</v>
      </c>
      <c r="M731">
        <v>0.35619277804259097</v>
      </c>
      <c r="N731">
        <f>(Table2[[#This Row],[1W Return vs Nifty]]-AVERAGE(Table2[1W Return vs Nifty]))/_xlfn.STDEV.P(Table2[1W Return vs Nifty])</f>
        <v>4.9279012430546193E-2</v>
      </c>
      <c r="O731">
        <v>937.86</v>
      </c>
      <c r="P731">
        <v>950.75700369373703</v>
      </c>
      <c r="Q731">
        <v>1005.74878027725</v>
      </c>
      <c r="R731">
        <v>42.3098511251101</v>
      </c>
      <c r="S731" s="1">
        <f>(Table2[[#This Row],[Close Price]]-Table2[[#This Row],[20D EMA]])/Table2[[#This Row],[20D EMA]]</f>
        <v>-1.0140106199219489E-2</v>
      </c>
      <c r="T731" s="1">
        <f>(Table2[[#This Row],[Close Price]]-Table2[[#This Row],[50D EMA]])/Table2[[#This Row],[50D EMA]]</f>
        <v>-2.3567539977812118E-2</v>
      </c>
      <c r="U731" s="1">
        <f>(Table2[[#This Row],[Close Price]]-Table2[[#This Row],[200D EMA]])/Table2[[#This Row],[200D EMA]]</f>
        <v>-7.6956374986518861E-2</v>
      </c>
      <c r="V731">
        <v>0.55138104801021104</v>
      </c>
      <c r="W731">
        <v>925.5</v>
      </c>
      <c r="X731">
        <v>942</v>
      </c>
      <c r="Y731">
        <v>921</v>
      </c>
      <c r="Z731">
        <v>945</v>
      </c>
      <c r="AA731">
        <v>917</v>
      </c>
      <c r="AB731">
        <v>965</v>
      </c>
      <c r="AC731" s="1">
        <f>(Table2[[#This Row],[Close Price]]/Table2[[#This Row],[Day Low]])-1</f>
        <v>3.0794165316045952E-3</v>
      </c>
      <c r="AD731" s="1">
        <f>(Table2[[#This Row],[Day High]]/Table2[[#This Row],[Close Price]])-1</f>
        <v>1.4703506220714146E-2</v>
      </c>
      <c r="AE731" s="1">
        <f>(Table2[[#This Row],[Close Price]]/Table2[[#This Row],[Current Week Low]])-1</f>
        <v>7.9804560260585689E-3</v>
      </c>
      <c r="AF731" s="1">
        <f>(Table2[[#This Row],[Current Week High]]/Table2[[#This Row],[Close Price]])-1</f>
        <v>1.7935046049442516E-2</v>
      </c>
      <c r="AG731" s="1">
        <f>(Table2[[#This Row],[Close Price]]/Table2[[#This Row],[Current Month Low]])-1</f>
        <v>1.2377317339149485E-2</v>
      </c>
      <c r="AH731" s="1">
        <f>(Table2[[#This Row],[Current Month High]]/Table2[[#This Row],[Close Price]])-1</f>
        <v>3.9478644907631866E-2</v>
      </c>
      <c r="AI731">
        <v>39.710238595357303</v>
      </c>
      <c r="AJ731">
        <v>8.7060889929742409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-0.15</v>
      </c>
      <c r="AM731" t="s">
        <v>3221</v>
      </c>
      <c r="AN731">
        <v>-1.18</v>
      </c>
      <c r="AO731" t="s">
        <v>3221</v>
      </c>
      <c r="AP731">
        <v>-6.3298360988381E-2</v>
      </c>
      <c r="AQ731">
        <f>(Table2[[#This Row],[Sharpe Ratio]]-AVERAGE(Table2[Sharpe Ratio]))/_xlfn.STDEV.P(Table2[Sharpe Ratio])</f>
        <v>-1.4960896127766599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704</v>
      </c>
      <c r="AT731">
        <f>_xlfn.RANK.AVG(Table2[[#This Row],[6M Return vs Nifty Z-Score]],Table2[6M Return vs Nifty Z-Score])</f>
        <v>666</v>
      </c>
      <c r="AU731">
        <f>_xlfn.RANK.AVG(Table2[[#This Row],[Sharpe Ratio Z-Score]],Table2[Sharpe Ratio Z-Score])</f>
        <v>684</v>
      </c>
      <c r="AV731">
        <f>(Table2[[#This Row],[Rank 1Y]]+Table2[[#This Row],[Rank 6M]]+Table2[[#This Row],[Rank Sharpe]])/3</f>
        <v>684.66666666666663</v>
      </c>
    </row>
    <row r="732" spans="1:48" x14ac:dyDescent="0.3">
      <c r="A732" t="s">
        <v>2611</v>
      </c>
      <c r="B732" t="s">
        <v>2612</v>
      </c>
      <c r="C732" t="s">
        <v>3175</v>
      </c>
      <c r="D732" t="s">
        <v>501</v>
      </c>
      <c r="E732">
        <v>1786.3363826549901</v>
      </c>
      <c r="F732">
        <v>106.65</v>
      </c>
      <c r="G732">
        <v>-65.382627610926093</v>
      </c>
      <c r="H732">
        <f>(Table2[[#This Row],[1Y Return vs Nifty]]-AVERAGE(Table2[1Y Return vs Nifty]))/_xlfn.STDEV.P(Table2[1Y Return vs Nifty])</f>
        <v>-1.5572855687408553</v>
      </c>
      <c r="I732">
        <v>-6.4693967514424404</v>
      </c>
      <c r="J732">
        <f>(Table2[[#This Row],[1M Return vs Nifty]]-AVERAGE(Table2[1M Return vs Nifty]))/_xlfn.STDEV.P(Table2[1M Return vs Nifty])</f>
        <v>-0.70572959574827154</v>
      </c>
      <c r="K732">
        <v>-15.1145950667938</v>
      </c>
      <c r="L732">
        <f>(Table2[[#This Row],[6M Return vs Nifty]]-AVERAGE(Table2[6M Return vs Nifty]))/_xlfn.STDEV.P(Table2[6M Return vs Nifty])</f>
        <v>-0.94237481751169361</v>
      </c>
      <c r="M732">
        <v>2.89115930702707</v>
      </c>
      <c r="N732">
        <f>(Table2[[#This Row],[1W Return vs Nifty]]-AVERAGE(Table2[1W Return vs Nifty]))/_xlfn.STDEV.P(Table2[1W Return vs Nifty])</f>
        <v>0.53669661005003444</v>
      </c>
      <c r="O732">
        <v>106.12</v>
      </c>
      <c r="P732">
        <v>106.925305997262</v>
      </c>
      <c r="Q732">
        <v>115.356380403175</v>
      </c>
      <c r="R732">
        <v>54.5517818007012</v>
      </c>
      <c r="S732" s="1">
        <f>(Table2[[#This Row],[Close Price]]-Table2[[#This Row],[20D EMA]])/Table2[[#This Row],[20D EMA]]</f>
        <v>4.9943460233697803E-3</v>
      </c>
      <c r="T732" s="1">
        <f>(Table2[[#This Row],[Close Price]]-Table2[[#This Row],[50D EMA]])/Table2[[#This Row],[50D EMA]]</f>
        <v>-2.5747506139383392E-3</v>
      </c>
      <c r="U732" s="1">
        <f>(Table2[[#This Row],[Close Price]]-Table2[[#This Row],[200D EMA]])/Table2[[#This Row],[200D EMA]]</f>
        <v>-7.5473765497373044E-2</v>
      </c>
      <c r="V732">
        <v>0.62081475605667102</v>
      </c>
      <c r="W732">
        <v>106</v>
      </c>
      <c r="X732">
        <v>109.56</v>
      </c>
      <c r="Y732">
        <v>103.61</v>
      </c>
      <c r="Z732">
        <v>109.56</v>
      </c>
      <c r="AA732">
        <v>102.27</v>
      </c>
      <c r="AB732">
        <v>110</v>
      </c>
      <c r="AC732" s="1">
        <f>(Table2[[#This Row],[Close Price]]/Table2[[#This Row],[Day Low]])-1</f>
        <v>6.1320754716982506E-3</v>
      </c>
      <c r="AD732" s="1">
        <f>(Table2[[#This Row],[Day High]]/Table2[[#This Row],[Close Price]])-1</f>
        <v>2.7285513361462677E-2</v>
      </c>
      <c r="AE732" s="1">
        <f>(Table2[[#This Row],[Close Price]]/Table2[[#This Row],[Current Week Low]])-1</f>
        <v>2.934079722034566E-2</v>
      </c>
      <c r="AF732" s="1">
        <f>(Table2[[#This Row],[Current Week High]]/Table2[[#This Row],[Close Price]])-1</f>
        <v>2.7285513361462677E-2</v>
      </c>
      <c r="AG732" s="1">
        <f>(Table2[[#This Row],[Close Price]]/Table2[[#This Row],[Current Month Low]])-1</f>
        <v>4.2827808741566553E-2</v>
      </c>
      <c r="AH732" s="1">
        <f>(Table2[[#This Row],[Current Month High]]/Table2[[#This Row],[Close Price]])-1</f>
        <v>3.1411157993436412E-2</v>
      </c>
      <c r="AI732">
        <v>67.8387248007501</v>
      </c>
      <c r="AJ732">
        <v>33.395872420262599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-0.03</v>
      </c>
      <c r="AM732" t="s">
        <v>3221</v>
      </c>
      <c r="AN732">
        <v>1</v>
      </c>
      <c r="AO732" t="s">
        <v>3220</v>
      </c>
      <c r="AP732">
        <v>-6.9816013968353005E-2</v>
      </c>
      <c r="AQ732">
        <f>(Table2[[#This Row],[Sharpe Ratio]]-AVERAGE(Table2[Sharpe Ratio]))/_xlfn.STDEV.P(Table2[Sharpe Ratio])</f>
        <v>-1.5722897203865602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734</v>
      </c>
      <c r="AT732">
        <f>_xlfn.RANK.AVG(Table2[[#This Row],[6M Return vs Nifty Z-Score]],Table2[6M Return vs Nifty Z-Score])</f>
        <v>635</v>
      </c>
      <c r="AU732">
        <f>_xlfn.RANK.AVG(Table2[[#This Row],[Sharpe Ratio Z-Score]],Table2[Sharpe Ratio Z-Score])</f>
        <v>691</v>
      </c>
      <c r="AV732">
        <f>(Table2[[#This Row],[Rank 1Y]]+Table2[[#This Row],[Rank 6M]]+Table2[[#This Row],[Rank Sharpe]])/3</f>
        <v>686.66666666666663</v>
      </c>
    </row>
    <row r="733" spans="1:48" x14ac:dyDescent="0.3">
      <c r="A733" t="s">
        <v>1357</v>
      </c>
      <c r="B733" t="s">
        <v>1358</v>
      </c>
      <c r="C733" t="s">
        <v>3175</v>
      </c>
      <c r="D733" t="s">
        <v>501</v>
      </c>
      <c r="E733">
        <v>8459.4676697600007</v>
      </c>
      <c r="F733">
        <v>770.2</v>
      </c>
      <c r="G733">
        <v>-47.891157640932903</v>
      </c>
      <c r="H733">
        <f>(Table2[[#This Row],[1Y Return vs Nifty]]-AVERAGE(Table2[1Y Return vs Nifty]))/_xlfn.STDEV.P(Table2[1Y Return vs Nifty])</f>
        <v>-1.2491559221088071</v>
      </c>
      <c r="I733">
        <v>-4.5657917757005499</v>
      </c>
      <c r="J733">
        <f>(Table2[[#This Row],[1M Return vs Nifty]]-AVERAGE(Table2[1M Return vs Nifty]))/_xlfn.STDEV.P(Table2[1M Return vs Nifty])</f>
        <v>-0.51541016410632456</v>
      </c>
      <c r="K733">
        <v>-30.123793409308899</v>
      </c>
      <c r="L733">
        <f>(Table2[[#This Row],[6M Return vs Nifty]]-AVERAGE(Table2[6M Return vs Nifty]))/_xlfn.STDEV.P(Table2[6M Return vs Nifty])</f>
        <v>-1.4184954903752858</v>
      </c>
      <c r="M733">
        <v>0.28058166799492401</v>
      </c>
      <c r="N733">
        <f>(Table2[[#This Row],[1W Return vs Nifty]]-AVERAGE(Table2[1W Return vs Nifty]))/_xlfn.STDEV.P(Table2[1W Return vs Nifty])</f>
        <v>3.4740680191682048E-2</v>
      </c>
      <c r="O733">
        <v>776.35</v>
      </c>
      <c r="P733">
        <v>781.27277592475195</v>
      </c>
      <c r="Q733">
        <v>836.841457550717</v>
      </c>
      <c r="R733">
        <v>44.751033308796103</v>
      </c>
      <c r="S733" s="1">
        <f>(Table2[[#This Row],[Close Price]]-Table2[[#This Row],[20D EMA]])/Table2[[#This Row],[20D EMA]]</f>
        <v>-7.9216848071101652E-3</v>
      </c>
      <c r="T733" s="1">
        <f>(Table2[[#This Row],[Close Price]]-Table2[[#This Row],[50D EMA]])/Table2[[#This Row],[50D EMA]]</f>
        <v>-1.4172740003189846E-2</v>
      </c>
      <c r="U733" s="1">
        <f>(Table2[[#This Row],[Close Price]]-Table2[[#This Row],[200D EMA]])/Table2[[#This Row],[200D EMA]]</f>
        <v>-7.9634507766577906E-2</v>
      </c>
      <c r="V733">
        <v>0.32857720236805898</v>
      </c>
      <c r="W733">
        <v>765</v>
      </c>
      <c r="X733">
        <v>774.65</v>
      </c>
      <c r="Y733">
        <v>756.35</v>
      </c>
      <c r="Z733">
        <v>774.65</v>
      </c>
      <c r="AA733">
        <v>756.35</v>
      </c>
      <c r="AB733">
        <v>785.5</v>
      </c>
      <c r="AC733" s="1">
        <f>(Table2[[#This Row],[Close Price]]/Table2[[#This Row],[Day Low]])-1</f>
        <v>6.7973856209151418E-3</v>
      </c>
      <c r="AD733" s="1">
        <f>(Table2[[#This Row],[Day High]]/Table2[[#This Row],[Close Price]])-1</f>
        <v>5.77772007270827E-3</v>
      </c>
      <c r="AE733" s="1">
        <f>(Table2[[#This Row],[Close Price]]/Table2[[#This Row],[Current Week Low]])-1</f>
        <v>1.8311628214451092E-2</v>
      </c>
      <c r="AF733" s="1">
        <f>(Table2[[#This Row],[Current Week High]]/Table2[[#This Row],[Close Price]])-1</f>
        <v>5.77772007270827E-3</v>
      </c>
      <c r="AG733" s="1">
        <f>(Table2[[#This Row],[Close Price]]/Table2[[#This Row],[Current Month Low]])-1</f>
        <v>1.8311628214451092E-2</v>
      </c>
      <c r="AH733" s="1">
        <f>(Table2[[#This Row],[Current Month High]]/Table2[[#This Row],[Close Price]])-1</f>
        <v>1.9864970137626559E-2</v>
      </c>
      <c r="AI733">
        <v>43.638016099714299</v>
      </c>
      <c r="AJ733">
        <v>6.9128262076624196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-0.03</v>
      </c>
      <c r="AM733" t="s">
        <v>3221</v>
      </c>
      <c r="AN733">
        <v>-1.43</v>
      </c>
      <c r="AO733" t="s">
        <v>3221</v>
      </c>
      <c r="AP733">
        <v>-2.9081632086679E-2</v>
      </c>
      <c r="AQ733">
        <f>(Table2[[#This Row],[Sharpe Ratio]]-AVERAGE(Table2[Sharpe Ratio]))/_xlfn.STDEV.P(Table2[Sharpe Ratio])</f>
        <v>-1.0960501457506506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709</v>
      </c>
      <c r="AT733">
        <f>_xlfn.RANK.AVG(Table2[[#This Row],[6M Return vs Nifty Z-Score]],Table2[6M Return vs Nifty Z-Score])</f>
        <v>720</v>
      </c>
      <c r="AU733">
        <f>_xlfn.RANK.AVG(Table2[[#This Row],[Sharpe Ratio Z-Score]],Table2[Sharpe Ratio Z-Score])</f>
        <v>641</v>
      </c>
      <c r="AV733">
        <f>(Table2[[#This Row],[Rank 1Y]]+Table2[[#This Row],[Rank 6M]]+Table2[[#This Row],[Rank Sharpe]])/3</f>
        <v>690</v>
      </c>
    </row>
    <row r="734" spans="1:48" x14ac:dyDescent="0.3">
      <c r="A734" t="s">
        <v>2235</v>
      </c>
      <c r="B734" t="s">
        <v>2236</v>
      </c>
      <c r="C734" t="s">
        <v>3178</v>
      </c>
      <c r="D734" t="s">
        <v>1913</v>
      </c>
      <c r="E734">
        <v>2598.0124332939999</v>
      </c>
      <c r="F734">
        <v>14.11</v>
      </c>
      <c r="G734">
        <v>-59.786298201445199</v>
      </c>
      <c r="H734">
        <f>(Table2[[#This Row],[1Y Return vs Nifty]]-AVERAGE(Table2[1Y Return vs Nifty]))/_xlfn.STDEV.P(Table2[1Y Return vs Nifty])</f>
        <v>-1.458700658133679</v>
      </c>
      <c r="I734">
        <v>-8.0985713708755895</v>
      </c>
      <c r="J734">
        <f>(Table2[[#This Row],[1M Return vs Nifty]]-AVERAGE(Table2[1M Return vs Nifty]))/_xlfn.STDEV.P(Table2[1M Return vs Nifty])</f>
        <v>-0.86861191196787546</v>
      </c>
      <c r="K734">
        <v>-37.836107809238598</v>
      </c>
      <c r="L734">
        <f>(Table2[[#This Row],[6M Return vs Nifty]]-AVERAGE(Table2[6M Return vs Nifty]))/_xlfn.STDEV.P(Table2[6M Return vs Nifty])</f>
        <v>-1.6631449538332244</v>
      </c>
      <c r="M734">
        <v>-3.6164977277036101</v>
      </c>
      <c r="N734">
        <f>(Table2[[#This Row],[1W Return vs Nifty]]-AVERAGE(Table2[1W Return vs Nifty]))/_xlfn.STDEV.P(Table2[1W Return vs Nifty])</f>
        <v>-0.71458088088815519</v>
      </c>
      <c r="O734">
        <v>14.58</v>
      </c>
      <c r="P734">
        <v>15.071349748550199</v>
      </c>
      <c r="Q734">
        <v>16.718248283242701</v>
      </c>
      <c r="R734">
        <v>39.254276912241302</v>
      </c>
      <c r="S734" s="1">
        <f>(Table2[[#This Row],[Close Price]]-Table2[[#This Row],[20D EMA]])/Table2[[#This Row],[20D EMA]]</f>
        <v>-3.2235939643347096E-2</v>
      </c>
      <c r="T734" s="1">
        <f>(Table2[[#This Row],[Close Price]]-Table2[[#This Row],[50D EMA]])/Table2[[#This Row],[50D EMA]]</f>
        <v>-6.3786572841140365E-2</v>
      </c>
      <c r="U734" s="1">
        <f>(Table2[[#This Row],[Close Price]]-Table2[[#This Row],[200D EMA]])/Table2[[#This Row],[200D EMA]]</f>
        <v>-0.15601205575209948</v>
      </c>
      <c r="V734">
        <v>0.85086527763756603</v>
      </c>
      <c r="W734">
        <v>14.01</v>
      </c>
      <c r="X734">
        <v>14.63</v>
      </c>
      <c r="Y734">
        <v>13.68</v>
      </c>
      <c r="Z734">
        <v>14.63</v>
      </c>
      <c r="AA734">
        <v>13.68</v>
      </c>
      <c r="AB734">
        <v>14.9</v>
      </c>
      <c r="AC734" s="1">
        <f>(Table2[[#This Row],[Close Price]]/Table2[[#This Row],[Day Low]])-1</f>
        <v>7.137758743754441E-3</v>
      </c>
      <c r="AD734" s="1">
        <f>(Table2[[#This Row],[Day High]]/Table2[[#This Row],[Close Price]])-1</f>
        <v>3.6853295535081543E-2</v>
      </c>
      <c r="AE734" s="1">
        <f>(Table2[[#This Row],[Close Price]]/Table2[[#This Row],[Current Week Low]])-1</f>
        <v>3.1432748538011701E-2</v>
      </c>
      <c r="AF734" s="1">
        <f>(Table2[[#This Row],[Current Week High]]/Table2[[#This Row],[Close Price]])-1</f>
        <v>3.6853295535081543E-2</v>
      </c>
      <c r="AG734" s="1">
        <f>(Table2[[#This Row],[Close Price]]/Table2[[#This Row],[Current Month Low]])-1</f>
        <v>3.1432748538011701E-2</v>
      </c>
      <c r="AH734" s="1">
        <f>(Table2[[#This Row],[Current Month High]]/Table2[[#This Row],[Close Price]])-1</f>
        <v>5.598866052445084E-2</v>
      </c>
      <c r="AI734">
        <v>84.620836286321705</v>
      </c>
      <c r="AJ734">
        <v>9.8054474708171302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-0.16</v>
      </c>
      <c r="AM734" t="s">
        <v>3221</v>
      </c>
      <c r="AN734">
        <v>-6.62</v>
      </c>
      <c r="AO734" t="s">
        <v>3221</v>
      </c>
      <c r="AP734">
        <v>-3.1076213686996999E-2</v>
      </c>
      <c r="AQ734">
        <f>(Table2[[#This Row],[Sharpe Ratio]]-AVERAGE(Table2[Sharpe Ratio]))/_xlfn.STDEV.P(Table2[Sharpe Ratio])</f>
        <v>-1.1193694806474297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730</v>
      </c>
      <c r="AT734">
        <f>_xlfn.RANK.AVG(Table2[[#This Row],[6M Return vs Nifty Z-Score]],Table2[6M Return vs Nifty Z-Score])</f>
        <v>731</v>
      </c>
      <c r="AU734">
        <f>_xlfn.RANK.AVG(Table2[[#This Row],[Sharpe Ratio Z-Score]],Table2[Sharpe Ratio Z-Score])</f>
        <v>644</v>
      </c>
      <c r="AV734">
        <f>(Table2[[#This Row],[Rank 1Y]]+Table2[[#This Row],[Rank 6M]]+Table2[[#This Row],[Rank Sharpe]])/3</f>
        <v>701.66666666666663</v>
      </c>
    </row>
    <row r="735" spans="1:48" x14ac:dyDescent="0.3">
      <c r="A735" t="s">
        <v>1338</v>
      </c>
      <c r="B735" t="s">
        <v>1339</v>
      </c>
      <c r="C735" t="s">
        <v>3171</v>
      </c>
      <c r="D735" t="s">
        <v>81</v>
      </c>
      <c r="E735">
        <v>8657.0219978799996</v>
      </c>
      <c r="F735">
        <v>293.2</v>
      </c>
      <c r="G735">
        <v>-70.249540582261801</v>
      </c>
      <c r="H735">
        <f>(Table2[[#This Row],[1Y Return vs Nifty]]-AVERAGE(Table2[1Y Return vs Nifty]))/_xlfn.STDEV.P(Table2[1Y Return vs Nifty])</f>
        <v>-1.6430210830583629</v>
      </c>
      <c r="I735">
        <v>-4.1747030805461298</v>
      </c>
      <c r="J735">
        <f>(Table2[[#This Row],[1M Return vs Nifty]]-AVERAGE(Table2[1M Return vs Nifty]))/_xlfn.STDEV.P(Table2[1M Return vs Nifty])</f>
        <v>-0.47630973143679367</v>
      </c>
      <c r="K735">
        <v>-17.124887929720501</v>
      </c>
      <c r="L735">
        <f>(Table2[[#This Row],[6M Return vs Nifty]]-AVERAGE(Table2[6M Return vs Nifty]))/_xlfn.STDEV.P(Table2[6M Return vs Nifty])</f>
        <v>-1.0061451781070583</v>
      </c>
      <c r="M735">
        <v>-9.5994919482249905E-2</v>
      </c>
      <c r="N735">
        <f>(Table2[[#This Row],[1W Return vs Nifty]]-AVERAGE(Table2[1W Return vs Nifty]))/_xlfn.STDEV.P(Table2[1W Return vs Nifty])</f>
        <v>-3.7666609407285667E-2</v>
      </c>
      <c r="O735">
        <v>294.68</v>
      </c>
      <c r="P735">
        <v>296.627092909498</v>
      </c>
      <c r="Q735">
        <v>337.47621701597001</v>
      </c>
      <c r="R735">
        <v>47.932103689378799</v>
      </c>
      <c r="S735" s="1">
        <f>(Table2[[#This Row],[Close Price]]-Table2[[#This Row],[20D EMA]])/Table2[[#This Row],[20D EMA]]</f>
        <v>-5.0223971765984057E-3</v>
      </c>
      <c r="T735" s="1">
        <f>(Table2[[#This Row],[Close Price]]-Table2[[#This Row],[50D EMA]])/Table2[[#This Row],[50D EMA]]</f>
        <v>-1.1553539752161592E-2</v>
      </c>
      <c r="U735" s="1">
        <f>(Table2[[#This Row],[Close Price]]-Table2[[#This Row],[200D EMA]])/Table2[[#This Row],[200D EMA]]</f>
        <v>-0.13119803643488984</v>
      </c>
      <c r="V735">
        <v>0.50028678561155904</v>
      </c>
      <c r="W735">
        <v>291.14999999999998</v>
      </c>
      <c r="X735">
        <v>294.2</v>
      </c>
      <c r="Y735">
        <v>289</v>
      </c>
      <c r="Z735">
        <v>294.2</v>
      </c>
      <c r="AA735">
        <v>289</v>
      </c>
      <c r="AB735">
        <v>302.95</v>
      </c>
      <c r="AC735" s="1">
        <f>(Table2[[#This Row],[Close Price]]/Table2[[#This Row],[Day Low]])-1</f>
        <v>7.0410441353254694E-3</v>
      </c>
      <c r="AD735" s="1">
        <f>(Table2[[#This Row],[Day High]]/Table2[[#This Row],[Close Price]])-1</f>
        <v>3.4106412005456832E-3</v>
      </c>
      <c r="AE735" s="1">
        <f>(Table2[[#This Row],[Close Price]]/Table2[[#This Row],[Current Week Low]])-1</f>
        <v>1.453287197231834E-2</v>
      </c>
      <c r="AF735" s="1">
        <f>(Table2[[#This Row],[Current Week High]]/Table2[[#This Row],[Close Price]])-1</f>
        <v>3.4106412005456832E-3</v>
      </c>
      <c r="AG735" s="1">
        <f>(Table2[[#This Row],[Close Price]]/Table2[[#This Row],[Current Month Low]])-1</f>
        <v>1.453287197231834E-2</v>
      </c>
      <c r="AH735" s="1">
        <f>(Table2[[#This Row],[Current Month High]]/Table2[[#This Row],[Close Price]])-1</f>
        <v>3.3253751705320633E-2</v>
      </c>
      <c r="AI735">
        <v>81.787175989085895</v>
      </c>
      <c r="AJ735">
        <v>12.3371647509578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-0.09</v>
      </c>
      <c r="AM735" t="s">
        <v>3221</v>
      </c>
      <c r="AN735">
        <v>-2.27</v>
      </c>
      <c r="AO735" t="s">
        <v>3221</v>
      </c>
      <c r="AP735">
        <v>-8.8940335203922999E-2</v>
      </c>
      <c r="AQ735">
        <f>(Table2[[#This Row],[Sharpe Ratio]]-AVERAGE(Table2[Sharpe Ratio]))/_xlfn.STDEV.P(Table2[Sharpe Ratio])</f>
        <v>-1.795878693379565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736</v>
      </c>
      <c r="AT735">
        <f>_xlfn.RANK.AVG(Table2[[#This Row],[6M Return vs Nifty Z-Score]],Table2[6M Return vs Nifty Z-Score])</f>
        <v>656</v>
      </c>
      <c r="AU735">
        <f>_xlfn.RANK.AVG(Table2[[#This Row],[Sharpe Ratio Z-Score]],Table2[Sharpe Ratio Z-Score])</f>
        <v>715</v>
      </c>
      <c r="AV735">
        <f>(Table2[[#This Row],[Rank 1Y]]+Table2[[#This Row],[Rank 6M]]+Table2[[#This Row],[Rank Sharpe]])/3</f>
        <v>702.33333333333337</v>
      </c>
    </row>
    <row r="736" spans="1:48" x14ac:dyDescent="0.3">
      <c r="A736" t="s">
        <v>2272</v>
      </c>
      <c r="B736" t="s">
        <v>2273</v>
      </c>
      <c r="C736" t="s">
        <v>3175</v>
      </c>
      <c r="D736" t="s">
        <v>376</v>
      </c>
      <c r="E736">
        <v>2523.9234413280001</v>
      </c>
      <c r="F736">
        <v>219.16</v>
      </c>
      <c r="G736">
        <v>-52.4396816074699</v>
      </c>
      <c r="H736">
        <f>(Table2[[#This Row],[1Y Return vs Nifty]]-AVERAGE(Table2[1Y Return vs Nifty]))/_xlfn.STDEV.P(Table2[1Y Return vs Nifty])</f>
        <v>-1.329282697326144</v>
      </c>
      <c r="I736">
        <v>-0.19487680930241899</v>
      </c>
      <c r="J736">
        <f>(Table2[[#This Row],[1M Return vs Nifty]]-AVERAGE(Table2[1M Return vs Nifty]))/_xlfn.STDEV.P(Table2[1M Return vs Nifty])</f>
        <v>-7.841295997999706E-2</v>
      </c>
      <c r="K736">
        <v>-48.1398759486841</v>
      </c>
      <c r="L736">
        <f>(Table2[[#This Row],[6M Return vs Nifty]]-AVERAGE(Table2[6M Return vs Nifty]))/_xlfn.STDEV.P(Table2[6M Return vs Nifty])</f>
        <v>-1.9900003199647351</v>
      </c>
      <c r="M736">
        <v>-0.21804332372076399</v>
      </c>
      <c r="N736">
        <f>(Table2[[#This Row],[1W Return vs Nifty]]-AVERAGE(Table2[1W Return vs Nifty]))/_xlfn.STDEV.P(Table2[1W Return vs Nifty])</f>
        <v>-6.1133798937026765E-2</v>
      </c>
      <c r="O736">
        <v>217.94</v>
      </c>
      <c r="P736">
        <v>219.60589369361</v>
      </c>
      <c r="Q736">
        <v>250.54057588259599</v>
      </c>
      <c r="R736">
        <v>51.430065852077199</v>
      </c>
      <c r="S736" s="1">
        <f>(Table2[[#This Row],[Close Price]]-Table2[[#This Row],[20D EMA]])/Table2[[#This Row],[20D EMA]]</f>
        <v>5.5978709736624705E-3</v>
      </c>
      <c r="T736" s="1">
        <f>(Table2[[#This Row],[Close Price]]-Table2[[#This Row],[50D EMA]])/Table2[[#This Row],[50D EMA]]</f>
        <v>-2.0304268073611247E-3</v>
      </c>
      <c r="U736" s="1">
        <f>(Table2[[#This Row],[Close Price]]-Table2[[#This Row],[200D EMA]])/Table2[[#This Row],[200D EMA]]</f>
        <v>-0.12525147183065874</v>
      </c>
      <c r="V736">
        <v>1.2391523089255501</v>
      </c>
      <c r="W736">
        <v>216.95</v>
      </c>
      <c r="X736">
        <v>219.9</v>
      </c>
      <c r="Y736">
        <v>215.16</v>
      </c>
      <c r="Z736">
        <v>219.9</v>
      </c>
      <c r="AA736">
        <v>215.16</v>
      </c>
      <c r="AB736">
        <v>232</v>
      </c>
      <c r="AC736" s="1">
        <f>(Table2[[#This Row],[Close Price]]/Table2[[#This Row],[Day Low]])-1</f>
        <v>1.01866789582854E-2</v>
      </c>
      <c r="AD736" s="1">
        <f>(Table2[[#This Row],[Day High]]/Table2[[#This Row],[Close Price]])-1</f>
        <v>3.3765285636064846E-3</v>
      </c>
      <c r="AE736" s="1">
        <f>(Table2[[#This Row],[Close Price]]/Table2[[#This Row],[Current Week Low]])-1</f>
        <v>1.8590816136828447E-2</v>
      </c>
      <c r="AF736" s="1">
        <f>(Table2[[#This Row],[Current Week High]]/Table2[[#This Row],[Close Price]])-1</f>
        <v>3.3765285636064846E-3</v>
      </c>
      <c r="AG736" s="1">
        <f>(Table2[[#This Row],[Close Price]]/Table2[[#This Row],[Current Month Low]])-1</f>
        <v>1.8590816136828447E-2</v>
      </c>
      <c r="AH736" s="1">
        <f>(Table2[[#This Row],[Current Month High]]/Table2[[#This Row],[Close Price]])-1</f>
        <v>5.8587333455009993E-2</v>
      </c>
      <c r="AI736">
        <v>97.002190180689894</v>
      </c>
      <c r="AJ736">
        <v>14.443864229765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-0.08</v>
      </c>
      <c r="AM736" t="s">
        <v>3221</v>
      </c>
      <c r="AN736">
        <v>2.63</v>
      </c>
      <c r="AO736" t="s">
        <v>3220</v>
      </c>
      <c r="AP736">
        <v>-3.8767704866634001E-2</v>
      </c>
      <c r="AQ736">
        <f>(Table2[[#This Row],[Sharpe Ratio]]-AVERAGE(Table2[Sharpe Ratio]))/_xlfn.STDEV.P(Table2[Sharpe Ratio])</f>
        <v>-1.2092933316671042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717</v>
      </c>
      <c r="AT736">
        <f>_xlfn.RANK.AVG(Table2[[#This Row],[6M Return vs Nifty Z-Score]],Table2[6M Return vs Nifty Z-Score])</f>
        <v>736</v>
      </c>
      <c r="AU736">
        <f>_xlfn.RANK.AVG(Table2[[#This Row],[Sharpe Ratio Z-Score]],Table2[Sharpe Ratio Z-Score])</f>
        <v>655</v>
      </c>
      <c r="AV736">
        <f>(Table2[[#This Row],[Rank 1Y]]+Table2[[#This Row],[Rank 6M]]+Table2[[#This Row],[Rank Sharpe]])/3</f>
        <v>702.66666666666663</v>
      </c>
    </row>
    <row r="737" spans="1:48" x14ac:dyDescent="0.3">
      <c r="A737" t="s">
        <v>1036</v>
      </c>
      <c r="B737" t="s">
        <v>1037</v>
      </c>
      <c r="C737" t="s">
        <v>3178</v>
      </c>
      <c r="D737" t="s">
        <v>611</v>
      </c>
      <c r="E737">
        <v>13341.614743800001</v>
      </c>
      <c r="F737">
        <v>138.9</v>
      </c>
      <c r="G737">
        <v>-78.301443790612694</v>
      </c>
      <c r="H737">
        <f>(Table2[[#This Row],[1Y Return vs Nifty]]-AVERAGE(Table2[1Y Return vs Nifty]))/_xlfn.STDEV.P(Table2[1Y Return vs Nifty])</f>
        <v>-1.7848633693019347</v>
      </c>
      <c r="I737">
        <v>-6.0785320904664504</v>
      </c>
      <c r="J737">
        <f>(Table2[[#This Row],[1M Return vs Nifty]]-AVERAGE(Table2[1M Return vs Nifty]))/_xlfn.STDEV.P(Table2[1M Return vs Nifty])</f>
        <v>-0.66665156166355755</v>
      </c>
      <c r="K737">
        <v>-22.315758428698199</v>
      </c>
      <c r="L737">
        <f>(Table2[[#This Row],[6M Return vs Nifty]]-AVERAGE(Table2[6M Return vs Nifty]))/_xlfn.STDEV.P(Table2[6M Return vs Nifty])</f>
        <v>-1.1708095857803387</v>
      </c>
      <c r="M737">
        <v>-5.1741322665835696</v>
      </c>
      <c r="N737">
        <f>(Table2[[#This Row],[1W Return vs Nifty]]-AVERAGE(Table2[1W Return vs Nifty]))/_xlfn.STDEV.P(Table2[1W Return vs Nifty])</f>
        <v>-1.0140793066974128</v>
      </c>
      <c r="O737">
        <v>138.36000000000001</v>
      </c>
      <c r="P737">
        <v>141.44166834919699</v>
      </c>
      <c r="Q737">
        <v>168.30431340421899</v>
      </c>
      <c r="R737">
        <v>52.934811206371997</v>
      </c>
      <c r="S737" s="1">
        <f>(Table2[[#This Row],[Close Price]]-Table2[[#This Row],[20D EMA]])/Table2[[#This Row],[20D EMA]]</f>
        <v>3.9028620988724484E-3</v>
      </c>
      <c r="T737" s="1">
        <f>(Table2[[#This Row],[Close Price]]-Table2[[#This Row],[50D EMA]])/Table2[[#This Row],[50D EMA]]</f>
        <v>-1.7969728290548773E-2</v>
      </c>
      <c r="U737" s="1">
        <f>(Table2[[#This Row],[Close Price]]-Table2[[#This Row],[200D EMA]])/Table2[[#This Row],[200D EMA]]</f>
        <v>-0.17470920863209372</v>
      </c>
      <c r="V737">
        <v>1.4401825690060801</v>
      </c>
      <c r="W737">
        <v>133.38</v>
      </c>
      <c r="X737">
        <v>142</v>
      </c>
      <c r="Y737">
        <v>132.57</v>
      </c>
      <c r="Z737">
        <v>142</v>
      </c>
      <c r="AA737">
        <v>132.57</v>
      </c>
      <c r="AB737">
        <v>143.05000000000001</v>
      </c>
      <c r="AC737" s="1">
        <f>(Table2[[#This Row],[Close Price]]/Table2[[#This Row],[Day Low]])-1</f>
        <v>4.1385515069725765E-2</v>
      </c>
      <c r="AD737" s="1">
        <f>(Table2[[#This Row],[Day High]]/Table2[[#This Row],[Close Price]])-1</f>
        <v>2.2318214542836445E-2</v>
      </c>
      <c r="AE737" s="1">
        <f>(Table2[[#This Row],[Close Price]]/Table2[[#This Row],[Current Week Low]])-1</f>
        <v>4.7748359357320691E-2</v>
      </c>
      <c r="AF737" s="1">
        <f>(Table2[[#This Row],[Current Week High]]/Table2[[#This Row],[Close Price]])-1</f>
        <v>2.2318214542836445E-2</v>
      </c>
      <c r="AG737" s="1">
        <f>(Table2[[#This Row],[Close Price]]/Table2[[#This Row],[Current Month Low]])-1</f>
        <v>4.7748359357320691E-2</v>
      </c>
      <c r="AH737" s="1">
        <f>(Table2[[#This Row],[Current Month High]]/Table2[[#This Row],[Close Price]])-1</f>
        <v>2.9877609791216786E-2</v>
      </c>
      <c r="AI737">
        <v>115.766738660907</v>
      </c>
      <c r="AJ737">
        <v>10.677290836653301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-0.13</v>
      </c>
      <c r="AM737" t="s">
        <v>3221</v>
      </c>
      <c r="AN737">
        <v>1.65</v>
      </c>
      <c r="AO737" t="s">
        <v>3220</v>
      </c>
      <c r="AP737">
        <v>-7.2072789802946E-2</v>
      </c>
      <c r="AQ737">
        <f>(Table2[[#This Row],[Sharpe Ratio]]-AVERAGE(Table2[Sharpe Ratio]))/_xlfn.STDEV.P(Table2[Sharpe Ratio])</f>
        <v>-1.598674457649474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690</v>
      </c>
      <c r="AU737">
        <f>_xlfn.RANK.AVG(Table2[[#This Row],[Sharpe Ratio Z-Score]],Table2[Sharpe Ratio Z-Score])</f>
        <v>697</v>
      </c>
      <c r="AV737">
        <f>(Table2[[#This Row],[Rank 1Y]]+Table2[[#This Row],[Rank 6M]]+Table2[[#This Row],[Rank Sharpe]])/3</f>
        <v>708.33333333333337</v>
      </c>
    </row>
    <row r="738" spans="1:48" x14ac:dyDescent="0.3">
      <c r="A738" t="s">
        <v>2171</v>
      </c>
      <c r="B738" t="s">
        <v>2172</v>
      </c>
      <c r="C738" t="s">
        <v>3173</v>
      </c>
      <c r="D738" t="s">
        <v>258</v>
      </c>
      <c r="E738">
        <v>2771.5784880000001</v>
      </c>
      <c r="F738">
        <v>406</v>
      </c>
      <c r="G738">
        <v>-58.364668404498602</v>
      </c>
      <c r="H738">
        <f>(Table2[[#This Row],[1Y Return vs Nifty]]-AVERAGE(Table2[1Y Return vs Nifty]))/_xlfn.STDEV.P(Table2[1Y Return vs Nifty])</f>
        <v>-1.4336572348121275</v>
      </c>
      <c r="I738">
        <v>-5.0770334809143902</v>
      </c>
      <c r="J738">
        <f>(Table2[[#This Row],[1M Return vs Nifty]]-AVERAGE(Table2[1M Return vs Nifty]))/_xlfn.STDEV.P(Table2[1M Return vs Nifty])</f>
        <v>-0.56652330575486309</v>
      </c>
      <c r="K738">
        <v>-26.388452648848101</v>
      </c>
      <c r="L738">
        <f>(Table2[[#This Row],[6M Return vs Nifty]]-AVERAGE(Table2[6M Return vs Nifty]))/_xlfn.STDEV.P(Table2[6M Return vs Nifty])</f>
        <v>-1.3000032887493209</v>
      </c>
      <c r="M738">
        <v>-0.33372165395053399</v>
      </c>
      <c r="N738">
        <f>(Table2[[#This Row],[1W Return vs Nifty]]-AVERAGE(Table2[1W Return vs Nifty]))/_xlfn.STDEV.P(Table2[1W Return vs Nifty])</f>
        <v>-8.3376165127090784E-2</v>
      </c>
      <c r="O738">
        <v>413.21</v>
      </c>
      <c r="P738">
        <v>425.67541313108399</v>
      </c>
      <c r="Q738">
        <v>471.804529314832</v>
      </c>
      <c r="R738">
        <v>40.735662233135201</v>
      </c>
      <c r="S738" s="1">
        <f>(Table2[[#This Row],[Close Price]]-Table2[[#This Row],[20D EMA]])/Table2[[#This Row],[20D EMA]]</f>
        <v>-1.7448754870404832E-2</v>
      </c>
      <c r="T738" s="1">
        <f>(Table2[[#This Row],[Close Price]]-Table2[[#This Row],[50D EMA]])/Table2[[#This Row],[50D EMA]]</f>
        <v>-4.6221633958983363E-2</v>
      </c>
      <c r="U738" s="1">
        <f>(Table2[[#This Row],[Close Price]]-Table2[[#This Row],[200D EMA]])/Table2[[#This Row],[200D EMA]]</f>
        <v>-0.13947413648274046</v>
      </c>
      <c r="V738">
        <v>0.7872223334506</v>
      </c>
      <c r="W738">
        <v>404.55</v>
      </c>
      <c r="X738">
        <v>410.15</v>
      </c>
      <c r="Y738">
        <v>402.15</v>
      </c>
      <c r="Z738">
        <v>412</v>
      </c>
      <c r="AA738">
        <v>402.15</v>
      </c>
      <c r="AB738">
        <v>427.8</v>
      </c>
      <c r="AC738" s="1">
        <f>(Table2[[#This Row],[Close Price]]/Table2[[#This Row],[Day Low]])-1</f>
        <v>3.5842293906809264E-3</v>
      </c>
      <c r="AD738" s="1">
        <f>(Table2[[#This Row],[Day High]]/Table2[[#This Row],[Close Price]])-1</f>
        <v>1.0221674876847331E-2</v>
      </c>
      <c r="AE738" s="1">
        <f>(Table2[[#This Row],[Close Price]]/Table2[[#This Row],[Current Week Low]])-1</f>
        <v>9.5735422106180135E-3</v>
      </c>
      <c r="AF738" s="1">
        <f>(Table2[[#This Row],[Current Week High]]/Table2[[#This Row],[Close Price]])-1</f>
        <v>1.4778325123152802E-2</v>
      </c>
      <c r="AG738" s="1">
        <f>(Table2[[#This Row],[Close Price]]/Table2[[#This Row],[Current Month Low]])-1</f>
        <v>9.5735422106180135E-3</v>
      </c>
      <c r="AH738" s="1">
        <f>(Table2[[#This Row],[Current Month High]]/Table2[[#This Row],[Close Price]])-1</f>
        <v>5.3694581280788301E-2</v>
      </c>
      <c r="AI738">
        <v>49.224137931034399</v>
      </c>
      <c r="AJ738">
        <v>2.0356873586328201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-0.19</v>
      </c>
      <c r="AM738" t="s">
        <v>3221</v>
      </c>
      <c r="AN738">
        <v>-3.67</v>
      </c>
      <c r="AO738" t="s">
        <v>3221</v>
      </c>
      <c r="AP738">
        <v>-0.14165712408758799</v>
      </c>
      <c r="AQ738">
        <f>(Table2[[#This Row],[Sharpe Ratio]]-AVERAGE(Table2[Sharpe Ratio]))/_xlfn.STDEV.P(Table2[Sharpe Ratio])</f>
        <v>-2.4122086818167414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728</v>
      </c>
      <c r="AT738">
        <f>_xlfn.RANK.AVG(Table2[[#This Row],[6M Return vs Nifty Z-Score]],Table2[6M Return vs Nifty Z-Score])</f>
        <v>710</v>
      </c>
      <c r="AU738">
        <f>_xlfn.RANK.AVG(Table2[[#This Row],[Sharpe Ratio Z-Score]],Table2[Sharpe Ratio Z-Score])</f>
        <v>737</v>
      </c>
      <c r="AV738">
        <f>(Table2[[#This Row],[Rank 1Y]]+Table2[[#This Row],[Rank 6M]]+Table2[[#This Row],[Rank Sharpe]])/3</f>
        <v>725</v>
      </c>
    </row>
    <row r="739" spans="1:48" x14ac:dyDescent="0.3">
      <c r="A739" t="s">
        <v>1682</v>
      </c>
      <c r="B739" t="s">
        <v>1683</v>
      </c>
      <c r="C739" t="s">
        <v>3171</v>
      </c>
      <c r="D739" t="s">
        <v>483</v>
      </c>
      <c r="E739">
        <v>5144.30484204</v>
      </c>
      <c r="F739">
        <v>310.10000000000002</v>
      </c>
      <c r="G739">
        <v>-55.721175716774603</v>
      </c>
      <c r="H739">
        <f>(Table2[[#This Row],[1Y Return vs Nifty]]-AVERAGE(Table2[1Y Return vs Nifty]))/_xlfn.STDEV.P(Table2[1Y Return vs Nifty])</f>
        <v>-1.3870894809789649</v>
      </c>
      <c r="I739">
        <v>0.33916837818654499</v>
      </c>
      <c r="J739">
        <f>(Table2[[#This Row],[1M Return vs Nifty]]-AVERAGE(Table2[1M Return vs Nifty]))/_xlfn.STDEV.P(Table2[1M Return vs Nifty])</f>
        <v>-2.5019962037025806E-2</v>
      </c>
      <c r="K739">
        <v>-33.955431661534</v>
      </c>
      <c r="L739">
        <f>(Table2[[#This Row],[6M Return vs Nifty]]-AVERAGE(Table2[6M Return vs Nifty]))/_xlfn.STDEV.P(Table2[6M Return vs Nifty])</f>
        <v>-1.5400424338687111</v>
      </c>
      <c r="M739">
        <v>-0.86097215151765805</v>
      </c>
      <c r="N739">
        <f>(Table2[[#This Row],[1W Return vs Nifty]]-AVERAGE(Table2[1W Return vs Nifty]))/_xlfn.STDEV.P(Table2[1W Return vs Nifty])</f>
        <v>-0.18475469140325407</v>
      </c>
      <c r="O739">
        <v>316.7</v>
      </c>
      <c r="P739">
        <v>322.76743520057403</v>
      </c>
      <c r="Q739">
        <v>359.01228110864997</v>
      </c>
      <c r="R739">
        <v>41.243640023732802</v>
      </c>
      <c r="S739" s="1">
        <f>(Table2[[#This Row],[Close Price]]-Table2[[#This Row],[20D EMA]])/Table2[[#This Row],[20D EMA]]</f>
        <v>-2.0839911588253761E-2</v>
      </c>
      <c r="T739" s="1">
        <f>(Table2[[#This Row],[Close Price]]-Table2[[#This Row],[50D EMA]])/Table2[[#This Row],[50D EMA]]</f>
        <v>-3.9246323572581635E-2</v>
      </c>
      <c r="U739" s="1">
        <f>(Table2[[#This Row],[Close Price]]-Table2[[#This Row],[200D EMA]])/Table2[[#This Row],[200D EMA]]</f>
        <v>-0.13624124767433052</v>
      </c>
      <c r="V739">
        <v>0.66527338336662201</v>
      </c>
      <c r="W739">
        <v>308.35000000000002</v>
      </c>
      <c r="X739">
        <v>316.64999999999998</v>
      </c>
      <c r="Y739">
        <v>306</v>
      </c>
      <c r="Z739">
        <v>316.64999999999998</v>
      </c>
      <c r="AA739">
        <v>306</v>
      </c>
      <c r="AB739">
        <v>324</v>
      </c>
      <c r="AC739" s="1">
        <f>(Table2[[#This Row],[Close Price]]/Table2[[#This Row],[Day Low]])-1</f>
        <v>5.6753688989783502E-3</v>
      </c>
      <c r="AD739" s="1">
        <f>(Table2[[#This Row],[Day High]]/Table2[[#This Row],[Close Price]])-1</f>
        <v>2.1122218639148427E-2</v>
      </c>
      <c r="AE739" s="1">
        <f>(Table2[[#This Row],[Close Price]]/Table2[[#This Row],[Current Week Low]])-1</f>
        <v>1.3398692810457691E-2</v>
      </c>
      <c r="AF739" s="1">
        <f>(Table2[[#This Row],[Current Week High]]/Table2[[#This Row],[Close Price]])-1</f>
        <v>2.1122218639148427E-2</v>
      </c>
      <c r="AG739" s="1">
        <f>(Table2[[#This Row],[Close Price]]/Table2[[#This Row],[Current Month Low]])-1</f>
        <v>1.3398692810457691E-2</v>
      </c>
      <c r="AH739" s="1">
        <f>(Table2[[#This Row],[Current Month High]]/Table2[[#This Row],[Close Price]])-1</f>
        <v>4.4824250241857433E-2</v>
      </c>
      <c r="AI739">
        <v>74.911318929377501</v>
      </c>
      <c r="AJ739">
        <v>18.065867123548401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-0.15</v>
      </c>
      <c r="AM739" t="s">
        <v>3221</v>
      </c>
      <c r="AN739">
        <v>-7.2</v>
      </c>
      <c r="AO739" t="s">
        <v>3221</v>
      </c>
      <c r="AP739">
        <v>-0.10754341390193101</v>
      </c>
      <c r="AQ739">
        <f>(Table2[[#This Row],[Sharpe Ratio]]-AVERAGE(Table2[Sharpe Ratio]))/_xlfn.STDEV.P(Table2[Sharpe Ratio])</f>
        <v>-2.0133736417942232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724</v>
      </c>
      <c r="AT739">
        <f>_xlfn.RANK.AVG(Table2[[#This Row],[6M Return vs Nifty Z-Score]],Table2[6M Return vs Nifty Z-Score])</f>
        <v>725</v>
      </c>
      <c r="AU739">
        <f>_xlfn.RANK.AVG(Table2[[#This Row],[Sharpe Ratio Z-Score]],Table2[Sharpe Ratio Z-Score])</f>
        <v>728</v>
      </c>
      <c r="AV739">
        <f>(Table2[[#This Row],[Rank 1Y]]+Table2[[#This Row],[Rank 6M]]+Table2[[#This Row],[Rank Sharpe]])/3</f>
        <v>725.66666666666663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103E-8265-42D8-BFBF-8DC3C6EE3562}">
  <dimension ref="A1:Q1493"/>
  <sheetViews>
    <sheetView topLeftCell="G990" workbookViewId="0">
      <selection sqref="A1:Q122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3158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3159</v>
      </c>
      <c r="D2" t="s">
        <v>18</v>
      </c>
      <c r="E2">
        <v>1977680.5585687801</v>
      </c>
      <c r="F2">
        <v>2923.05</v>
      </c>
      <c r="G2">
        <v>-8.2207812282428208</v>
      </c>
      <c r="H2">
        <v>-3.1424031400425201</v>
      </c>
      <c r="I2">
        <v>-11.671729598865401</v>
      </c>
      <c r="J2">
        <v>-2.5942567111653898</v>
      </c>
      <c r="K2">
        <v>2989.8969630966399</v>
      </c>
      <c r="L2">
        <v>2851.41800812257</v>
      </c>
      <c r="M2">
        <v>29.627728876772402</v>
      </c>
      <c r="N2">
        <v>1.37260710802574</v>
      </c>
      <c r="O2">
        <v>10.076803338978101</v>
      </c>
      <c r="P2">
        <v>31.6511282259154</v>
      </c>
      <c r="Q2">
        <v>4.3464999041040002E-3</v>
      </c>
    </row>
    <row r="3" spans="1:17" x14ac:dyDescent="0.3">
      <c r="A3" t="s">
        <v>19</v>
      </c>
      <c r="B3" t="s">
        <v>20</v>
      </c>
      <c r="C3" t="s">
        <v>3160</v>
      </c>
      <c r="D3" t="s">
        <v>21</v>
      </c>
      <c r="E3">
        <v>1630979.5818016301</v>
      </c>
      <c r="F3">
        <v>4507.8500000000004</v>
      </c>
      <c r="G3">
        <v>3.16882715602291</v>
      </c>
      <c r="H3">
        <v>2.2769748140707802</v>
      </c>
      <c r="I3">
        <v>-1.9742289911292299</v>
      </c>
      <c r="J3">
        <v>-0.85318834805604504</v>
      </c>
      <c r="K3">
        <v>4310.8008847566898</v>
      </c>
      <c r="L3">
        <v>3988.1195427842899</v>
      </c>
      <c r="M3">
        <v>59.750287654506501</v>
      </c>
      <c r="N3">
        <v>0.69605929213153295</v>
      </c>
      <c r="O3">
        <v>1.8722894506250001</v>
      </c>
      <c r="P3">
        <v>36.147689519782503</v>
      </c>
      <c r="Q3">
        <v>-2.4169917632196999E-2</v>
      </c>
    </row>
    <row r="4" spans="1:17" x14ac:dyDescent="0.3">
      <c r="A4" t="s">
        <v>22</v>
      </c>
      <c r="B4" t="s">
        <v>23</v>
      </c>
      <c r="C4" t="s">
        <v>3161</v>
      </c>
      <c r="D4" t="s">
        <v>24</v>
      </c>
      <c r="E4">
        <v>1258116.9544158799</v>
      </c>
      <c r="F4">
        <v>1650.35</v>
      </c>
      <c r="G4">
        <v>-25.206120506712999</v>
      </c>
      <c r="H4">
        <v>-3.2689151990970702</v>
      </c>
      <c r="I4">
        <v>4.2612257925729899</v>
      </c>
      <c r="J4">
        <v>1.86382739793406</v>
      </c>
      <c r="K4">
        <v>1625.6611759848699</v>
      </c>
      <c r="L4">
        <v>1577.1118898684999</v>
      </c>
      <c r="M4">
        <v>61.833663793422701</v>
      </c>
      <c r="N4">
        <v>1.47372059691895</v>
      </c>
      <c r="O4">
        <v>8.7042142575817198</v>
      </c>
      <c r="P4">
        <v>21.033332111033602</v>
      </c>
      <c r="Q4">
        <v>-7.9385610015040006E-2</v>
      </c>
    </row>
    <row r="5" spans="1:17" x14ac:dyDescent="0.3">
      <c r="A5" t="s">
        <v>25</v>
      </c>
      <c r="B5" t="s">
        <v>26</v>
      </c>
      <c r="C5" t="s">
        <v>3162</v>
      </c>
      <c r="D5" t="s">
        <v>27</v>
      </c>
      <c r="E5">
        <v>943632.20051517501</v>
      </c>
      <c r="F5">
        <v>1577.85</v>
      </c>
      <c r="G5">
        <v>50.78439932717</v>
      </c>
      <c r="H5">
        <v>2.4677643049181199</v>
      </c>
      <c r="I5">
        <v>20.535415325754901</v>
      </c>
      <c r="J5">
        <v>-1.0877695590593901</v>
      </c>
      <c r="K5">
        <v>1484.9372412823</v>
      </c>
      <c r="L5">
        <v>1291.41924694215</v>
      </c>
      <c r="M5">
        <v>68.668124368133803</v>
      </c>
      <c r="N5">
        <v>1.13289331679213</v>
      </c>
      <c r="O5">
        <v>1.93617897772286</v>
      </c>
      <c r="P5">
        <v>78.570620190131194</v>
      </c>
      <c r="Q5">
        <v>0.13862866798071499</v>
      </c>
    </row>
    <row r="6" spans="1:17" x14ac:dyDescent="0.3">
      <c r="A6" t="s">
        <v>28</v>
      </c>
      <c r="B6" t="s">
        <v>29</v>
      </c>
      <c r="C6" t="s">
        <v>3161</v>
      </c>
      <c r="D6" t="s">
        <v>24</v>
      </c>
      <c r="E6">
        <v>871566.54088350898</v>
      </c>
      <c r="F6">
        <v>1237.3</v>
      </c>
      <c r="G6">
        <v>0.13805892453535001</v>
      </c>
      <c r="H6">
        <v>2.73260839608559</v>
      </c>
      <c r="I6">
        <v>3.3771919574558198</v>
      </c>
      <c r="J6">
        <v>1.5185556832193099</v>
      </c>
      <c r="K6">
        <v>1200.5157563647199</v>
      </c>
      <c r="L6">
        <v>1113.99406016837</v>
      </c>
      <c r="M6">
        <v>60.224991558636198</v>
      </c>
      <c r="N6">
        <v>0.91408101964426702</v>
      </c>
      <c r="O6">
        <v>1.6568334276246599</v>
      </c>
      <c r="P6">
        <v>37.630700778642897</v>
      </c>
      <c r="Q6">
        <v>8.3965785867863005E-2</v>
      </c>
    </row>
    <row r="7" spans="1:17" x14ac:dyDescent="0.3">
      <c r="A7" t="s">
        <v>30</v>
      </c>
      <c r="B7" t="s">
        <v>31</v>
      </c>
      <c r="C7" t="s">
        <v>3160</v>
      </c>
      <c r="D7" t="s">
        <v>21</v>
      </c>
      <c r="E7">
        <v>792053.27455787</v>
      </c>
      <c r="F7">
        <v>1912.3</v>
      </c>
      <c r="G7">
        <v>3.1772307758248801</v>
      </c>
      <c r="H7">
        <v>4.0908875666539997</v>
      </c>
      <c r="I7">
        <v>8.1482561272018508</v>
      </c>
      <c r="J7">
        <v>-2.5817188803322502</v>
      </c>
      <c r="K7">
        <v>1805.00161482164</v>
      </c>
      <c r="L7">
        <v>1624.8763229599999</v>
      </c>
      <c r="M7">
        <v>53.118047818269901</v>
      </c>
      <c r="N7">
        <v>0.85506499488810905</v>
      </c>
      <c r="O7">
        <v>3.3179940385922699</v>
      </c>
      <c r="P7">
        <v>41.478933155772502</v>
      </c>
      <c r="Q7">
        <v>-2.8173766710334999E-2</v>
      </c>
    </row>
    <row r="8" spans="1:17" x14ac:dyDescent="0.3">
      <c r="A8" t="s">
        <v>32</v>
      </c>
      <c r="B8" t="s">
        <v>33</v>
      </c>
      <c r="C8" t="s">
        <v>3161</v>
      </c>
      <c r="D8" t="s">
        <v>34</v>
      </c>
      <c r="E8">
        <v>698484.79214700998</v>
      </c>
      <c r="F8">
        <v>782.65</v>
      </c>
      <c r="G8">
        <v>5.9285193533456502</v>
      </c>
      <c r="H8">
        <v>-7.3684005110340101</v>
      </c>
      <c r="I8">
        <v>-10.1689120292205</v>
      </c>
      <c r="J8">
        <v>-3.6422256172369298</v>
      </c>
      <c r="K8">
        <v>821.89890620435995</v>
      </c>
      <c r="L8">
        <v>763.87219442420906</v>
      </c>
      <c r="M8">
        <v>25.3736176680715</v>
      </c>
      <c r="N8">
        <v>0.97050362575839999</v>
      </c>
      <c r="O8">
        <v>16.527183287548699</v>
      </c>
      <c r="P8">
        <v>44.0813696612665</v>
      </c>
      <c r="Q8">
        <v>6.8218064243125001E-2</v>
      </c>
    </row>
    <row r="9" spans="1:17" x14ac:dyDescent="0.3">
      <c r="A9" t="s">
        <v>35</v>
      </c>
      <c r="B9" t="s">
        <v>36</v>
      </c>
      <c r="C9" t="s">
        <v>3163</v>
      </c>
      <c r="D9" t="s">
        <v>37</v>
      </c>
      <c r="E9">
        <v>681052.52320331999</v>
      </c>
      <c r="F9">
        <v>2898.6</v>
      </c>
      <c r="G9">
        <v>-12.056061166750199</v>
      </c>
      <c r="H9">
        <v>3.9485914004144198</v>
      </c>
      <c r="I9">
        <v>9.9622557997047299</v>
      </c>
      <c r="J9">
        <v>5.8583403506571701</v>
      </c>
      <c r="K9">
        <v>2715.9735395865901</v>
      </c>
      <c r="L9">
        <v>2549.3304394611</v>
      </c>
      <c r="M9">
        <v>73.947905571912401</v>
      </c>
      <c r="N9">
        <v>1.03177161611236</v>
      </c>
      <c r="O9">
        <v>1.3661767749948199</v>
      </c>
      <c r="P9">
        <v>33.449966621394502</v>
      </c>
      <c r="Q9">
        <v>-5.2233477514498999E-2</v>
      </c>
    </row>
    <row r="10" spans="1:17" x14ac:dyDescent="0.3">
      <c r="A10" t="s">
        <v>38</v>
      </c>
      <c r="B10" t="s">
        <v>39</v>
      </c>
      <c r="C10" t="s">
        <v>3161</v>
      </c>
      <c r="D10" t="s">
        <v>40</v>
      </c>
      <c r="E10">
        <v>652834.63770871505</v>
      </c>
      <c r="F10">
        <v>1032.1500000000001</v>
      </c>
      <c r="G10">
        <v>25.656214437605101</v>
      </c>
      <c r="H10">
        <v>-11.315712628337501</v>
      </c>
      <c r="I10">
        <v>-9.3245052546383693</v>
      </c>
      <c r="J10">
        <v>-2.3168501233284799</v>
      </c>
      <c r="K10">
        <v>1065.3759688288501</v>
      </c>
      <c r="L10">
        <v>962.02515998518595</v>
      </c>
      <c r="M10">
        <v>32.413896541366903</v>
      </c>
      <c r="N10">
        <v>0.38578729724859301</v>
      </c>
      <c r="O10">
        <v>18.393644334641198</v>
      </c>
      <c r="P10">
        <v>72.788147652130206</v>
      </c>
      <c r="Q10">
        <v>-1.8772378445267E-2</v>
      </c>
    </row>
    <row r="11" spans="1:17" x14ac:dyDescent="0.3">
      <c r="A11" t="s">
        <v>41</v>
      </c>
      <c r="B11" t="s">
        <v>42</v>
      </c>
      <c r="C11" t="s">
        <v>3163</v>
      </c>
      <c r="D11" t="s">
        <v>43</v>
      </c>
      <c r="E11">
        <v>642281.70811055996</v>
      </c>
      <c r="F11">
        <v>513.6</v>
      </c>
      <c r="G11">
        <v>-11.4949592201106</v>
      </c>
      <c r="H11">
        <v>1.01785653613172</v>
      </c>
      <c r="I11">
        <v>14.126189658600399</v>
      </c>
      <c r="J11">
        <v>1.2777287289585799</v>
      </c>
      <c r="K11">
        <v>486.29572087178201</v>
      </c>
      <c r="L11">
        <v>452.32374788478199</v>
      </c>
      <c r="M11">
        <v>62.078677419654497</v>
      </c>
      <c r="N11">
        <v>0.82391600499790796</v>
      </c>
      <c r="O11">
        <v>0.457554517133962</v>
      </c>
      <c r="P11">
        <v>28.608989608113099</v>
      </c>
      <c r="Q11">
        <v>0.123869801623954</v>
      </c>
    </row>
    <row r="12" spans="1:17" x14ac:dyDescent="0.3">
      <c r="A12" t="s">
        <v>44</v>
      </c>
      <c r="B12" t="s">
        <v>45</v>
      </c>
      <c r="C12" t="s">
        <v>3164</v>
      </c>
      <c r="D12" t="s">
        <v>46</v>
      </c>
      <c r="E12">
        <v>494468.79096349998</v>
      </c>
      <c r="F12">
        <v>3596.15</v>
      </c>
      <c r="G12">
        <v>-2.0892222016903998</v>
      </c>
      <c r="H12">
        <v>-3.0596928676867101</v>
      </c>
      <c r="I12">
        <v>-12.5466437328043</v>
      </c>
      <c r="J12">
        <v>-1.9010010500465899</v>
      </c>
      <c r="K12">
        <v>3620.5920158067402</v>
      </c>
      <c r="L12">
        <v>3444.40571438899</v>
      </c>
      <c r="M12">
        <v>40.551632028921397</v>
      </c>
      <c r="N12">
        <v>0.82787834350144995</v>
      </c>
      <c r="O12">
        <v>9.0026834253298595</v>
      </c>
      <c r="P12">
        <v>26.355826496372099</v>
      </c>
      <c r="Q12">
        <v>0.122306725281374</v>
      </c>
    </row>
    <row r="13" spans="1:17" x14ac:dyDescent="0.3">
      <c r="A13" t="s">
        <v>47</v>
      </c>
      <c r="B13" t="s">
        <v>48</v>
      </c>
      <c r="C13" t="s">
        <v>3160</v>
      </c>
      <c r="D13" t="s">
        <v>21</v>
      </c>
      <c r="E13">
        <v>481448.16632959002</v>
      </c>
      <c r="F13">
        <v>1779.1</v>
      </c>
      <c r="G13">
        <v>12.481178240334</v>
      </c>
      <c r="H13">
        <v>6.8219102553037896</v>
      </c>
      <c r="I13">
        <v>-2.7546112902545299</v>
      </c>
      <c r="J13">
        <v>-2.3577198463517202</v>
      </c>
      <c r="K13">
        <v>1641.3957659948201</v>
      </c>
      <c r="L13">
        <v>1497.3015113013801</v>
      </c>
      <c r="M13">
        <v>63.587481630593999</v>
      </c>
      <c r="N13">
        <v>1.0032218429883299</v>
      </c>
      <c r="O13">
        <v>2.1387218256421798</v>
      </c>
      <c r="P13">
        <v>47.209465888875002</v>
      </c>
      <c r="Q13">
        <v>1.9019354425994998E-2</v>
      </c>
    </row>
    <row r="14" spans="1:17" x14ac:dyDescent="0.3">
      <c r="A14" t="s">
        <v>49</v>
      </c>
      <c r="B14" t="s">
        <v>50</v>
      </c>
      <c r="C14" t="s">
        <v>3161</v>
      </c>
      <c r="D14" t="s">
        <v>51</v>
      </c>
      <c r="E14">
        <v>447900.851145825</v>
      </c>
      <c r="F14">
        <v>7241.85</v>
      </c>
      <c r="G14">
        <v>-28.3695130835107</v>
      </c>
      <c r="H14">
        <v>8.3821542527534891</v>
      </c>
      <c r="I14">
        <v>1.23463526115835</v>
      </c>
      <c r="J14">
        <v>-0.22712904965614999</v>
      </c>
      <c r="K14">
        <v>6953.8403866711396</v>
      </c>
      <c r="L14">
        <v>6971.64195616918</v>
      </c>
      <c r="M14">
        <v>60.115434115483602</v>
      </c>
      <c r="N14">
        <v>1.47263069421089</v>
      </c>
      <c r="O14">
        <v>13.120266230314</v>
      </c>
      <c r="P14">
        <v>17.034325608455301</v>
      </c>
      <c r="Q14">
        <v>-5.9633399676694003E-2</v>
      </c>
    </row>
    <row r="15" spans="1:17" x14ac:dyDescent="0.3">
      <c r="A15" t="s">
        <v>52</v>
      </c>
      <c r="B15" t="s">
        <v>53</v>
      </c>
      <c r="C15" t="s">
        <v>3165</v>
      </c>
      <c r="D15" t="s">
        <v>54</v>
      </c>
      <c r="E15">
        <v>440601.87721594999</v>
      </c>
      <c r="F15">
        <v>1836.35</v>
      </c>
      <c r="G15">
        <v>35.179659376012097</v>
      </c>
      <c r="H15">
        <v>2.2383999283187399</v>
      </c>
      <c r="I15">
        <v>3.9071150823276102</v>
      </c>
      <c r="J15">
        <v>0.919734004224111</v>
      </c>
      <c r="K15">
        <v>1714.62279657978</v>
      </c>
      <c r="L15">
        <v>1516.451064285</v>
      </c>
      <c r="M15">
        <v>72.6752465385281</v>
      </c>
      <c r="N15">
        <v>0.94614572460314905</v>
      </c>
      <c r="O15">
        <v>0.74332235140359604</v>
      </c>
      <c r="P15">
        <v>71.886554031918394</v>
      </c>
      <c r="Q15">
        <v>0.138752396754067</v>
      </c>
    </row>
    <row r="16" spans="1:17" x14ac:dyDescent="0.3">
      <c r="A16" t="s">
        <v>55</v>
      </c>
      <c r="B16" t="s">
        <v>56</v>
      </c>
      <c r="C16" t="s">
        <v>3166</v>
      </c>
      <c r="D16" t="s">
        <v>57</v>
      </c>
      <c r="E16">
        <v>385564.45259916002</v>
      </c>
      <c r="F16">
        <v>12263.4</v>
      </c>
      <c r="G16">
        <v>-9.9239288550408293</v>
      </c>
      <c r="H16">
        <v>-2.71614953911349</v>
      </c>
      <c r="I16">
        <v>-3.70999905223846</v>
      </c>
      <c r="J16">
        <v>-1.51775778030937</v>
      </c>
      <c r="K16">
        <v>12379.1816706272</v>
      </c>
      <c r="L16">
        <v>11792.5941490229</v>
      </c>
      <c r="M16">
        <v>46.285760245007801</v>
      </c>
      <c r="N16">
        <v>1.03578234323889</v>
      </c>
      <c r="O16">
        <v>11.551445765448401</v>
      </c>
      <c r="P16">
        <v>25.937982983573999</v>
      </c>
      <c r="Q16">
        <v>6.1282413957845998E-2</v>
      </c>
    </row>
    <row r="17" spans="1:17" x14ac:dyDescent="0.3">
      <c r="A17" t="s">
        <v>58</v>
      </c>
      <c r="B17" t="s">
        <v>59</v>
      </c>
      <c r="C17" t="s">
        <v>3167</v>
      </c>
      <c r="D17" t="s">
        <v>60</v>
      </c>
      <c r="E17">
        <v>384278.87889042002</v>
      </c>
      <c r="F17">
        <v>396.3</v>
      </c>
      <c r="G17">
        <v>36.676431632538701</v>
      </c>
      <c r="H17">
        <v>-7.4464893341891996</v>
      </c>
      <c r="I17">
        <v>2.5699835233282902</v>
      </c>
      <c r="J17">
        <v>-4.0628818693602096</v>
      </c>
      <c r="K17">
        <v>395.36620108156399</v>
      </c>
      <c r="L17">
        <v>346.30978839127602</v>
      </c>
      <c r="M17">
        <v>40.188997709860899</v>
      </c>
      <c r="N17">
        <v>0.80470633989108697</v>
      </c>
      <c r="O17">
        <v>7.5700227100681197</v>
      </c>
      <c r="P17">
        <v>74.006586169044994</v>
      </c>
      <c r="Q17">
        <v>0.18278074208954101</v>
      </c>
    </row>
    <row r="18" spans="1:17" x14ac:dyDescent="0.3">
      <c r="A18" t="s">
        <v>61</v>
      </c>
      <c r="B18" t="s">
        <v>62</v>
      </c>
      <c r="C18" t="s">
        <v>3166</v>
      </c>
      <c r="D18" t="s">
        <v>57</v>
      </c>
      <c r="E18">
        <v>381265.97714959999</v>
      </c>
      <c r="F18">
        <v>1035.8</v>
      </c>
      <c r="G18">
        <v>36.813749202413199</v>
      </c>
      <c r="H18">
        <v>-4.50494885080278</v>
      </c>
      <c r="I18">
        <v>-10.5669362787587</v>
      </c>
      <c r="J18">
        <v>-4.3139292042569499</v>
      </c>
      <c r="K18">
        <v>1053.3749416159801</v>
      </c>
      <c r="L18">
        <v>934.045111772469</v>
      </c>
      <c r="M18">
        <v>29.964853501596</v>
      </c>
      <c r="N18">
        <v>0.93197181160074405</v>
      </c>
      <c r="O18">
        <v>13.825062753427201</v>
      </c>
      <c r="P18">
        <v>70.277823442380395</v>
      </c>
      <c r="Q18">
        <v>0.166931530975437</v>
      </c>
    </row>
    <row r="19" spans="1:17" x14ac:dyDescent="0.3">
      <c r="A19" t="s">
        <v>63</v>
      </c>
      <c r="B19" t="s">
        <v>64</v>
      </c>
      <c r="C19" t="s">
        <v>3159</v>
      </c>
      <c r="D19" t="s">
        <v>65</v>
      </c>
      <c r="E19">
        <v>371873.05332935997</v>
      </c>
      <c r="F19">
        <v>295.60000000000002</v>
      </c>
      <c r="G19">
        <v>34.834851569135502</v>
      </c>
      <c r="H19">
        <v>-12.2982360500319</v>
      </c>
      <c r="I19">
        <v>-3.4424794637398501</v>
      </c>
      <c r="J19">
        <v>-7.5789078115428996</v>
      </c>
      <c r="K19">
        <v>313.28954546108002</v>
      </c>
      <c r="L19">
        <v>271.39396280079899</v>
      </c>
      <c r="M19">
        <v>17.6747094779357</v>
      </c>
      <c r="N19">
        <v>0.76340937256338504</v>
      </c>
      <c r="O19">
        <v>16.711772665764499</v>
      </c>
      <c r="P19">
        <v>64.313507504168996</v>
      </c>
      <c r="Q19">
        <v>0.104076343315469</v>
      </c>
    </row>
    <row r="20" spans="1:17" x14ac:dyDescent="0.3">
      <c r="A20" t="s">
        <v>66</v>
      </c>
      <c r="B20" t="s">
        <v>67</v>
      </c>
      <c r="C20" t="s">
        <v>3161</v>
      </c>
      <c r="D20" t="s">
        <v>24</v>
      </c>
      <c r="E20">
        <v>367123.71779999998</v>
      </c>
      <c r="F20">
        <v>1187.2</v>
      </c>
      <c r="G20">
        <v>-7.6703709874252297</v>
      </c>
      <c r="H20">
        <v>-0.595925877582418</v>
      </c>
      <c r="I20">
        <v>-3.8964992142396802</v>
      </c>
      <c r="J20">
        <v>-0.33713678598233898</v>
      </c>
      <c r="K20">
        <v>1184.6303546376701</v>
      </c>
      <c r="L20">
        <v>1129.7966581143501</v>
      </c>
      <c r="M20">
        <v>58.340125916126297</v>
      </c>
      <c r="N20">
        <v>0.77678934714303804</v>
      </c>
      <c r="O20">
        <v>12.8411388140161</v>
      </c>
      <c r="P20">
        <v>24.7845280639058</v>
      </c>
      <c r="Q20">
        <v>2.8536251649702998E-2</v>
      </c>
    </row>
    <row r="21" spans="1:17" x14ac:dyDescent="0.3">
      <c r="A21" t="s">
        <v>68</v>
      </c>
      <c r="B21" t="s">
        <v>69</v>
      </c>
      <c r="C21" t="s">
        <v>3161</v>
      </c>
      <c r="D21" t="s">
        <v>24</v>
      </c>
      <c r="E21">
        <v>356191.58134992002</v>
      </c>
      <c r="F21">
        <v>1791.6</v>
      </c>
      <c r="G21">
        <v>-27.244500514772401</v>
      </c>
      <c r="H21">
        <v>-1.08015711444445</v>
      </c>
      <c r="I21">
        <v>-7.74404167591688</v>
      </c>
      <c r="J21">
        <v>1.45818438883626</v>
      </c>
      <c r="K21">
        <v>1782.5161852634701</v>
      </c>
      <c r="L21">
        <v>1772.4660501942201</v>
      </c>
      <c r="M21">
        <v>54.872765275165399</v>
      </c>
      <c r="N21">
        <v>0.83080381375363899</v>
      </c>
      <c r="O21">
        <v>7.5295824960928703</v>
      </c>
      <c r="P21">
        <v>16.047543478964901</v>
      </c>
      <c r="Q21">
        <v>-0.10890526485588101</v>
      </c>
    </row>
    <row r="22" spans="1:17" x14ac:dyDescent="0.3">
      <c r="A22" t="s">
        <v>70</v>
      </c>
      <c r="B22" t="s">
        <v>71</v>
      </c>
      <c r="C22" t="s">
        <v>3168</v>
      </c>
      <c r="D22" t="s">
        <v>72</v>
      </c>
      <c r="E22">
        <v>347777.78086191998</v>
      </c>
      <c r="F22">
        <v>5344.4</v>
      </c>
      <c r="G22">
        <v>13.902456550194399</v>
      </c>
      <c r="H22">
        <v>4.9029447677044402</v>
      </c>
      <c r="I22">
        <v>22.9675255975935</v>
      </c>
      <c r="J22">
        <v>7.7452248849092298</v>
      </c>
      <c r="K22">
        <v>4990.9340977668598</v>
      </c>
      <c r="L22">
        <v>4533.7927547530298</v>
      </c>
      <c r="M22">
        <v>75.2352160977523</v>
      </c>
      <c r="N22">
        <v>1.02995407198773</v>
      </c>
      <c r="O22">
        <v>1.46040715515305</v>
      </c>
      <c r="P22">
        <v>47.7986725663716</v>
      </c>
      <c r="Q22">
        <v>5.3281952775490003E-3</v>
      </c>
    </row>
    <row r="23" spans="1:17" x14ac:dyDescent="0.3">
      <c r="A23" t="s">
        <v>73</v>
      </c>
      <c r="B23" t="s">
        <v>74</v>
      </c>
      <c r="C23" t="s">
        <v>3169</v>
      </c>
      <c r="D23" t="s">
        <v>75</v>
      </c>
      <c r="E23">
        <v>340449.93477543897</v>
      </c>
      <c r="F23">
        <v>2986.4</v>
      </c>
      <c r="G23">
        <v>-12.1380414614448</v>
      </c>
      <c r="H23">
        <v>-6.9859352633651497</v>
      </c>
      <c r="I23">
        <v>-18.214555781604101</v>
      </c>
      <c r="J23">
        <v>-1.6467648295814601</v>
      </c>
      <c r="K23">
        <v>3078.1760809758198</v>
      </c>
      <c r="L23">
        <v>3001.9629366970098</v>
      </c>
      <c r="M23">
        <v>36.1707429902741</v>
      </c>
      <c r="N23">
        <v>0.80006138481678302</v>
      </c>
      <c r="O23">
        <v>25.364987945352201</v>
      </c>
      <c r="P23">
        <v>39.421101774042903</v>
      </c>
      <c r="Q23">
        <v>7.3311181694691002E-2</v>
      </c>
    </row>
    <row r="24" spans="1:17" x14ac:dyDescent="0.3">
      <c r="A24" t="s">
        <v>76</v>
      </c>
      <c r="B24" t="s">
        <v>77</v>
      </c>
      <c r="C24" t="s">
        <v>3170</v>
      </c>
      <c r="D24" t="s">
        <v>78</v>
      </c>
      <c r="E24">
        <v>332612.59704978898</v>
      </c>
      <c r="F24">
        <v>11541.05</v>
      </c>
      <c r="G24">
        <v>10.048721457613301</v>
      </c>
      <c r="H24">
        <v>-1.7647738702164399</v>
      </c>
      <c r="I24">
        <v>7.6799698768239599</v>
      </c>
      <c r="J24">
        <v>1.13496086477664</v>
      </c>
      <c r="K24">
        <v>11301.6725897661</v>
      </c>
      <c r="L24">
        <v>10313.6630925381</v>
      </c>
      <c r="M24">
        <v>61.246483530379102</v>
      </c>
      <c r="N24">
        <v>0.64980170778916801</v>
      </c>
      <c r="O24">
        <v>4.6525229506847401</v>
      </c>
      <c r="P24">
        <v>43.455292384758302</v>
      </c>
      <c r="Q24">
        <v>3.4185513680490998E-2</v>
      </c>
    </row>
    <row r="25" spans="1:17" x14ac:dyDescent="0.3">
      <c r="A25" t="s">
        <v>79</v>
      </c>
      <c r="B25" t="s">
        <v>80</v>
      </c>
      <c r="C25" t="s">
        <v>3171</v>
      </c>
      <c r="D25" t="s">
        <v>81</v>
      </c>
      <c r="E25">
        <v>330643.32587439998</v>
      </c>
      <c r="F25">
        <v>3727.4</v>
      </c>
      <c r="G25">
        <v>-10.343773353364</v>
      </c>
      <c r="H25">
        <v>7.8263516928773802</v>
      </c>
      <c r="I25">
        <v>-11.932333543542599</v>
      </c>
      <c r="J25">
        <v>3.6482231412185002</v>
      </c>
      <c r="K25">
        <v>3493.1485162570598</v>
      </c>
      <c r="L25">
        <v>3422.0898889556602</v>
      </c>
      <c r="M25">
        <v>72.601929924462993</v>
      </c>
      <c r="N25">
        <v>0.83557020788647496</v>
      </c>
      <c r="O25">
        <v>4.28046359392604</v>
      </c>
      <c r="P25">
        <v>21.983865953234101</v>
      </c>
      <c r="Q25">
        <v>7.3430425009872999E-2</v>
      </c>
    </row>
    <row r="26" spans="1:17" x14ac:dyDescent="0.3">
      <c r="A26" t="s">
        <v>82</v>
      </c>
      <c r="B26" t="s">
        <v>83</v>
      </c>
      <c r="C26" t="s">
        <v>3166</v>
      </c>
      <c r="D26" t="s">
        <v>57</v>
      </c>
      <c r="E26">
        <v>322323.43099199998</v>
      </c>
      <c r="F26">
        <v>2690</v>
      </c>
      <c r="G26">
        <v>43.684277090768397</v>
      </c>
      <c r="H26">
        <v>-3.8289834717550399</v>
      </c>
      <c r="I26">
        <v>30.675522994203099</v>
      </c>
      <c r="J26">
        <v>-1.8736102431156501</v>
      </c>
      <c r="K26">
        <v>2737.16697421659</v>
      </c>
      <c r="L26">
        <v>2311.8904323373299</v>
      </c>
      <c r="M26">
        <v>34.412800528321199</v>
      </c>
      <c r="N26">
        <v>0.77081191844688202</v>
      </c>
      <c r="O26">
        <v>12.026022304832701</v>
      </c>
      <c r="P26">
        <v>85.517241379310306</v>
      </c>
      <c r="Q26">
        <v>0.19848563515117301</v>
      </c>
    </row>
    <row r="27" spans="1:17" x14ac:dyDescent="0.3">
      <c r="A27" t="s">
        <v>84</v>
      </c>
      <c r="B27" t="s">
        <v>85</v>
      </c>
      <c r="C27" t="s">
        <v>3171</v>
      </c>
      <c r="D27" t="s">
        <v>86</v>
      </c>
      <c r="E27">
        <v>315886.09671349498</v>
      </c>
      <c r="F27">
        <v>3295.05</v>
      </c>
      <c r="G27">
        <v>-25.249142387376001</v>
      </c>
      <c r="H27">
        <v>5.2278938586012904</v>
      </c>
      <c r="I27">
        <v>3.2110417423542499</v>
      </c>
      <c r="J27">
        <v>4.5198029735019896</v>
      </c>
      <c r="K27">
        <v>3079.53589269862</v>
      </c>
      <c r="L27">
        <v>3018.9313847209501</v>
      </c>
      <c r="M27">
        <v>83.0658330069286</v>
      </c>
      <c r="N27">
        <v>0.898096571410677</v>
      </c>
      <c r="O27">
        <v>3.88157994567608</v>
      </c>
      <c r="P27">
        <v>23.40549043107</v>
      </c>
      <c r="Q27">
        <v>-5.6672369422994001E-2</v>
      </c>
    </row>
    <row r="28" spans="1:17" x14ac:dyDescent="0.3">
      <c r="A28" t="s">
        <v>87</v>
      </c>
      <c r="B28" t="s">
        <v>88</v>
      </c>
      <c r="C28" t="s">
        <v>3172</v>
      </c>
      <c r="D28" t="s">
        <v>89</v>
      </c>
      <c r="E28">
        <v>313954.59426629997</v>
      </c>
      <c r="F28">
        <v>1453.4</v>
      </c>
      <c r="G28">
        <v>38.357647631179702</v>
      </c>
      <c r="H28">
        <v>-5.9794900771121497</v>
      </c>
      <c r="I28">
        <v>-1.7963192747548</v>
      </c>
      <c r="J28">
        <v>-2.9251575206629399</v>
      </c>
      <c r="K28">
        <v>1475.4508182611601</v>
      </c>
      <c r="L28">
        <v>1306.02475714513</v>
      </c>
      <c r="M28">
        <v>39.587190233548398</v>
      </c>
      <c r="N28">
        <v>0.49397216961416601</v>
      </c>
      <c r="O28">
        <v>11.559102793449799</v>
      </c>
      <c r="P28">
        <v>92.630881378396296</v>
      </c>
      <c r="Q28">
        <v>6.8432841936340999E-2</v>
      </c>
    </row>
    <row r="29" spans="1:17" x14ac:dyDescent="0.3">
      <c r="A29" t="s">
        <v>90</v>
      </c>
      <c r="B29" t="s">
        <v>91</v>
      </c>
      <c r="C29" t="s">
        <v>3173</v>
      </c>
      <c r="D29" t="s">
        <v>92</v>
      </c>
      <c r="E29">
        <v>313347.83850000001</v>
      </c>
      <c r="F29">
        <v>4685.3999999999996</v>
      </c>
      <c r="G29">
        <v>103.181677347476</v>
      </c>
      <c r="H29">
        <v>-3.6602825836877102</v>
      </c>
      <c r="I29">
        <v>27.647154369003101</v>
      </c>
      <c r="J29">
        <v>-3.6820631469273502</v>
      </c>
      <c r="K29">
        <v>4796.7164591947803</v>
      </c>
      <c r="L29">
        <v>3990.79590826208</v>
      </c>
      <c r="M29">
        <v>43.817331692366302</v>
      </c>
      <c r="N29">
        <v>0.62452298912604898</v>
      </c>
      <c r="O29">
        <v>21.115593119050601</v>
      </c>
      <c r="P29">
        <v>165.041294264057</v>
      </c>
      <c r="Q29">
        <v>0.24622230091910099</v>
      </c>
    </row>
    <row r="30" spans="1:17" x14ac:dyDescent="0.3">
      <c r="A30" t="s">
        <v>93</v>
      </c>
      <c r="B30" t="s">
        <v>94</v>
      </c>
      <c r="C30" t="s">
        <v>3167</v>
      </c>
      <c r="D30" t="s">
        <v>95</v>
      </c>
      <c r="E30">
        <v>310779.67661188502</v>
      </c>
      <c r="F30">
        <v>334.15</v>
      </c>
      <c r="G30">
        <v>42.096456831300998</v>
      </c>
      <c r="H30">
        <v>-7.1026693798284999</v>
      </c>
      <c r="I30">
        <v>5.6940952345948697</v>
      </c>
      <c r="J30">
        <v>-1.3164673614259399</v>
      </c>
      <c r="K30">
        <v>334.17483961586902</v>
      </c>
      <c r="L30">
        <v>294.24080828691899</v>
      </c>
      <c r="M30">
        <v>50.209937508765499</v>
      </c>
      <c r="N30">
        <v>1.0163337303222699</v>
      </c>
      <c r="O30">
        <v>8.4842136764925904</v>
      </c>
      <c r="P30">
        <v>75.268817204301001</v>
      </c>
      <c r="Q30">
        <v>0.120510177833141</v>
      </c>
    </row>
    <row r="31" spans="1:17" x14ac:dyDescent="0.3">
      <c r="A31" t="s">
        <v>96</v>
      </c>
      <c r="B31" t="s">
        <v>97</v>
      </c>
      <c r="C31" t="s">
        <v>3166</v>
      </c>
      <c r="D31" t="s">
        <v>98</v>
      </c>
      <c r="E31">
        <v>306841.2782302</v>
      </c>
      <c r="F31">
        <v>10987.75</v>
      </c>
      <c r="G31">
        <v>102.263747492346</v>
      </c>
      <c r="H31">
        <v>8.6078972254582293</v>
      </c>
      <c r="I31">
        <v>15.562430436290301</v>
      </c>
      <c r="J31">
        <v>-1.01412330479084</v>
      </c>
      <c r="K31">
        <v>10062.7396498936</v>
      </c>
      <c r="L31">
        <v>8597.1193518686196</v>
      </c>
      <c r="M31">
        <v>72.595329898124902</v>
      </c>
      <c r="N31">
        <v>1.1120999922272301</v>
      </c>
      <c r="O31">
        <v>1.5139587267638901</v>
      </c>
      <c r="P31">
        <v>130.709066476294</v>
      </c>
      <c r="Q31">
        <v>0.1671003621163</v>
      </c>
    </row>
    <row r="32" spans="1:17" x14ac:dyDescent="0.3">
      <c r="A32" t="s">
        <v>99</v>
      </c>
      <c r="B32" t="s">
        <v>100</v>
      </c>
      <c r="C32" t="s">
        <v>3159</v>
      </c>
      <c r="D32" t="s">
        <v>101</v>
      </c>
      <c r="E32">
        <v>302651.58813897002</v>
      </c>
      <c r="F32">
        <v>491.1</v>
      </c>
      <c r="G32">
        <v>49.7101541282141</v>
      </c>
      <c r="H32">
        <v>-10.8121691960243</v>
      </c>
      <c r="I32">
        <v>-3.1300533368878898</v>
      </c>
      <c r="J32">
        <v>-6.2668341381442998</v>
      </c>
      <c r="K32">
        <v>506.41388363548901</v>
      </c>
      <c r="L32">
        <v>445.07267168999499</v>
      </c>
      <c r="M32">
        <v>29.821767546455298</v>
      </c>
      <c r="N32">
        <v>1.07377136833843</v>
      </c>
      <c r="O32">
        <v>10.6801058847485</v>
      </c>
      <c r="P32">
        <v>82.565055762081798</v>
      </c>
      <c r="Q32">
        <v>0.14124204432489501</v>
      </c>
    </row>
    <row r="33" spans="1:17" x14ac:dyDescent="0.3">
      <c r="A33" t="s">
        <v>102</v>
      </c>
      <c r="B33" t="s">
        <v>103</v>
      </c>
      <c r="C33" t="s">
        <v>3167</v>
      </c>
      <c r="D33" t="s">
        <v>104</v>
      </c>
      <c r="E33">
        <v>292998.48745566001</v>
      </c>
      <c r="F33">
        <v>1849.7</v>
      </c>
      <c r="G33">
        <v>55.956413059710798</v>
      </c>
      <c r="H33">
        <v>5.0824830643013899</v>
      </c>
      <c r="I33">
        <v>-15.5012079016249</v>
      </c>
      <c r="J33">
        <v>-3.6207893191440998</v>
      </c>
      <c r="K33">
        <v>1840.7534063277701</v>
      </c>
      <c r="L33">
        <v>1704.6681739211999</v>
      </c>
      <c r="M33">
        <v>43.485216728670501</v>
      </c>
      <c r="N33">
        <v>0.58523093899317802</v>
      </c>
      <c r="O33">
        <v>17.537979131751001</v>
      </c>
      <c r="P33">
        <v>126.803997302433</v>
      </c>
      <c r="Q33">
        <v>5.3617617032572E-2</v>
      </c>
    </row>
    <row r="34" spans="1:17" x14ac:dyDescent="0.3">
      <c r="A34" t="s">
        <v>105</v>
      </c>
      <c r="B34" t="s">
        <v>106</v>
      </c>
      <c r="C34" t="s">
        <v>3161</v>
      </c>
      <c r="D34" t="s">
        <v>40</v>
      </c>
      <c r="E34">
        <v>290763.94699114998</v>
      </c>
      <c r="F34">
        <v>1824.5</v>
      </c>
      <c r="G34">
        <v>-8.6104376270918905</v>
      </c>
      <c r="H34">
        <v>16.197872115018299</v>
      </c>
      <c r="I34">
        <v>2.7911464856491799</v>
      </c>
      <c r="J34">
        <v>2.3147762441212301</v>
      </c>
      <c r="K34">
        <v>1674.5781351675701</v>
      </c>
      <c r="L34">
        <v>1614.15899371112</v>
      </c>
      <c r="M34">
        <v>64.875666287795696</v>
      </c>
      <c r="N34">
        <v>1.6311485800257901</v>
      </c>
      <c r="O34">
        <v>4.0285009591668901</v>
      </c>
      <c r="P34">
        <v>28.571931926288698</v>
      </c>
      <c r="Q34">
        <v>-3.1715003894494997E-2</v>
      </c>
    </row>
    <row r="35" spans="1:17" x14ac:dyDescent="0.3">
      <c r="A35" t="s">
        <v>107</v>
      </c>
      <c r="B35" t="s">
        <v>108</v>
      </c>
      <c r="C35" t="s">
        <v>3160</v>
      </c>
      <c r="D35" t="s">
        <v>21</v>
      </c>
      <c r="E35">
        <v>274716.64795027499</v>
      </c>
      <c r="F35">
        <v>525.75</v>
      </c>
      <c r="G35">
        <v>-6.6234584887705701</v>
      </c>
      <c r="H35">
        <v>1.4985217123229899</v>
      </c>
      <c r="I35">
        <v>-9.1490319257805997</v>
      </c>
      <c r="J35">
        <v>-2.5061110745814301</v>
      </c>
      <c r="K35">
        <v>514.44752093686395</v>
      </c>
      <c r="L35">
        <v>483.20412793696403</v>
      </c>
      <c r="M35">
        <v>52.985565479795397</v>
      </c>
      <c r="N35">
        <v>0.97876325160378397</v>
      </c>
      <c r="O35">
        <v>10.2995720399429</v>
      </c>
      <c r="P35">
        <v>40.181309158778802</v>
      </c>
      <c r="Q35">
        <v>-0.110830953606371</v>
      </c>
    </row>
    <row r="36" spans="1:17" x14ac:dyDescent="0.3">
      <c r="A36" t="s">
        <v>109</v>
      </c>
      <c r="B36" t="s">
        <v>110</v>
      </c>
      <c r="C36" t="s">
        <v>3168</v>
      </c>
      <c r="D36" t="s">
        <v>111</v>
      </c>
      <c r="E36">
        <v>253745.17222449501</v>
      </c>
      <c r="F36">
        <v>7137.95</v>
      </c>
      <c r="G36">
        <v>215.881717466417</v>
      </c>
      <c r="H36">
        <v>9.9362181264444107</v>
      </c>
      <c r="I36">
        <v>66.913627657837495</v>
      </c>
      <c r="J36">
        <v>0.39191493865131899</v>
      </c>
      <c r="K36">
        <v>6245.11862646805</v>
      </c>
      <c r="L36">
        <v>4646.5254088219299</v>
      </c>
      <c r="M36">
        <v>65.893264191201695</v>
      </c>
      <c r="N36">
        <v>0.92233236203404001</v>
      </c>
      <c r="O36">
        <v>2.6205002836948901</v>
      </c>
      <c r="P36">
        <v>266.98971722365002</v>
      </c>
      <c r="Q36">
        <v>0.28402229266748802</v>
      </c>
    </row>
    <row r="37" spans="1:17" x14ac:dyDescent="0.3">
      <c r="A37" t="s">
        <v>112</v>
      </c>
      <c r="B37" t="s">
        <v>113</v>
      </c>
      <c r="C37" t="s">
        <v>3159</v>
      </c>
      <c r="D37" t="s">
        <v>18</v>
      </c>
      <c r="E37">
        <v>247898.33981356499</v>
      </c>
      <c r="F37">
        <v>175.55</v>
      </c>
      <c r="G37">
        <v>58.0583585291714</v>
      </c>
      <c r="H37">
        <v>1.5240105569620801</v>
      </c>
      <c r="I37">
        <v>-10.5796366232032</v>
      </c>
      <c r="J37">
        <v>-0.93581815055939499</v>
      </c>
      <c r="K37">
        <v>172.559960649564</v>
      </c>
      <c r="L37">
        <v>155.983874322232</v>
      </c>
      <c r="M37">
        <v>49.677817931237698</v>
      </c>
      <c r="N37">
        <v>0.91792249868292097</v>
      </c>
      <c r="O37">
        <v>12.1048134434633</v>
      </c>
      <c r="P37">
        <v>105.3216374269</v>
      </c>
      <c r="Q37">
        <v>0.105336295637687</v>
      </c>
    </row>
    <row r="38" spans="1:17" x14ac:dyDescent="0.3">
      <c r="A38" t="s">
        <v>114</v>
      </c>
      <c r="B38" t="s">
        <v>115</v>
      </c>
      <c r="C38" t="s">
        <v>3167</v>
      </c>
      <c r="D38" t="s">
        <v>60</v>
      </c>
      <c r="E38">
        <v>245706.295236404</v>
      </c>
      <c r="F38">
        <v>637.04999999999995</v>
      </c>
      <c r="G38">
        <v>33.559206458704701</v>
      </c>
      <c r="H38">
        <v>-6.7619195480152303</v>
      </c>
      <c r="I38">
        <v>1.0387148897059799</v>
      </c>
      <c r="J38">
        <v>-3.8517349973841202</v>
      </c>
      <c r="K38">
        <v>677.80205397189002</v>
      </c>
      <c r="L38">
        <v>602.54535411153802</v>
      </c>
      <c r="M38">
        <v>35.785528080699898</v>
      </c>
      <c r="N38">
        <v>0.66546049731692203</v>
      </c>
      <c r="O38">
        <v>40.624754728828201</v>
      </c>
      <c r="P38">
        <v>120.165889061689</v>
      </c>
      <c r="Q38">
        <v>0.169615689843616</v>
      </c>
    </row>
    <row r="39" spans="1:17" x14ac:dyDescent="0.3">
      <c r="A39" t="s">
        <v>116</v>
      </c>
      <c r="B39" t="s">
        <v>117</v>
      </c>
      <c r="C39" t="s">
        <v>3163</v>
      </c>
      <c r="D39" t="s">
        <v>118</v>
      </c>
      <c r="E39">
        <v>244462.047918</v>
      </c>
      <c r="F39">
        <v>2535.5</v>
      </c>
      <c r="G39">
        <v>-11.7546491351803</v>
      </c>
      <c r="H39">
        <v>-2.16475745115281</v>
      </c>
      <c r="I39">
        <v>-14.2358960056774</v>
      </c>
      <c r="J39">
        <v>1.1534664954132701</v>
      </c>
      <c r="K39">
        <v>2519.59829863202</v>
      </c>
      <c r="L39">
        <v>2478.6415146693398</v>
      </c>
      <c r="M39">
        <v>59.702426350917797</v>
      </c>
      <c r="N39">
        <v>1.1077092198212599</v>
      </c>
      <c r="O39">
        <v>9.2210609347268697</v>
      </c>
      <c r="P39">
        <v>15.917049932795001</v>
      </c>
      <c r="Q39">
        <v>-2.0270280778905001E-2</v>
      </c>
    </row>
    <row r="40" spans="1:17" x14ac:dyDescent="0.3">
      <c r="A40" t="s">
        <v>119</v>
      </c>
      <c r="B40" t="s">
        <v>120</v>
      </c>
      <c r="C40" t="s">
        <v>3173</v>
      </c>
      <c r="D40" t="s">
        <v>121</v>
      </c>
      <c r="E40">
        <v>234430.40266394999</v>
      </c>
      <c r="F40">
        <v>6582.9</v>
      </c>
      <c r="G40">
        <v>40.112626187306198</v>
      </c>
      <c r="H40">
        <v>-5.9991913468971703</v>
      </c>
      <c r="I40">
        <v>27.822664861105899</v>
      </c>
      <c r="J40">
        <v>-2.1602395894508399</v>
      </c>
      <c r="K40">
        <v>6933.1074782856704</v>
      </c>
      <c r="L40">
        <v>5943.1463446084699</v>
      </c>
      <c r="M40">
        <v>21.606382443806599</v>
      </c>
      <c r="N40">
        <v>0.74749034878341702</v>
      </c>
      <c r="O40">
        <v>21.051512251439298</v>
      </c>
      <c r="P40">
        <v>102.800369685767</v>
      </c>
      <c r="Q40">
        <v>0.15608433334081001</v>
      </c>
    </row>
    <row r="41" spans="1:17" x14ac:dyDescent="0.3">
      <c r="A41" t="s">
        <v>122</v>
      </c>
      <c r="B41" t="s">
        <v>123</v>
      </c>
      <c r="C41" t="s">
        <v>3168</v>
      </c>
      <c r="D41" t="s">
        <v>124</v>
      </c>
      <c r="E41">
        <v>233065.55919219999</v>
      </c>
      <c r="F41">
        <v>267.7</v>
      </c>
      <c r="G41">
        <v>130.14451785723401</v>
      </c>
      <c r="H41">
        <v>-3.1051177525200502</v>
      </c>
      <c r="I41">
        <v>61.5512865778025</v>
      </c>
      <c r="J41">
        <v>7.5247074809474404</v>
      </c>
      <c r="K41">
        <v>240.244228972857</v>
      </c>
      <c r="L41">
        <v>187.36884544458499</v>
      </c>
      <c r="M41">
        <v>69.174403695980601</v>
      </c>
      <c r="N41">
        <v>0.98196717368133501</v>
      </c>
      <c r="O41">
        <v>4.9308927904370501</v>
      </c>
      <c r="P41">
        <v>177.40932642486999</v>
      </c>
      <c r="Q41">
        <v>6.8206816742017007E-2</v>
      </c>
    </row>
    <row r="42" spans="1:17" x14ac:dyDescent="0.3">
      <c r="A42" t="s">
        <v>125</v>
      </c>
      <c r="B42" t="s">
        <v>126</v>
      </c>
      <c r="C42" t="s">
        <v>3169</v>
      </c>
      <c r="D42" t="s">
        <v>127</v>
      </c>
      <c r="E42">
        <v>228788.28760700001</v>
      </c>
      <c r="F42">
        <v>938.75</v>
      </c>
      <c r="G42">
        <v>-12.451485535843</v>
      </c>
      <c r="H42">
        <v>8.9020608162827697E-2</v>
      </c>
      <c r="I42">
        <v>1.80397865737982</v>
      </c>
      <c r="J42">
        <v>0.43724746247575802</v>
      </c>
      <c r="K42">
        <v>920.42212016083704</v>
      </c>
      <c r="L42">
        <v>871.36361062280798</v>
      </c>
      <c r="M42">
        <v>56.377575018326198</v>
      </c>
      <c r="N42">
        <v>0.96306513817891004</v>
      </c>
      <c r="O42">
        <v>3.2117177097203702</v>
      </c>
      <c r="P42">
        <v>29.840940525587801</v>
      </c>
      <c r="Q42">
        <v>1.4313903117674E-2</v>
      </c>
    </row>
    <row r="43" spans="1:17" x14ac:dyDescent="0.3">
      <c r="A43" t="s">
        <v>128</v>
      </c>
      <c r="B43" t="s">
        <v>129</v>
      </c>
      <c r="C43" t="s">
        <v>3161</v>
      </c>
      <c r="D43" t="s">
        <v>51</v>
      </c>
      <c r="E43">
        <v>223317.9392082</v>
      </c>
      <c r="F43">
        <v>351.5</v>
      </c>
      <c r="G43">
        <v>14.172788610618399</v>
      </c>
      <c r="H43">
        <v>2.4874718962048501</v>
      </c>
      <c r="I43">
        <v>-12.4925686907232</v>
      </c>
      <c r="J43">
        <v>-1.8436231369436</v>
      </c>
      <c r="K43">
        <v>337.06461563106399</v>
      </c>
      <c r="L43">
        <v>307.11900057639798</v>
      </c>
      <c r="M43">
        <v>67.251404414656804</v>
      </c>
      <c r="N43">
        <v>1.7856608615591401</v>
      </c>
      <c r="O43">
        <v>12.2901849217638</v>
      </c>
      <c r="P43">
        <v>72.093023255813904</v>
      </c>
    </row>
    <row r="44" spans="1:17" x14ac:dyDescent="0.3">
      <c r="A44" t="s">
        <v>130</v>
      </c>
      <c r="B44" t="s">
        <v>131</v>
      </c>
      <c r="C44" t="s">
        <v>3161</v>
      </c>
      <c r="D44" t="s">
        <v>132</v>
      </c>
      <c r="E44">
        <v>221837.88935000001</v>
      </c>
      <c r="F44">
        <v>169.75</v>
      </c>
      <c r="G44">
        <v>73.952083275707196</v>
      </c>
      <c r="H44">
        <v>-9.3099739874521408</v>
      </c>
      <c r="I44">
        <v>8.9790572628142709</v>
      </c>
      <c r="J44">
        <v>-4.6472713109020098</v>
      </c>
      <c r="K44">
        <v>180.10545885003401</v>
      </c>
      <c r="L44">
        <v>150.91367729599099</v>
      </c>
      <c r="M44">
        <v>25.185960966474699</v>
      </c>
      <c r="N44">
        <v>0.256390010878362</v>
      </c>
      <c r="O44">
        <v>34.904270986745203</v>
      </c>
      <c r="P44">
        <v>158.17490494296499</v>
      </c>
      <c r="Q44">
        <v>0.17442437086877799</v>
      </c>
    </row>
    <row r="45" spans="1:17" x14ac:dyDescent="0.3">
      <c r="A45" t="s">
        <v>133</v>
      </c>
      <c r="B45" t="s">
        <v>134</v>
      </c>
      <c r="C45" t="s">
        <v>3173</v>
      </c>
      <c r="D45" t="s">
        <v>135</v>
      </c>
      <c r="E45">
        <v>208876.930038675</v>
      </c>
      <c r="F45">
        <v>285.75</v>
      </c>
      <c r="G45">
        <v>71.134637762357499</v>
      </c>
      <c r="H45">
        <v>-8.6162019816968591</v>
      </c>
      <c r="I45">
        <v>23.113264397300899</v>
      </c>
      <c r="J45">
        <v>-4.9860764383643099</v>
      </c>
      <c r="K45">
        <v>297.54369633463699</v>
      </c>
      <c r="L45">
        <v>246.568173647484</v>
      </c>
      <c r="M45">
        <v>33.422764563666703</v>
      </c>
      <c r="N45">
        <v>0.64541423393367903</v>
      </c>
      <c r="O45">
        <v>19.1601049868766</v>
      </c>
      <c r="P45">
        <v>125</v>
      </c>
      <c r="Q45">
        <v>0.201862739749611</v>
      </c>
    </row>
    <row r="46" spans="1:17" x14ac:dyDescent="0.3">
      <c r="A46" t="s">
        <v>136</v>
      </c>
      <c r="B46" t="s">
        <v>137</v>
      </c>
      <c r="C46" t="s">
        <v>3169</v>
      </c>
      <c r="D46" t="s">
        <v>138</v>
      </c>
      <c r="E46">
        <v>205730.78211</v>
      </c>
      <c r="F46">
        <v>486.9</v>
      </c>
      <c r="G46">
        <v>25.837126154364999</v>
      </c>
      <c r="H46">
        <v>-22.734332744113601</v>
      </c>
      <c r="I46">
        <v>46.5536862893346</v>
      </c>
      <c r="J46">
        <v>-1.8102812654942</v>
      </c>
      <c r="K46">
        <v>558.63516728150296</v>
      </c>
      <c r="L46">
        <v>489.226269552887</v>
      </c>
      <c r="M46">
        <v>35.491040750384997</v>
      </c>
      <c r="N46">
        <v>1.1139347277298499</v>
      </c>
      <c r="O46">
        <v>65.886218936126497</v>
      </c>
      <c r="P46">
        <v>71.082220660576198</v>
      </c>
      <c r="Q46">
        <v>2.9481487451861001E-2</v>
      </c>
    </row>
    <row r="47" spans="1:17" x14ac:dyDescent="0.3">
      <c r="A47" t="s">
        <v>139</v>
      </c>
      <c r="B47" t="s">
        <v>140</v>
      </c>
      <c r="C47" t="s">
        <v>3174</v>
      </c>
      <c r="D47" t="s">
        <v>141</v>
      </c>
      <c r="E47">
        <v>205401.36536388</v>
      </c>
      <c r="F47">
        <v>829.8</v>
      </c>
      <c r="G47">
        <v>27.082262118526199</v>
      </c>
      <c r="H47">
        <v>-2.7703851566549398</v>
      </c>
      <c r="I47">
        <v>-20.263962747510199</v>
      </c>
      <c r="J47">
        <v>-1.9279873413735999</v>
      </c>
      <c r="K47">
        <v>841.39039392438701</v>
      </c>
      <c r="L47">
        <v>789.84232016420594</v>
      </c>
      <c r="M47">
        <v>43.166681905348398</v>
      </c>
      <c r="N47">
        <v>0.77685138497326101</v>
      </c>
      <c r="O47">
        <v>16.606411183417698</v>
      </c>
      <c r="P47">
        <v>61.8964003511852</v>
      </c>
      <c r="Q47">
        <v>0.125420853312916</v>
      </c>
    </row>
    <row r="48" spans="1:17" x14ac:dyDescent="0.3">
      <c r="A48" t="s">
        <v>142</v>
      </c>
      <c r="B48" t="s">
        <v>143</v>
      </c>
      <c r="C48" t="s">
        <v>3163</v>
      </c>
      <c r="D48" t="s">
        <v>144</v>
      </c>
      <c r="E48">
        <v>197516.158624</v>
      </c>
      <c r="F48">
        <v>1520</v>
      </c>
      <c r="G48">
        <v>36.037480800089398</v>
      </c>
      <c r="H48">
        <v>-0.35829747649078703</v>
      </c>
      <c r="I48">
        <v>-3.8482295905125801</v>
      </c>
      <c r="J48">
        <v>8.9977129989991994E-2</v>
      </c>
      <c r="K48">
        <v>1533.23837273703</v>
      </c>
      <c r="L48">
        <v>1388.2158676910899</v>
      </c>
      <c r="M48">
        <v>50.197961533146703</v>
      </c>
      <c r="N48">
        <v>0.86617144749068398</v>
      </c>
      <c r="O48">
        <v>12.0263157894736</v>
      </c>
      <c r="P48">
        <v>83.541628931956694</v>
      </c>
      <c r="Q48">
        <v>0.209929889382688</v>
      </c>
    </row>
    <row r="49" spans="1:17" x14ac:dyDescent="0.3">
      <c r="A49" t="s">
        <v>145</v>
      </c>
      <c r="B49" t="s">
        <v>146</v>
      </c>
      <c r="C49" t="s">
        <v>3160</v>
      </c>
      <c r="D49" t="s">
        <v>21</v>
      </c>
      <c r="E49">
        <v>187815.65185558499</v>
      </c>
      <c r="F49">
        <v>6343.35</v>
      </c>
      <c r="G49">
        <v>-11.190369140306601</v>
      </c>
      <c r="H49">
        <v>12.111595090873699</v>
      </c>
      <c r="I49">
        <v>12.4953121757961</v>
      </c>
      <c r="J49">
        <v>1.7779729304658001</v>
      </c>
      <c r="K49">
        <v>5690.9111529360098</v>
      </c>
      <c r="L49">
        <v>5349.7139703573503</v>
      </c>
      <c r="M49">
        <v>81.822580831619106</v>
      </c>
      <c r="N49">
        <v>1.72576778401319</v>
      </c>
      <c r="O49">
        <v>1.5551719517289599</v>
      </c>
      <c r="P49">
        <v>40.540151322130001</v>
      </c>
      <c r="Q49">
        <v>-1.7315605198568E-2</v>
      </c>
    </row>
    <row r="50" spans="1:17" x14ac:dyDescent="0.3">
      <c r="A50" t="s">
        <v>147</v>
      </c>
      <c r="B50" t="s">
        <v>148</v>
      </c>
      <c r="C50" t="s">
        <v>3172</v>
      </c>
      <c r="D50" t="s">
        <v>149</v>
      </c>
      <c r="E50">
        <v>186635.62227066499</v>
      </c>
      <c r="F50">
        <v>4831.8500000000004</v>
      </c>
      <c r="G50">
        <v>66.865407199850296</v>
      </c>
      <c r="H50">
        <v>9.9789213406331392</v>
      </c>
      <c r="I50">
        <v>38.799365171606702</v>
      </c>
      <c r="J50">
        <v>1.37153305226695</v>
      </c>
      <c r="K50">
        <v>4484.48371862555</v>
      </c>
      <c r="L50">
        <v>3806.0494057003798</v>
      </c>
      <c r="M50">
        <v>68.478378809445601</v>
      </c>
      <c r="N50">
        <v>1.3940494659415801</v>
      </c>
      <c r="O50">
        <v>2.3169179506813999</v>
      </c>
      <c r="P50">
        <v>107.077806587095</v>
      </c>
      <c r="Q50">
        <v>9.7719230042562E-2</v>
      </c>
    </row>
    <row r="51" spans="1:17" x14ac:dyDescent="0.3">
      <c r="A51" t="s">
        <v>150</v>
      </c>
      <c r="B51" t="s">
        <v>151</v>
      </c>
      <c r="C51" t="s">
        <v>3169</v>
      </c>
      <c r="D51" t="s">
        <v>127</v>
      </c>
      <c r="E51">
        <v>186528.92828562201</v>
      </c>
      <c r="F51">
        <v>149.41999999999999</v>
      </c>
      <c r="G51">
        <v>-12.412288174038901</v>
      </c>
      <c r="H51">
        <v>-3.7382346576276899</v>
      </c>
      <c r="I51">
        <v>-13.951953768834599</v>
      </c>
      <c r="J51">
        <v>-1.2860795154902001</v>
      </c>
      <c r="K51">
        <v>157.352794819476</v>
      </c>
      <c r="L51">
        <v>152.55110229383101</v>
      </c>
      <c r="M51">
        <v>30.319904515040999</v>
      </c>
      <c r="N51">
        <v>0.77756018268009497</v>
      </c>
      <c r="O51">
        <v>23.544371570070901</v>
      </c>
      <c r="P51">
        <v>30.383944153577598</v>
      </c>
      <c r="Q51">
        <v>-2.193505109696E-2</v>
      </c>
    </row>
    <row r="52" spans="1:17" x14ac:dyDescent="0.3">
      <c r="A52" t="s">
        <v>152</v>
      </c>
      <c r="B52" t="s">
        <v>153</v>
      </c>
      <c r="C52" t="s">
        <v>3161</v>
      </c>
      <c r="D52" t="s">
        <v>40</v>
      </c>
      <c r="E52">
        <v>185676.508252345</v>
      </c>
      <c r="F52">
        <v>1853.45</v>
      </c>
      <c r="G52">
        <v>10.934437579834</v>
      </c>
      <c r="H52">
        <v>8.1151771662850898</v>
      </c>
      <c r="I52">
        <v>9.6487883300473101</v>
      </c>
      <c r="J52">
        <v>1.4066573378760301</v>
      </c>
      <c r="K52">
        <v>1726.75598778677</v>
      </c>
      <c r="L52">
        <v>1535.4401890317199</v>
      </c>
      <c r="M52">
        <v>49.519241209706202</v>
      </c>
      <c r="N52">
        <v>1.2480652686299101</v>
      </c>
      <c r="O52">
        <v>4.4538563219941096</v>
      </c>
      <c r="P52">
        <v>46.5931110847471</v>
      </c>
      <c r="Q52">
        <v>3.8992130416269997E-2</v>
      </c>
    </row>
    <row r="53" spans="1:17" x14ac:dyDescent="0.3">
      <c r="A53" t="s">
        <v>154</v>
      </c>
      <c r="B53" t="s">
        <v>155</v>
      </c>
      <c r="C53" t="s">
        <v>3170</v>
      </c>
      <c r="D53" t="s">
        <v>78</v>
      </c>
      <c r="E53">
        <v>181363.594573215</v>
      </c>
      <c r="F53">
        <v>2702.55</v>
      </c>
      <c r="G53">
        <v>19.349148890368198</v>
      </c>
      <c r="H53">
        <v>1.96527449640217</v>
      </c>
      <c r="I53">
        <v>9.4964655097885302</v>
      </c>
      <c r="J53">
        <v>2.0335129797558502</v>
      </c>
      <c r="K53">
        <v>2663.0324245034999</v>
      </c>
      <c r="L53">
        <v>2390.0977421784301</v>
      </c>
      <c r="M53">
        <v>50.063527455637299</v>
      </c>
      <c r="N53">
        <v>0.77006160269449497</v>
      </c>
      <c r="O53">
        <v>6.4827662762946003</v>
      </c>
      <c r="P53">
        <v>48.425694553855102</v>
      </c>
      <c r="Q53">
        <v>7.2801581624338002E-2</v>
      </c>
    </row>
    <row r="54" spans="1:17" x14ac:dyDescent="0.3">
      <c r="A54" t="s">
        <v>156</v>
      </c>
      <c r="B54" t="s">
        <v>157</v>
      </c>
      <c r="C54" t="s">
        <v>3169</v>
      </c>
      <c r="D54" t="s">
        <v>158</v>
      </c>
      <c r="E54">
        <v>171767.374064</v>
      </c>
      <c r="F54">
        <v>440</v>
      </c>
      <c r="G54">
        <v>66.607160970836304</v>
      </c>
      <c r="H54">
        <v>5.02254750095448</v>
      </c>
      <c r="I54">
        <v>48.470931337907302</v>
      </c>
      <c r="J54">
        <v>-1.1404565145858501</v>
      </c>
      <c r="K54">
        <v>446.20988412803803</v>
      </c>
      <c r="L54">
        <v>378.58067586017398</v>
      </c>
      <c r="M54">
        <v>32.708379998027702</v>
      </c>
      <c r="N54">
        <v>0.82610996925443803</v>
      </c>
      <c r="O54">
        <v>15.170454545454501</v>
      </c>
      <c r="P54">
        <v>111.53846153846099</v>
      </c>
      <c r="Q54">
        <v>3.1384827281294998E-2</v>
      </c>
    </row>
    <row r="55" spans="1:17" x14ac:dyDescent="0.3">
      <c r="A55" t="s">
        <v>159</v>
      </c>
      <c r="B55" t="s">
        <v>160</v>
      </c>
      <c r="C55" t="s">
        <v>3161</v>
      </c>
      <c r="D55" t="s">
        <v>132</v>
      </c>
      <c r="E55">
        <v>168552.697392</v>
      </c>
      <c r="F55">
        <v>510.75</v>
      </c>
      <c r="G55">
        <v>82.169039237462101</v>
      </c>
      <c r="H55">
        <v>2.4924719846739101</v>
      </c>
      <c r="I55">
        <v>6.7531436742122004</v>
      </c>
      <c r="J55">
        <v>-3.3422002067904799</v>
      </c>
      <c r="K55">
        <v>520.40695353060403</v>
      </c>
      <c r="L55">
        <v>439.71791720015398</v>
      </c>
      <c r="M55">
        <v>32.265883374457303</v>
      </c>
      <c r="N55">
        <v>0.91086557155614101</v>
      </c>
      <c r="O55">
        <v>13.5584924131179</v>
      </c>
      <c r="P55">
        <v>132.31748919717899</v>
      </c>
      <c r="Q55">
        <v>0.19026529621666199</v>
      </c>
    </row>
    <row r="56" spans="1:17" x14ac:dyDescent="0.3">
      <c r="A56" t="s">
        <v>161</v>
      </c>
      <c r="B56" t="s">
        <v>162</v>
      </c>
      <c r="C56" t="s">
        <v>3175</v>
      </c>
      <c r="D56" t="s">
        <v>163</v>
      </c>
      <c r="E56">
        <v>164355.911073225</v>
      </c>
      <c r="F56">
        <v>3231.45</v>
      </c>
      <c r="G56">
        <v>1.69870277979891</v>
      </c>
      <c r="H56">
        <v>2.1800479331629101</v>
      </c>
      <c r="I56">
        <v>-0.141752249095524</v>
      </c>
      <c r="J56">
        <v>4.2904404776590601</v>
      </c>
      <c r="K56">
        <v>3123.7767467021999</v>
      </c>
      <c r="L56">
        <v>2934.90994524199</v>
      </c>
      <c r="M56">
        <v>65.039212630109105</v>
      </c>
      <c r="N56">
        <v>1.2641409186223</v>
      </c>
      <c r="O56">
        <v>2.1646629222175902</v>
      </c>
      <c r="P56">
        <v>40.954395760179601</v>
      </c>
      <c r="Q56">
        <v>8.8418827876869995E-3</v>
      </c>
    </row>
    <row r="57" spans="1:17" x14ac:dyDescent="0.3">
      <c r="A57" t="s">
        <v>164</v>
      </c>
      <c r="B57" t="s">
        <v>165</v>
      </c>
      <c r="C57" t="s">
        <v>3173</v>
      </c>
      <c r="D57" t="s">
        <v>166</v>
      </c>
      <c r="E57">
        <v>159687.79414874999</v>
      </c>
      <c r="F57">
        <v>7535.7</v>
      </c>
      <c r="G57">
        <v>36.808098815209704</v>
      </c>
      <c r="H57">
        <v>-7.5638364918143202</v>
      </c>
      <c r="I57">
        <v>17.680446137337601</v>
      </c>
      <c r="J57">
        <v>-0.91833222340117004</v>
      </c>
      <c r="K57">
        <v>7815.5809411173605</v>
      </c>
      <c r="L57">
        <v>6753.1181011108702</v>
      </c>
      <c r="M57">
        <v>36.032556843194897</v>
      </c>
      <c r="N57">
        <v>0.71173380441898704</v>
      </c>
      <c r="O57">
        <v>21.4213676234457</v>
      </c>
      <c r="P57">
        <v>95.732467532467496</v>
      </c>
      <c r="Q57">
        <v>0.17406741151179</v>
      </c>
    </row>
    <row r="58" spans="1:17" x14ac:dyDescent="0.3">
      <c r="A58" t="s">
        <v>167</v>
      </c>
      <c r="B58" t="s">
        <v>168</v>
      </c>
      <c r="C58" t="s">
        <v>3160</v>
      </c>
      <c r="D58" t="s">
        <v>21</v>
      </c>
      <c r="E58">
        <v>157237.85635379999</v>
      </c>
      <c r="F58">
        <v>1607.4</v>
      </c>
      <c r="G58">
        <v>0.33873888086294801</v>
      </c>
      <c r="H58">
        <v>2.0648965475949099</v>
      </c>
      <c r="I58">
        <v>13.3756277092511</v>
      </c>
      <c r="J58">
        <v>-2.7247090858597001</v>
      </c>
      <c r="K58">
        <v>1540.2967990852201</v>
      </c>
      <c r="L58">
        <v>1377.0783399586001</v>
      </c>
      <c r="M58">
        <v>47.643533679731597</v>
      </c>
      <c r="N58">
        <v>0.90629525930205901</v>
      </c>
      <c r="O58">
        <v>3.5834266517357198</v>
      </c>
      <c r="P58">
        <v>46.373446250512202</v>
      </c>
      <c r="Q58">
        <v>-1.4799570506439E-2</v>
      </c>
    </row>
    <row r="59" spans="1:17" x14ac:dyDescent="0.3">
      <c r="A59" t="s">
        <v>169</v>
      </c>
      <c r="B59" t="s">
        <v>170</v>
      </c>
      <c r="C59" t="s">
        <v>3170</v>
      </c>
      <c r="D59" t="s">
        <v>78</v>
      </c>
      <c r="E59">
        <v>154450.15768798999</v>
      </c>
      <c r="F59">
        <v>627.04999999999995</v>
      </c>
      <c r="G59">
        <v>12.723409845772601</v>
      </c>
      <c r="H59">
        <v>-1.29090779325633</v>
      </c>
      <c r="I59">
        <v>-7.1732121125910799</v>
      </c>
      <c r="J59">
        <v>2.5733289672493398</v>
      </c>
      <c r="K59">
        <v>639.22185989091497</v>
      </c>
      <c r="L59">
        <v>596.63900352342603</v>
      </c>
      <c r="M59">
        <v>50.340275132121697</v>
      </c>
      <c r="N59">
        <v>0.76211257620376005</v>
      </c>
      <c r="O59">
        <v>12.7422055657443</v>
      </c>
      <c r="P59">
        <v>55.191189209256201</v>
      </c>
      <c r="Q59">
        <v>3.4358801515794998E-2</v>
      </c>
    </row>
    <row r="60" spans="1:17" x14ac:dyDescent="0.3">
      <c r="A60" t="s">
        <v>171</v>
      </c>
      <c r="B60" t="s">
        <v>172</v>
      </c>
      <c r="C60" t="s">
        <v>3163</v>
      </c>
      <c r="D60" t="s">
        <v>173</v>
      </c>
      <c r="E60">
        <v>153746.225008835</v>
      </c>
      <c r="F60">
        <v>1503.05</v>
      </c>
      <c r="G60">
        <v>19.0338269155781</v>
      </c>
      <c r="H60">
        <v>0.52388350042337295</v>
      </c>
      <c r="I60">
        <v>10.0544267610055</v>
      </c>
      <c r="J60">
        <v>2.1415251964141602</v>
      </c>
      <c r="K60">
        <v>1433.8478751032501</v>
      </c>
      <c r="L60">
        <v>1292.2225123907201</v>
      </c>
      <c r="M60">
        <v>66.603647400361695</v>
      </c>
      <c r="N60">
        <v>0.83779261379993297</v>
      </c>
      <c r="O60">
        <v>1.67659093177205</v>
      </c>
      <c r="P60">
        <v>56.600333402792202</v>
      </c>
      <c r="Q60">
        <v>1.354089193792E-2</v>
      </c>
    </row>
    <row r="61" spans="1:17" x14ac:dyDescent="0.3">
      <c r="A61" t="s">
        <v>174</v>
      </c>
      <c r="B61" t="s">
        <v>175</v>
      </c>
      <c r="C61" t="s">
        <v>3161</v>
      </c>
      <c r="D61" t="s">
        <v>132</v>
      </c>
      <c r="E61">
        <v>151976.52316000001</v>
      </c>
      <c r="F61">
        <v>577.15</v>
      </c>
      <c r="G61">
        <v>87.0606846398709</v>
      </c>
      <c r="H61">
        <v>-1.6071287615766701</v>
      </c>
      <c r="I61">
        <v>7.8832317119152604</v>
      </c>
      <c r="J61">
        <v>-3.6476974028175402</v>
      </c>
      <c r="K61">
        <v>590.91641553260899</v>
      </c>
      <c r="L61">
        <v>492.406150841895</v>
      </c>
      <c r="M61">
        <v>30.7539474478437</v>
      </c>
      <c r="N61">
        <v>0.71606320210968799</v>
      </c>
      <c r="O61">
        <v>13.3154292644892</v>
      </c>
      <c r="P61">
        <v>140.88063439065101</v>
      </c>
      <c r="Q61">
        <v>0.192825493730715</v>
      </c>
    </row>
    <row r="62" spans="1:17" x14ac:dyDescent="0.3">
      <c r="A62" t="s">
        <v>176</v>
      </c>
      <c r="B62" t="s">
        <v>177</v>
      </c>
      <c r="C62" t="s">
        <v>3161</v>
      </c>
      <c r="D62" t="s">
        <v>40</v>
      </c>
      <c r="E62">
        <v>151190.06962058999</v>
      </c>
      <c r="F62">
        <v>702.9</v>
      </c>
      <c r="G62">
        <v>-21.220640702316501</v>
      </c>
      <c r="H62">
        <v>2.3875021978895599</v>
      </c>
      <c r="I62">
        <v>1.89006145467372</v>
      </c>
      <c r="J62">
        <v>-0.96852267102446099</v>
      </c>
      <c r="K62">
        <v>691.14696611159502</v>
      </c>
      <c r="L62">
        <v>635.80910460281996</v>
      </c>
      <c r="M62">
        <v>28.880396088774901</v>
      </c>
      <c r="N62">
        <v>0.77391955434895698</v>
      </c>
      <c r="O62">
        <v>8.2942097026604102</v>
      </c>
      <c r="P62">
        <v>37.4462260461478</v>
      </c>
      <c r="Q62">
        <v>-6.1301161601199E-2</v>
      </c>
    </row>
    <row r="63" spans="1:17" x14ac:dyDescent="0.3">
      <c r="A63" t="s">
        <v>178</v>
      </c>
      <c r="B63" t="s">
        <v>179</v>
      </c>
      <c r="C63" t="s">
        <v>3159</v>
      </c>
      <c r="D63" t="s">
        <v>18</v>
      </c>
      <c r="E63">
        <v>150090.59735736001</v>
      </c>
      <c r="F63">
        <v>345.95</v>
      </c>
      <c r="G63">
        <v>63.870156444213698</v>
      </c>
      <c r="H63">
        <v>1.21174596207825</v>
      </c>
      <c r="I63">
        <v>-0.86911387564988496</v>
      </c>
      <c r="J63">
        <v>-2.2023277061744899</v>
      </c>
      <c r="K63">
        <v>336.25455504368102</v>
      </c>
      <c r="L63">
        <v>293.32985007956597</v>
      </c>
      <c r="M63">
        <v>40.104161927608203</v>
      </c>
      <c r="N63">
        <v>0.86225052683483805</v>
      </c>
      <c r="O63">
        <v>6.1425061425061296</v>
      </c>
      <c r="P63">
        <v>108.749434303816</v>
      </c>
      <c r="Q63">
        <v>4.1210819812075999E-2</v>
      </c>
    </row>
    <row r="64" spans="1:17" x14ac:dyDescent="0.3">
      <c r="A64" t="s">
        <v>180</v>
      </c>
      <c r="B64" t="s">
        <v>181</v>
      </c>
      <c r="C64" t="s">
        <v>3169</v>
      </c>
      <c r="D64" t="s">
        <v>182</v>
      </c>
      <c r="E64">
        <v>147554.24832784999</v>
      </c>
      <c r="F64">
        <v>659.5</v>
      </c>
      <c r="G64">
        <v>9.6785479579387506</v>
      </c>
      <c r="H64">
        <v>3.7368347301882698</v>
      </c>
      <c r="I64">
        <v>12.2456035922977</v>
      </c>
      <c r="J64">
        <v>-3.2455770198598399</v>
      </c>
      <c r="K64">
        <v>667.25220850808705</v>
      </c>
      <c r="L64">
        <v>612.05740635196298</v>
      </c>
      <c r="M64">
        <v>35.599907419507602</v>
      </c>
      <c r="N64">
        <v>0.83414013533213904</v>
      </c>
      <c r="O64">
        <v>8.4533737680060508</v>
      </c>
      <c r="P64">
        <v>46.963788300835603</v>
      </c>
      <c r="Q64">
        <v>2.2361314268948999E-2</v>
      </c>
    </row>
    <row r="65" spans="1:17" x14ac:dyDescent="0.3">
      <c r="A65" t="s">
        <v>183</v>
      </c>
      <c r="B65" t="s">
        <v>184</v>
      </c>
      <c r="C65" t="s">
        <v>3159</v>
      </c>
      <c r="D65" t="s">
        <v>185</v>
      </c>
      <c r="E65">
        <v>144605.726588499</v>
      </c>
      <c r="F65">
        <v>219.93</v>
      </c>
      <c r="G65">
        <v>44.808848997732397</v>
      </c>
      <c r="H65">
        <v>-6.79272154326351</v>
      </c>
      <c r="I65">
        <v>8.6906799351906407</v>
      </c>
      <c r="J65">
        <v>-6.5141354637513604</v>
      </c>
      <c r="K65">
        <v>226.67344533081601</v>
      </c>
      <c r="L65">
        <v>195.268220317746</v>
      </c>
      <c r="M65">
        <v>31.3931099138718</v>
      </c>
      <c r="N65">
        <v>0.66144793697538296</v>
      </c>
      <c r="O65">
        <v>11.9901786932205</v>
      </c>
      <c r="P65">
        <v>89.349978476108404</v>
      </c>
      <c r="Q65">
        <v>9.0824924087109002E-2</v>
      </c>
    </row>
    <row r="66" spans="1:17" x14ac:dyDescent="0.3">
      <c r="A66" t="s">
        <v>186</v>
      </c>
      <c r="B66" t="s">
        <v>187</v>
      </c>
      <c r="C66" t="s">
        <v>3165</v>
      </c>
      <c r="D66" t="s">
        <v>188</v>
      </c>
      <c r="E66">
        <v>144055.1975941</v>
      </c>
      <c r="F66">
        <v>5426.45</v>
      </c>
      <c r="G66">
        <v>18.894970223029301</v>
      </c>
      <c r="H66">
        <v>4.31934079689211</v>
      </c>
      <c r="I66">
        <v>39.210407061186899</v>
      </c>
      <c r="J66">
        <v>3.5808133655772201</v>
      </c>
      <c r="K66">
        <v>4815.4745942279897</v>
      </c>
      <c r="L66">
        <v>4238.0582605050404</v>
      </c>
      <c r="M66">
        <v>86.152646376252093</v>
      </c>
      <c r="N66">
        <v>1.05226295067703</v>
      </c>
      <c r="O66">
        <v>0.38515051276617401</v>
      </c>
      <c r="P66">
        <v>64.672412223469706</v>
      </c>
      <c r="Q66">
        <v>-2.4070072259329001E-2</v>
      </c>
    </row>
    <row r="67" spans="1:17" x14ac:dyDescent="0.3">
      <c r="A67" t="s">
        <v>189</v>
      </c>
      <c r="B67" t="s">
        <v>190</v>
      </c>
      <c r="C67" t="s">
        <v>3163</v>
      </c>
      <c r="D67" t="s">
        <v>118</v>
      </c>
      <c r="E67">
        <v>143795.96402903899</v>
      </c>
      <c r="F67">
        <v>5969.9</v>
      </c>
      <c r="G67">
        <v>4.3309442124909898</v>
      </c>
      <c r="H67">
        <v>0.270617585090136</v>
      </c>
      <c r="I67">
        <v>9.5861247929406392</v>
      </c>
      <c r="J67">
        <v>1.0531420448553299</v>
      </c>
      <c r="K67">
        <v>5728.0303894275203</v>
      </c>
      <c r="L67">
        <v>5281.2510002949102</v>
      </c>
      <c r="M67">
        <v>68.161501835006206</v>
      </c>
      <c r="N67">
        <v>0.964552674359339</v>
      </c>
      <c r="O67">
        <v>0.67170304360206701</v>
      </c>
      <c r="P67">
        <v>37.311682038779097</v>
      </c>
      <c r="Q67">
        <v>2.3005403050326001E-2</v>
      </c>
    </row>
    <row r="68" spans="1:17" x14ac:dyDescent="0.3">
      <c r="A68" t="s">
        <v>191</v>
      </c>
      <c r="B68" t="s">
        <v>192</v>
      </c>
      <c r="C68" t="s">
        <v>3167</v>
      </c>
      <c r="D68" t="s">
        <v>95</v>
      </c>
      <c r="E68">
        <v>142304.44672564499</v>
      </c>
      <c r="F68">
        <v>445.35</v>
      </c>
      <c r="G68">
        <v>37.448933258511502</v>
      </c>
      <c r="H68">
        <v>-2.5364653534863599</v>
      </c>
      <c r="I68">
        <v>-3.5319116436006501</v>
      </c>
      <c r="J68">
        <v>-2.6101016450930699</v>
      </c>
      <c r="K68">
        <v>428.64897679448097</v>
      </c>
      <c r="L68">
        <v>391.49736369386198</v>
      </c>
      <c r="M68">
        <v>70.707716994410703</v>
      </c>
      <c r="N68">
        <v>1.06292178536911</v>
      </c>
      <c r="O68">
        <v>5.75951498821152</v>
      </c>
      <c r="P68">
        <v>92.959272097053699</v>
      </c>
      <c r="Q68">
        <v>0.14878206343834599</v>
      </c>
    </row>
    <row r="69" spans="1:17" x14ac:dyDescent="0.3">
      <c r="A69" t="s">
        <v>193</v>
      </c>
      <c r="B69" t="s">
        <v>194</v>
      </c>
      <c r="C69" t="s">
        <v>3165</v>
      </c>
      <c r="D69" t="s">
        <v>54</v>
      </c>
      <c r="E69">
        <v>131793.77894399999</v>
      </c>
      <c r="F69">
        <v>1632</v>
      </c>
      <c r="G69">
        <v>4.4944732604690598</v>
      </c>
      <c r="H69">
        <v>-0.33664689620367</v>
      </c>
      <c r="I69">
        <v>-2.82226716810219</v>
      </c>
      <c r="J69">
        <v>-0.52128577913973995</v>
      </c>
      <c r="K69">
        <v>1567.26401881419</v>
      </c>
      <c r="L69">
        <v>1436.20743380098</v>
      </c>
      <c r="M69">
        <v>58.122854988099697</v>
      </c>
      <c r="N69">
        <v>0.91496769381575105</v>
      </c>
      <c r="O69">
        <v>3.0392156862744901</v>
      </c>
      <c r="P69">
        <v>44.169611307420404</v>
      </c>
      <c r="Q69">
        <v>5.0671368751285001E-2</v>
      </c>
    </row>
    <row r="70" spans="1:17" x14ac:dyDescent="0.3">
      <c r="A70" t="s">
        <v>195</v>
      </c>
      <c r="B70" t="s">
        <v>196</v>
      </c>
      <c r="C70" t="s">
        <v>3166</v>
      </c>
      <c r="D70" t="s">
        <v>98</v>
      </c>
      <c r="E70">
        <v>130886.499907</v>
      </c>
      <c r="F70">
        <v>2755</v>
      </c>
      <c r="G70">
        <v>58.680603733498998</v>
      </c>
      <c r="H70">
        <v>4.2535124684793004</v>
      </c>
      <c r="I70">
        <v>10.1282291078303</v>
      </c>
      <c r="J70">
        <v>-0.154729180843171</v>
      </c>
      <c r="K70">
        <v>2590.5061915787101</v>
      </c>
      <c r="L70">
        <v>2208.9995610861902</v>
      </c>
      <c r="M70">
        <v>56.232125623489502</v>
      </c>
      <c r="N70">
        <v>0.71442532042871498</v>
      </c>
      <c r="O70">
        <v>3.8112522686025398</v>
      </c>
      <c r="P70">
        <v>91.425792106725893</v>
      </c>
      <c r="Q70">
        <v>0.26474042329349201</v>
      </c>
    </row>
    <row r="71" spans="1:17" x14ac:dyDescent="0.3">
      <c r="A71" t="s">
        <v>197</v>
      </c>
      <c r="B71" t="s">
        <v>198</v>
      </c>
      <c r="C71" t="s">
        <v>3166</v>
      </c>
      <c r="D71" t="s">
        <v>199</v>
      </c>
      <c r="E71">
        <v>129828.03954120001</v>
      </c>
      <c r="F71">
        <v>4737.2</v>
      </c>
      <c r="G71">
        <v>12.802346960202501</v>
      </c>
      <c r="H71">
        <v>-4.5249011252288396</v>
      </c>
      <c r="I71">
        <v>13.867892197368199</v>
      </c>
      <c r="J71">
        <v>-2.72948894483847</v>
      </c>
      <c r="K71">
        <v>4807.1433573382701</v>
      </c>
      <c r="L71">
        <v>4392.4292148494596</v>
      </c>
      <c r="M71">
        <v>30.2465558564449</v>
      </c>
      <c r="N71">
        <v>0.66227955768160296</v>
      </c>
      <c r="O71">
        <v>6.7909313518534002</v>
      </c>
      <c r="P71">
        <v>44.647328244274703</v>
      </c>
      <c r="Q71">
        <v>4.9845002040011001E-2</v>
      </c>
    </row>
    <row r="72" spans="1:17" x14ac:dyDescent="0.3">
      <c r="A72" t="s">
        <v>200</v>
      </c>
      <c r="B72" t="s">
        <v>201</v>
      </c>
      <c r="C72" t="s">
        <v>3167</v>
      </c>
      <c r="D72" t="s">
        <v>60</v>
      </c>
      <c r="E72">
        <v>129820.51691696</v>
      </c>
      <c r="F72">
        <v>744.2</v>
      </c>
      <c r="G72">
        <v>46.225213966998702</v>
      </c>
      <c r="H72">
        <v>1.58379876797588</v>
      </c>
      <c r="I72">
        <v>34.882560330905399</v>
      </c>
      <c r="J72">
        <v>4.2160504576887803</v>
      </c>
      <c r="K72">
        <v>698.38014488021702</v>
      </c>
      <c r="L72">
        <v>590.73005729673798</v>
      </c>
      <c r="M72">
        <v>68.312399385555594</v>
      </c>
      <c r="N72">
        <v>1.02292807806816</v>
      </c>
      <c r="O72">
        <v>1.0481053480247</v>
      </c>
      <c r="P72">
        <v>114.15827338129399</v>
      </c>
      <c r="Q72">
        <v>8.4248884728911996E-2</v>
      </c>
    </row>
    <row r="73" spans="1:17" x14ac:dyDescent="0.3">
      <c r="A73" t="s">
        <v>202</v>
      </c>
      <c r="B73" t="s">
        <v>203</v>
      </c>
      <c r="C73" t="s">
        <v>3166</v>
      </c>
      <c r="D73" t="s">
        <v>204</v>
      </c>
      <c r="E73">
        <v>128480.94909936</v>
      </c>
      <c r="F73">
        <v>189.6</v>
      </c>
      <c r="G73">
        <v>61.194190013100297</v>
      </c>
      <c r="H73">
        <v>-2.41620427593103</v>
      </c>
      <c r="I73">
        <v>51.700964059491596</v>
      </c>
      <c r="J73">
        <v>-1.3857601152974</v>
      </c>
      <c r="K73">
        <v>187.02933759319899</v>
      </c>
      <c r="L73">
        <v>149.92858304616601</v>
      </c>
      <c r="M73">
        <v>42.335308421871602</v>
      </c>
      <c r="N73">
        <v>0.45669729238614098</v>
      </c>
      <c r="O73">
        <v>10.168776371308001</v>
      </c>
      <c r="P73">
        <v>118.43317972350199</v>
      </c>
      <c r="Q73">
        <v>3.9523827475112003E-2</v>
      </c>
    </row>
    <row r="74" spans="1:17" x14ac:dyDescent="0.3">
      <c r="A74" t="s">
        <v>205</v>
      </c>
      <c r="B74" t="s">
        <v>206</v>
      </c>
      <c r="C74" t="s">
        <v>3161</v>
      </c>
      <c r="D74" t="s">
        <v>51</v>
      </c>
      <c r="E74">
        <v>126699.03356136</v>
      </c>
      <c r="F74">
        <v>1507.6</v>
      </c>
      <c r="G74">
        <v>0.945176376877924</v>
      </c>
      <c r="H74">
        <v>12.034721921458299</v>
      </c>
      <c r="I74">
        <v>26.2981164250942</v>
      </c>
      <c r="J74">
        <v>3.7651894103508101</v>
      </c>
      <c r="K74">
        <v>1411.25600802502</v>
      </c>
      <c r="L74">
        <v>1277.4808191018101</v>
      </c>
      <c r="M74">
        <v>60.812596801242599</v>
      </c>
      <c r="N74">
        <v>1.3598484215842099</v>
      </c>
      <c r="O74">
        <v>3.2634651101087702</v>
      </c>
      <c r="P74">
        <v>49.0901898734177</v>
      </c>
      <c r="Q74">
        <v>0.11683302535375401</v>
      </c>
    </row>
    <row r="75" spans="1:17" x14ac:dyDescent="0.3">
      <c r="A75" t="s">
        <v>207</v>
      </c>
      <c r="B75" t="s">
        <v>208</v>
      </c>
      <c r="C75" t="s">
        <v>3161</v>
      </c>
      <c r="D75" t="s">
        <v>51</v>
      </c>
      <c r="E75">
        <v>122565.24730625001</v>
      </c>
      <c r="F75">
        <v>3260.05</v>
      </c>
      <c r="G75">
        <v>40.2241325641073</v>
      </c>
      <c r="H75">
        <v>9.6360826082851396</v>
      </c>
      <c r="I75">
        <v>20.077601950799501</v>
      </c>
      <c r="J75">
        <v>3.9324696935300101</v>
      </c>
      <c r="K75">
        <v>3002.99173067117</v>
      </c>
      <c r="L75">
        <v>2551.7658401713902</v>
      </c>
      <c r="M75">
        <v>61.0411551622975</v>
      </c>
      <c r="N75">
        <v>0.79375093415459097</v>
      </c>
      <c r="O75">
        <v>2.3880001840462501</v>
      </c>
      <c r="P75">
        <v>85.140699094187397</v>
      </c>
      <c r="Q75">
        <v>0.11197795272901299</v>
      </c>
    </row>
    <row r="76" spans="1:17" x14ac:dyDescent="0.3">
      <c r="A76" t="s">
        <v>209</v>
      </c>
      <c r="B76" t="s">
        <v>210</v>
      </c>
      <c r="C76" t="s">
        <v>3161</v>
      </c>
      <c r="D76" t="s">
        <v>34</v>
      </c>
      <c r="E76">
        <v>121889.00655902999</v>
      </c>
      <c r="F76">
        <v>235.7</v>
      </c>
      <c r="G76">
        <v>-10.120022290612001</v>
      </c>
      <c r="H76">
        <v>-6.2274524990455102</v>
      </c>
      <c r="I76">
        <v>-26.3581352665806</v>
      </c>
      <c r="J76">
        <v>-6.1730798142750798</v>
      </c>
      <c r="K76">
        <v>251.30444160770901</v>
      </c>
      <c r="L76">
        <v>246.47232671143399</v>
      </c>
      <c r="M76">
        <v>23.5847846182679</v>
      </c>
      <c r="N76">
        <v>0.844724171980761</v>
      </c>
      <c r="O76">
        <v>27.1531607976241</v>
      </c>
      <c r="P76">
        <v>25.472451424008501</v>
      </c>
      <c r="Q76">
        <v>0.136253715666453</v>
      </c>
    </row>
    <row r="77" spans="1:17" x14ac:dyDescent="0.3">
      <c r="A77" t="s">
        <v>211</v>
      </c>
      <c r="B77" t="s">
        <v>212</v>
      </c>
      <c r="C77" t="s">
        <v>3167</v>
      </c>
      <c r="D77" t="s">
        <v>213</v>
      </c>
      <c r="E77">
        <v>121810.0598988</v>
      </c>
      <c r="F77">
        <v>1014</v>
      </c>
      <c r="G77">
        <v>-10.443942093900899</v>
      </c>
      <c r="H77">
        <v>-7.4899763447579399</v>
      </c>
      <c r="I77">
        <v>-16.0025419063792</v>
      </c>
      <c r="J77">
        <v>-2.40506086684836</v>
      </c>
      <c r="K77">
        <v>1051.6912241770599</v>
      </c>
      <c r="L77">
        <v>1056.49438818361</v>
      </c>
      <c r="M77">
        <v>42.551326828004001</v>
      </c>
      <c r="N77">
        <v>0.75456591339208101</v>
      </c>
      <c r="O77">
        <v>32.938856015779002</v>
      </c>
      <c r="P77">
        <v>47.813411078717102</v>
      </c>
      <c r="Q77">
        <v>-3.1657627210135E-2</v>
      </c>
    </row>
    <row r="78" spans="1:17" x14ac:dyDescent="0.3">
      <c r="A78" t="s">
        <v>214</v>
      </c>
      <c r="B78" t="s">
        <v>215</v>
      </c>
      <c r="C78" t="s">
        <v>3161</v>
      </c>
      <c r="D78" t="s">
        <v>34</v>
      </c>
      <c r="E78">
        <v>120669.719500122</v>
      </c>
      <c r="F78">
        <v>109.59</v>
      </c>
      <c r="G78">
        <v>32.138659847095603</v>
      </c>
      <c r="H78">
        <v>-7.3924369185008798</v>
      </c>
      <c r="I78">
        <v>-26.306296262820201</v>
      </c>
      <c r="J78">
        <v>-5.4107440470846502</v>
      </c>
      <c r="K78">
        <v>117.24609785760001</v>
      </c>
      <c r="L78">
        <v>111.31704556621401</v>
      </c>
      <c r="M78">
        <v>22.9525153704461</v>
      </c>
      <c r="N78">
        <v>0.58130847646872197</v>
      </c>
      <c r="O78">
        <v>30.395109042795799</v>
      </c>
      <c r="P78">
        <v>65.4188679245283</v>
      </c>
      <c r="Q78">
        <v>0.122083817963634</v>
      </c>
    </row>
    <row r="79" spans="1:17" x14ac:dyDescent="0.3">
      <c r="A79" t="s">
        <v>216</v>
      </c>
      <c r="B79" t="s">
        <v>217</v>
      </c>
      <c r="C79" t="s">
        <v>3171</v>
      </c>
      <c r="D79" t="s">
        <v>218</v>
      </c>
      <c r="E79">
        <v>120522.05661215</v>
      </c>
      <c r="F79">
        <v>1922.45</v>
      </c>
      <c r="G79">
        <v>6.6020169420197004</v>
      </c>
      <c r="H79">
        <v>2.8973037960913701</v>
      </c>
      <c r="I79">
        <v>13.310439688249099</v>
      </c>
      <c r="J79">
        <v>0.825672629202436</v>
      </c>
      <c r="K79">
        <v>1855.00017077402</v>
      </c>
      <c r="L79">
        <v>1663.3119666923301</v>
      </c>
      <c r="M79">
        <v>65.629071424817795</v>
      </c>
      <c r="N79">
        <v>0.71574211545934796</v>
      </c>
      <c r="O79">
        <v>3.2744674763972998</v>
      </c>
      <c r="P79">
        <v>55.935434156628901</v>
      </c>
      <c r="Q79">
        <v>4.1581399692990004E-3</v>
      </c>
    </row>
    <row r="80" spans="1:17" x14ac:dyDescent="0.3">
      <c r="A80" t="s">
        <v>219</v>
      </c>
      <c r="B80" t="s">
        <v>220</v>
      </c>
      <c r="C80" t="s">
        <v>3163</v>
      </c>
      <c r="D80" t="s">
        <v>221</v>
      </c>
      <c r="E80">
        <v>119139.02811200501</v>
      </c>
      <c r="F80">
        <v>1204.1500000000001</v>
      </c>
      <c r="G80">
        <v>14.9876320393758</v>
      </c>
      <c r="H80">
        <v>-1.7602706376772099</v>
      </c>
      <c r="I80">
        <v>-11.451264696967799</v>
      </c>
      <c r="J80">
        <v>-0.36368137851658</v>
      </c>
      <c r="K80">
        <v>1174.72922694812</v>
      </c>
      <c r="L80">
        <v>1093.2683120245899</v>
      </c>
      <c r="M80">
        <v>57.970937799794697</v>
      </c>
      <c r="N80">
        <v>0.94522653398789702</v>
      </c>
      <c r="O80">
        <v>4.0917160505871299</v>
      </c>
      <c r="P80">
        <v>42.628509670461099</v>
      </c>
      <c r="Q80">
        <v>1.4331212067248E-2</v>
      </c>
    </row>
    <row r="81" spans="1:17" x14ac:dyDescent="0.3">
      <c r="A81" t="s">
        <v>222</v>
      </c>
      <c r="B81" t="s">
        <v>223</v>
      </c>
      <c r="C81" t="s">
        <v>3174</v>
      </c>
      <c r="D81" t="s">
        <v>141</v>
      </c>
      <c r="E81">
        <v>118211.442663239</v>
      </c>
      <c r="F81">
        <v>1187.8</v>
      </c>
      <c r="G81">
        <v>22.550861735405299</v>
      </c>
      <c r="H81">
        <v>-7.7790635270055803</v>
      </c>
      <c r="I81">
        <v>-10.741391032486399</v>
      </c>
      <c r="J81">
        <v>-4.1986561885710802</v>
      </c>
      <c r="K81">
        <v>1287.3289680523701</v>
      </c>
      <c r="L81">
        <v>1182.2948368403299</v>
      </c>
      <c r="M81">
        <v>32.656749024068198</v>
      </c>
      <c r="N81">
        <v>0.86880053786704003</v>
      </c>
      <c r="O81">
        <v>38.9080653308637</v>
      </c>
      <c r="P81">
        <v>69.274618782955599</v>
      </c>
      <c r="Q81">
        <v>8.6067670661224005E-2</v>
      </c>
    </row>
    <row r="82" spans="1:17" x14ac:dyDescent="0.3">
      <c r="A82" t="s">
        <v>224</v>
      </c>
      <c r="B82" t="s">
        <v>225</v>
      </c>
      <c r="C82" t="s">
        <v>3163</v>
      </c>
      <c r="D82" t="s">
        <v>173</v>
      </c>
      <c r="E82">
        <v>117903.01462102499</v>
      </c>
      <c r="F82">
        <v>665.25</v>
      </c>
      <c r="G82">
        <v>-9.5709167196326206</v>
      </c>
      <c r="H82">
        <v>2.8820455392062798</v>
      </c>
      <c r="I82">
        <v>13.393094009284001</v>
      </c>
      <c r="J82">
        <v>5.1038871065996201</v>
      </c>
      <c r="K82">
        <v>628.39666986190605</v>
      </c>
      <c r="L82">
        <v>582.84996428883005</v>
      </c>
      <c r="M82">
        <v>73.204583701289195</v>
      </c>
      <c r="N82">
        <v>0.85095068284223196</v>
      </c>
      <c r="O82">
        <v>0.698985343855684</v>
      </c>
      <c r="P82">
        <v>35.987326246933698</v>
      </c>
      <c r="Q82">
        <v>-6.9846779465089007E-2</v>
      </c>
    </row>
    <row r="83" spans="1:17" x14ac:dyDescent="0.3">
      <c r="A83" t="s">
        <v>226</v>
      </c>
      <c r="B83" t="s">
        <v>227</v>
      </c>
      <c r="C83" t="s">
        <v>3164</v>
      </c>
      <c r="D83" t="s">
        <v>132</v>
      </c>
      <c r="E83">
        <v>117887.036454</v>
      </c>
      <c r="F83">
        <v>565.4</v>
      </c>
      <c r="G83">
        <v>172.021214119956</v>
      </c>
      <c r="H83">
        <v>4.6695777050003402</v>
      </c>
      <c r="I83">
        <v>119.026722791019</v>
      </c>
      <c r="J83">
        <v>-5.5117414334483996</v>
      </c>
      <c r="K83">
        <v>543.38195024655499</v>
      </c>
      <c r="L83">
        <v>378.36484477515899</v>
      </c>
      <c r="M83">
        <v>38.752093979814298</v>
      </c>
      <c r="N83">
        <v>0.62406809445241596</v>
      </c>
      <c r="O83">
        <v>14.4322603466572</v>
      </c>
      <c r="P83">
        <v>297.74885684136399</v>
      </c>
      <c r="Q83">
        <v>0.22429326433190699</v>
      </c>
    </row>
    <row r="84" spans="1:17" x14ac:dyDescent="0.3">
      <c r="A84" t="s">
        <v>228</v>
      </c>
      <c r="B84" t="s">
        <v>229</v>
      </c>
      <c r="C84" t="s">
        <v>3165</v>
      </c>
      <c r="D84" t="s">
        <v>54</v>
      </c>
      <c r="E84">
        <v>115956.48442560001</v>
      </c>
      <c r="F84">
        <v>3426.15</v>
      </c>
      <c r="G84">
        <v>57.143508521689498</v>
      </c>
      <c r="H84">
        <v>0.13217477020118901</v>
      </c>
      <c r="I84">
        <v>15.672233091989501</v>
      </c>
      <c r="J84">
        <v>0.72535254188138298</v>
      </c>
      <c r="K84">
        <v>3224.1830989641899</v>
      </c>
      <c r="L84">
        <v>2744.1869271099299</v>
      </c>
      <c r="M84">
        <v>56.140381539340197</v>
      </c>
      <c r="N84">
        <v>1.07431599529037</v>
      </c>
      <c r="O84">
        <v>4.3153393751003302</v>
      </c>
      <c r="P84">
        <v>88.100139998352901</v>
      </c>
      <c r="Q84">
        <v>0.10530105241200299</v>
      </c>
    </row>
    <row r="85" spans="1:17" x14ac:dyDescent="0.3">
      <c r="A85" t="s">
        <v>230</v>
      </c>
      <c r="B85" t="s">
        <v>231</v>
      </c>
      <c r="C85" t="s">
        <v>3161</v>
      </c>
      <c r="D85" t="s">
        <v>232</v>
      </c>
      <c r="E85">
        <v>115120.33734134999</v>
      </c>
      <c r="F85">
        <v>10343.85</v>
      </c>
      <c r="G85">
        <v>17.6176001682643</v>
      </c>
      <c r="H85">
        <v>7.1270663622800097</v>
      </c>
      <c r="I85">
        <v>8.7261881770777503</v>
      </c>
      <c r="J85">
        <v>-1.3009707008458899</v>
      </c>
      <c r="K85">
        <v>9725.3520468536299</v>
      </c>
      <c r="L85">
        <v>8670.3655365566701</v>
      </c>
      <c r="M85">
        <v>50.2219376657605</v>
      </c>
      <c r="N85">
        <v>1.7244527833682699</v>
      </c>
      <c r="O85">
        <v>8.1318851298114208</v>
      </c>
      <c r="P85">
        <v>56.065269542388997</v>
      </c>
      <c r="Q85">
        <v>0.105486282981115</v>
      </c>
    </row>
    <row r="86" spans="1:17" x14ac:dyDescent="0.3">
      <c r="A86" t="s">
        <v>233</v>
      </c>
      <c r="B86" t="s">
        <v>234</v>
      </c>
      <c r="C86" t="s">
        <v>3166</v>
      </c>
      <c r="D86" t="s">
        <v>98</v>
      </c>
      <c r="E86">
        <v>113382.72750245999</v>
      </c>
      <c r="F86">
        <v>5669.7</v>
      </c>
      <c r="G86">
        <v>59.284154518168002</v>
      </c>
      <c r="H86">
        <v>7.4086314964427302</v>
      </c>
      <c r="I86">
        <v>10.036981974280501</v>
      </c>
      <c r="J86">
        <v>3.7226033852192701</v>
      </c>
      <c r="K86">
        <v>5412.68279529351</v>
      </c>
      <c r="L86">
        <v>4786.3479767703002</v>
      </c>
      <c r="M86">
        <v>66.4715927338124</v>
      </c>
      <c r="N86">
        <v>1.1767794668762801</v>
      </c>
      <c r="O86">
        <v>3.96581829726441</v>
      </c>
      <c r="P86">
        <v>93.9055045400913</v>
      </c>
      <c r="Q86">
        <v>7.8930346782817004E-2</v>
      </c>
    </row>
    <row r="87" spans="1:17" x14ac:dyDescent="0.3">
      <c r="A87" t="s">
        <v>235</v>
      </c>
      <c r="B87" t="s">
        <v>236</v>
      </c>
      <c r="C87" t="s">
        <v>3162</v>
      </c>
      <c r="D87" t="s">
        <v>237</v>
      </c>
      <c r="E87">
        <v>112187.84009136001</v>
      </c>
      <c r="F87">
        <v>425.4</v>
      </c>
      <c r="G87">
        <v>94.644111011982702</v>
      </c>
      <c r="H87">
        <v>-1.32029442364751</v>
      </c>
      <c r="I87">
        <v>60.5878267398285</v>
      </c>
      <c r="J87">
        <v>-3.06377051586071</v>
      </c>
      <c r="K87">
        <v>413.71726932630298</v>
      </c>
      <c r="L87">
        <v>327.99285090531203</v>
      </c>
      <c r="M87">
        <v>43.1210681163695</v>
      </c>
      <c r="N87">
        <v>0.37372178768922998</v>
      </c>
      <c r="O87">
        <v>8.2157968970380804</v>
      </c>
      <c r="P87">
        <v>155.18896220755801</v>
      </c>
      <c r="Q87">
        <v>4.3144618660966999E-2</v>
      </c>
    </row>
    <row r="88" spans="1:17" x14ac:dyDescent="0.3">
      <c r="A88" t="s">
        <v>238</v>
      </c>
      <c r="B88" t="s">
        <v>239</v>
      </c>
      <c r="C88" t="s">
        <v>3165</v>
      </c>
      <c r="D88" t="s">
        <v>54</v>
      </c>
      <c r="E88">
        <v>112013.96776679999</v>
      </c>
      <c r="F88">
        <v>1113.2</v>
      </c>
      <c r="G88">
        <v>50.763135730800698</v>
      </c>
      <c r="H88">
        <v>-17.659512710262401</v>
      </c>
      <c r="I88">
        <v>0.615582928522593</v>
      </c>
      <c r="J88">
        <v>-0.10853366276224501</v>
      </c>
      <c r="K88">
        <v>1145.7695540668699</v>
      </c>
      <c r="L88">
        <v>977.52621387578802</v>
      </c>
      <c r="M88">
        <v>39.699897056657399</v>
      </c>
      <c r="N88">
        <v>2.02123938663064</v>
      </c>
      <c r="O88">
        <v>18.9633489040603</v>
      </c>
      <c r="P88">
        <v>96.072214883311304</v>
      </c>
      <c r="Q88">
        <v>7.9616674348274005E-2</v>
      </c>
    </row>
    <row r="89" spans="1:17" x14ac:dyDescent="0.3">
      <c r="A89" t="s">
        <v>240</v>
      </c>
      <c r="B89" t="s">
        <v>241</v>
      </c>
      <c r="C89" t="s">
        <v>3161</v>
      </c>
      <c r="D89" t="s">
        <v>24</v>
      </c>
      <c r="E89">
        <v>111818.084976464</v>
      </c>
      <c r="F89">
        <v>1435.55</v>
      </c>
      <c r="G89">
        <v>-27.3531074639282</v>
      </c>
      <c r="H89">
        <v>3.0051778823672999</v>
      </c>
      <c r="I89">
        <v>-18.1716727784695</v>
      </c>
      <c r="J89">
        <v>-0.58628971036751698</v>
      </c>
      <c r="K89">
        <v>1415.7090589289701</v>
      </c>
      <c r="L89">
        <v>1440.2009618017</v>
      </c>
      <c r="M89">
        <v>62.9165572399965</v>
      </c>
      <c r="N89">
        <v>0.77327414858784305</v>
      </c>
      <c r="O89">
        <v>18.0383825014802</v>
      </c>
      <c r="P89">
        <v>8.0010532651218593</v>
      </c>
      <c r="Q89">
        <v>3.437720168538E-3</v>
      </c>
    </row>
    <row r="90" spans="1:17" x14ac:dyDescent="0.3">
      <c r="A90" t="s">
        <v>242</v>
      </c>
      <c r="B90" t="s">
        <v>243</v>
      </c>
      <c r="C90" t="s">
        <v>3165</v>
      </c>
      <c r="D90" t="s">
        <v>54</v>
      </c>
      <c r="E90">
        <v>110779.15571208</v>
      </c>
      <c r="F90">
        <v>6650.4</v>
      </c>
      <c r="G90">
        <v>-7.87769124433086</v>
      </c>
      <c r="H90">
        <v>-7.88336839355728</v>
      </c>
      <c r="I90">
        <v>-7.2090248672978099</v>
      </c>
      <c r="J90">
        <v>-2.7885774239346399</v>
      </c>
      <c r="K90">
        <v>6718.81137365209</v>
      </c>
      <c r="L90">
        <v>6213.2004598845397</v>
      </c>
      <c r="M90">
        <v>27.223898943250401</v>
      </c>
      <c r="N90">
        <v>0.94847298781012701</v>
      </c>
      <c r="O90">
        <v>6.8725189462287997</v>
      </c>
      <c r="P90">
        <v>27.755952781166201</v>
      </c>
      <c r="Q90">
        <v>6.5420248416750001E-3</v>
      </c>
    </row>
    <row r="91" spans="1:17" x14ac:dyDescent="0.3">
      <c r="A91" t="s">
        <v>244</v>
      </c>
      <c r="B91" t="s">
        <v>245</v>
      </c>
      <c r="C91" t="s">
        <v>3161</v>
      </c>
      <c r="D91" t="s">
        <v>34</v>
      </c>
      <c r="E91">
        <v>110201.06345248</v>
      </c>
      <c r="F91">
        <v>58.3</v>
      </c>
      <c r="G91">
        <v>40.945476791110302</v>
      </c>
      <c r="H91">
        <v>-9.1869558197959797</v>
      </c>
      <c r="I91">
        <v>-19.874710750415101</v>
      </c>
      <c r="J91">
        <v>-4.5671230829552698</v>
      </c>
      <c r="K91">
        <v>62.2012018496061</v>
      </c>
      <c r="L91">
        <v>57.764366131838898</v>
      </c>
      <c r="M91">
        <v>31.304701428808698</v>
      </c>
      <c r="N91">
        <v>0.33016619860008101</v>
      </c>
      <c r="O91">
        <v>43.653516295025703</v>
      </c>
      <c r="P91">
        <v>84.493670886075904</v>
      </c>
      <c r="Q91">
        <v>9.6628411436186001E-2</v>
      </c>
    </row>
    <row r="92" spans="1:17" x14ac:dyDescent="0.3">
      <c r="A92" t="s">
        <v>246</v>
      </c>
      <c r="B92" t="s">
        <v>247</v>
      </c>
      <c r="C92" t="s">
        <v>3163</v>
      </c>
      <c r="D92" t="s">
        <v>248</v>
      </c>
      <c r="E92">
        <v>109699.05564946</v>
      </c>
      <c r="F92">
        <v>1508.2</v>
      </c>
      <c r="G92">
        <v>14.9868080001372</v>
      </c>
      <c r="H92">
        <v>1.0778329261381601</v>
      </c>
      <c r="I92">
        <v>20.062060403729902</v>
      </c>
      <c r="J92">
        <v>1.8907685533844301</v>
      </c>
      <c r="K92">
        <v>1399.46297891875</v>
      </c>
      <c r="L92">
        <v>1229.40392084222</v>
      </c>
      <c r="M92">
        <v>66.087798263140101</v>
      </c>
      <c r="N92">
        <v>0.90339274566858596</v>
      </c>
      <c r="O92">
        <v>0.76581355257923001</v>
      </c>
      <c r="P92">
        <v>53.6862485351811</v>
      </c>
      <c r="Q92">
        <v>8.9316039326948996E-2</v>
      </c>
    </row>
    <row r="93" spans="1:17" x14ac:dyDescent="0.3">
      <c r="A93" t="s">
        <v>249</v>
      </c>
      <c r="B93" t="s">
        <v>250</v>
      </c>
      <c r="C93" t="s">
        <v>3161</v>
      </c>
      <c r="D93" t="s">
        <v>40</v>
      </c>
      <c r="E93">
        <v>107721.5762668</v>
      </c>
      <c r="F93">
        <v>746</v>
      </c>
      <c r="G93">
        <v>3.0474371109120502</v>
      </c>
      <c r="H93">
        <v>0.33622661216169603</v>
      </c>
      <c r="I93">
        <v>12.9455065918941</v>
      </c>
      <c r="J93">
        <v>1.2619934046114401</v>
      </c>
      <c r="K93">
        <v>706.56103413472795</v>
      </c>
      <c r="L93">
        <v>617.72584760850498</v>
      </c>
      <c r="M93">
        <v>48.108581026558298</v>
      </c>
      <c r="N93">
        <v>0.77796704818894902</v>
      </c>
      <c r="O93">
        <v>3.6058981233243901</v>
      </c>
      <c r="P93">
        <v>60.966663070449798</v>
      </c>
      <c r="Q93">
        <v>-3.1840344344881998E-2</v>
      </c>
    </row>
    <row r="94" spans="1:17" x14ac:dyDescent="0.3">
      <c r="A94" t="s">
        <v>251</v>
      </c>
      <c r="B94" t="s">
        <v>252</v>
      </c>
      <c r="C94" t="s">
        <v>3161</v>
      </c>
      <c r="D94" t="s">
        <v>40</v>
      </c>
      <c r="E94">
        <v>106859.75091416</v>
      </c>
      <c r="F94">
        <v>2161.1</v>
      </c>
      <c r="G94">
        <v>31.788294746881</v>
      </c>
      <c r="H94">
        <v>10.0828757012805</v>
      </c>
      <c r="I94">
        <v>19.305674650639801</v>
      </c>
      <c r="J94">
        <v>2.7062514339836001</v>
      </c>
      <c r="K94">
        <v>2013.7365039921101</v>
      </c>
      <c r="L94">
        <v>1735.38150654276</v>
      </c>
      <c r="M94">
        <v>47.8417338752514</v>
      </c>
      <c r="N94">
        <v>1.0714218561289099</v>
      </c>
      <c r="O94">
        <v>5.7331914302901401</v>
      </c>
      <c r="P94">
        <v>70.7030015797788</v>
      </c>
      <c r="Q94">
        <v>3.9963630164889996E-3</v>
      </c>
    </row>
    <row r="95" spans="1:17" x14ac:dyDescent="0.3">
      <c r="A95" t="s">
        <v>253</v>
      </c>
      <c r="B95" t="s">
        <v>254</v>
      </c>
      <c r="C95" t="s">
        <v>3173</v>
      </c>
      <c r="D95" t="s">
        <v>255</v>
      </c>
      <c r="E95">
        <v>106464.118664155</v>
      </c>
      <c r="F95">
        <v>78.05</v>
      </c>
      <c r="G95">
        <v>198.865431358303</v>
      </c>
      <c r="H95">
        <v>-6.4690009573823897</v>
      </c>
      <c r="I95">
        <v>87.022466417783704</v>
      </c>
      <c r="J95">
        <v>1.53982726025225</v>
      </c>
      <c r="K95">
        <v>68.712133943118104</v>
      </c>
      <c r="L95">
        <v>50.584316787664001</v>
      </c>
      <c r="M95">
        <v>60.778920767987799</v>
      </c>
      <c r="N95">
        <v>0.72943425399313699</v>
      </c>
      <c r="O95">
        <v>7.9948750800768797</v>
      </c>
      <c r="P95">
        <v>259.67741935483798</v>
      </c>
      <c r="Q95">
        <v>0.22268831428174399</v>
      </c>
    </row>
    <row r="96" spans="1:17" x14ac:dyDescent="0.3">
      <c r="A96" t="s">
        <v>256</v>
      </c>
      <c r="B96" t="s">
        <v>257</v>
      </c>
      <c r="C96" t="s">
        <v>3173</v>
      </c>
      <c r="D96" t="s">
        <v>258</v>
      </c>
      <c r="E96">
        <v>103790.61</v>
      </c>
      <c r="F96">
        <v>3744.25</v>
      </c>
      <c r="G96">
        <v>85.483868787585706</v>
      </c>
      <c r="H96">
        <v>-3.2616546726939202</v>
      </c>
      <c r="I96">
        <v>22.596014242194698</v>
      </c>
      <c r="J96">
        <v>-3.2702862508243702</v>
      </c>
      <c r="K96">
        <v>3746.4521073113001</v>
      </c>
      <c r="L96">
        <v>3161.9303352802399</v>
      </c>
      <c r="M96">
        <v>45.806408657340697</v>
      </c>
      <c r="N96">
        <v>0.60925618514822899</v>
      </c>
      <c r="O96">
        <v>11.421512986579399</v>
      </c>
      <c r="P96">
        <v>126.471299824593</v>
      </c>
      <c r="Q96">
        <v>0.198013254780465</v>
      </c>
    </row>
    <row r="97" spans="1:17" x14ac:dyDescent="0.3">
      <c r="A97" t="s">
        <v>259</v>
      </c>
      <c r="B97" t="s">
        <v>260</v>
      </c>
      <c r="C97" t="s">
        <v>3173</v>
      </c>
      <c r="D97" t="s">
        <v>166</v>
      </c>
      <c r="E97">
        <v>101583.31872724</v>
      </c>
      <c r="F97">
        <v>664.6</v>
      </c>
      <c r="G97">
        <v>20.904245471519001</v>
      </c>
      <c r="H97">
        <v>-9.2220842238203993</v>
      </c>
      <c r="I97">
        <v>30.244231106868799</v>
      </c>
      <c r="J97">
        <v>-2.87164723558777</v>
      </c>
      <c r="K97">
        <v>695.69685845694096</v>
      </c>
      <c r="L97">
        <v>589.49813367579804</v>
      </c>
      <c r="M97">
        <v>24.0121159029223</v>
      </c>
      <c r="N97">
        <v>0.65617413489110099</v>
      </c>
      <c r="O97">
        <v>17.928077038820302</v>
      </c>
      <c r="P97">
        <v>85.022271714921999</v>
      </c>
      <c r="Q97">
        <v>0.22519876862111499</v>
      </c>
    </row>
    <row r="98" spans="1:17" x14ac:dyDescent="0.3">
      <c r="A98" t="s">
        <v>261</v>
      </c>
      <c r="B98" t="s">
        <v>262</v>
      </c>
      <c r="C98" t="s">
        <v>3165</v>
      </c>
      <c r="D98" t="s">
        <v>54</v>
      </c>
      <c r="E98">
        <v>101378.822059845</v>
      </c>
      <c r="F98">
        <v>2222.5500000000002</v>
      </c>
      <c r="G98">
        <v>70.954035441747394</v>
      </c>
      <c r="H98">
        <v>2.4893241499796002</v>
      </c>
      <c r="I98">
        <v>21.233280616590601</v>
      </c>
      <c r="J98">
        <v>-4.7085996620459203E-2</v>
      </c>
      <c r="K98">
        <v>2011.9093047517599</v>
      </c>
      <c r="L98">
        <v>1655.79821159734</v>
      </c>
      <c r="M98">
        <v>57.132966234227197</v>
      </c>
      <c r="N98">
        <v>0.95275210519124598</v>
      </c>
      <c r="O98">
        <v>4.0246563631864296</v>
      </c>
      <c r="P98">
        <v>103.623453962437</v>
      </c>
      <c r="Q98">
        <v>0.10968675439909099</v>
      </c>
    </row>
    <row r="99" spans="1:17" x14ac:dyDescent="0.3">
      <c r="A99" t="s">
        <v>263</v>
      </c>
      <c r="B99" t="s">
        <v>264</v>
      </c>
      <c r="C99" t="s">
        <v>3173</v>
      </c>
      <c r="D99" t="s">
        <v>218</v>
      </c>
      <c r="E99">
        <v>100570.80549</v>
      </c>
      <c r="F99">
        <v>6687.4</v>
      </c>
      <c r="G99">
        <v>3.5612346230331</v>
      </c>
      <c r="H99">
        <v>-2.3106076615874298</v>
      </c>
      <c r="I99">
        <v>24.214145497813899</v>
      </c>
      <c r="J99">
        <v>8.1589631220041994E-2</v>
      </c>
      <c r="K99">
        <v>6633.0276746346999</v>
      </c>
      <c r="L99">
        <v>5881.1975512789804</v>
      </c>
      <c r="M99">
        <v>48.502679205394998</v>
      </c>
      <c r="N99">
        <v>0.50872425439315605</v>
      </c>
      <c r="O99">
        <v>9.6307982175434397</v>
      </c>
      <c r="P99">
        <v>75.937911076032606</v>
      </c>
      <c r="Q99">
        <v>0.123599028802196</v>
      </c>
    </row>
    <row r="100" spans="1:17" x14ac:dyDescent="0.3">
      <c r="A100" t="s">
        <v>265</v>
      </c>
      <c r="B100" t="s">
        <v>266</v>
      </c>
      <c r="C100" t="s">
        <v>3163</v>
      </c>
      <c r="D100" t="s">
        <v>173</v>
      </c>
      <c r="E100">
        <v>99839.126600549993</v>
      </c>
      <c r="F100">
        <v>3670.75</v>
      </c>
      <c r="G100">
        <v>56.208818733145598</v>
      </c>
      <c r="H100">
        <v>4.2647320224946998</v>
      </c>
      <c r="I100">
        <v>29.486016473900001</v>
      </c>
      <c r="J100">
        <v>2.1191852203170298</v>
      </c>
      <c r="K100">
        <v>3378.6387834232501</v>
      </c>
      <c r="L100">
        <v>2837.88231709299</v>
      </c>
      <c r="M100">
        <v>67.717216105336703</v>
      </c>
      <c r="N100">
        <v>0.94037562679890996</v>
      </c>
      <c r="O100">
        <v>1.0406592658175999</v>
      </c>
      <c r="P100">
        <v>90.287965578911894</v>
      </c>
      <c r="Q100">
        <v>0.10498612371714799</v>
      </c>
    </row>
    <row r="101" spans="1:17" x14ac:dyDescent="0.3">
      <c r="A101" t="s">
        <v>267</v>
      </c>
      <c r="B101" t="s">
        <v>268</v>
      </c>
      <c r="C101" t="s">
        <v>3165</v>
      </c>
      <c r="D101" t="s">
        <v>269</v>
      </c>
      <c r="E101">
        <v>99521.269265834999</v>
      </c>
      <c r="F101">
        <v>6921.55</v>
      </c>
      <c r="G101">
        <v>9.4816253456852699</v>
      </c>
      <c r="H101">
        <v>1.32956238939105</v>
      </c>
      <c r="I101">
        <v>0.227647455587485</v>
      </c>
      <c r="J101">
        <v>0.57395277414555002</v>
      </c>
      <c r="K101">
        <v>6625.9885247551601</v>
      </c>
      <c r="L101">
        <v>6130.3448188680404</v>
      </c>
      <c r="M101">
        <v>61.234018718811399</v>
      </c>
      <c r="N101">
        <v>0.93779024818980705</v>
      </c>
      <c r="O101">
        <v>1.7691124097926001</v>
      </c>
      <c r="P101">
        <v>46.456834532374103</v>
      </c>
      <c r="Q101">
        <v>1.8378246939795E-2</v>
      </c>
    </row>
    <row r="102" spans="1:17" x14ac:dyDescent="0.3">
      <c r="A102" t="s">
        <v>270</v>
      </c>
      <c r="B102" t="s">
        <v>271</v>
      </c>
      <c r="C102" t="s">
        <v>3159</v>
      </c>
      <c r="D102" t="s">
        <v>65</v>
      </c>
      <c r="E102">
        <v>99044.148393990006</v>
      </c>
      <c r="F102">
        <v>608.9</v>
      </c>
      <c r="G102">
        <v>198.28834024995601</v>
      </c>
      <c r="H102">
        <v>-3.3912478617091599</v>
      </c>
      <c r="I102">
        <v>37.102032916906303</v>
      </c>
      <c r="J102">
        <v>-11.2309303321614</v>
      </c>
      <c r="K102">
        <v>615.90165905174297</v>
      </c>
      <c r="L102">
        <v>449.76948686591402</v>
      </c>
      <c r="M102">
        <v>25.4736048778528</v>
      </c>
      <c r="N102">
        <v>1.3791127149000999</v>
      </c>
      <c r="O102">
        <v>26.112662177697398</v>
      </c>
      <c r="P102">
        <v>237.652495378927</v>
      </c>
      <c r="Q102">
        <v>0.149229964960959</v>
      </c>
    </row>
    <row r="103" spans="1:17" x14ac:dyDescent="0.3">
      <c r="A103" t="s">
        <v>272</v>
      </c>
      <c r="B103" t="s">
        <v>273</v>
      </c>
      <c r="C103" t="s">
        <v>3168</v>
      </c>
      <c r="D103" t="s">
        <v>274</v>
      </c>
      <c r="E103">
        <v>98928.539776499994</v>
      </c>
      <c r="F103">
        <v>695</v>
      </c>
      <c r="G103">
        <v>35.303801129981998</v>
      </c>
      <c r="H103">
        <v>5.5744191701195502</v>
      </c>
      <c r="I103">
        <v>9.9869288609190292</v>
      </c>
      <c r="J103">
        <v>1.8384351939118799</v>
      </c>
      <c r="K103">
        <v>632.00831383032505</v>
      </c>
      <c r="L103">
        <v>561.19623582791303</v>
      </c>
      <c r="M103">
        <v>76.369952655004397</v>
      </c>
      <c r="N103">
        <v>0.85620426886914802</v>
      </c>
      <c r="O103">
        <v>0.24460431654675899</v>
      </c>
      <c r="P103">
        <v>87.029063509149594</v>
      </c>
      <c r="Q103">
        <v>0.21818019215346801</v>
      </c>
    </row>
    <row r="104" spans="1:17" x14ac:dyDescent="0.3">
      <c r="A104" t="s">
        <v>275</v>
      </c>
      <c r="B104" t="s">
        <v>276</v>
      </c>
      <c r="C104" t="s">
        <v>3166</v>
      </c>
      <c r="D104" t="s">
        <v>204</v>
      </c>
      <c r="E104">
        <v>98903.972376000005</v>
      </c>
      <c r="F104">
        <v>33534</v>
      </c>
      <c r="G104">
        <v>46.117176710459198</v>
      </c>
      <c r="H104">
        <v>1.49835901307274</v>
      </c>
      <c r="I104">
        <v>2.61461710174017</v>
      </c>
      <c r="J104">
        <v>3.28028226713056</v>
      </c>
      <c r="K104">
        <v>32749.112872826099</v>
      </c>
      <c r="L104">
        <v>29262.668830230501</v>
      </c>
      <c r="M104">
        <v>61.714909127615002</v>
      </c>
      <c r="N104">
        <v>1.27993972833365</v>
      </c>
      <c r="O104">
        <v>9.3755591340132405</v>
      </c>
      <c r="P104">
        <v>80.290322580645096</v>
      </c>
      <c r="Q104">
        <v>0.12672519672153901</v>
      </c>
    </row>
    <row r="105" spans="1:17" x14ac:dyDescent="0.3">
      <c r="A105" t="s">
        <v>277</v>
      </c>
      <c r="B105" t="s">
        <v>278</v>
      </c>
      <c r="C105" t="s">
        <v>3165</v>
      </c>
      <c r="D105" t="s">
        <v>54</v>
      </c>
      <c r="E105">
        <v>98083.694644470001</v>
      </c>
      <c r="F105">
        <v>2448.15</v>
      </c>
      <c r="G105">
        <v>11.9315967541423</v>
      </c>
      <c r="H105">
        <v>9.8646606206844005</v>
      </c>
      <c r="I105">
        <v>1.8835574123413099</v>
      </c>
      <c r="J105">
        <v>0.65504631561297599</v>
      </c>
      <c r="K105">
        <v>2264.27069385292</v>
      </c>
      <c r="L105">
        <v>2113.05716047852</v>
      </c>
      <c r="M105">
        <v>61.689066957936198</v>
      </c>
      <c r="N105">
        <v>0.98874022513070203</v>
      </c>
      <c r="O105">
        <v>4.3808590159916498</v>
      </c>
      <c r="P105">
        <v>45.459136686372901</v>
      </c>
    </row>
    <row r="106" spans="1:17" x14ac:dyDescent="0.3">
      <c r="A106" t="s">
        <v>279</v>
      </c>
      <c r="B106" t="s">
        <v>280</v>
      </c>
      <c r="C106" t="s">
        <v>3175</v>
      </c>
      <c r="D106" t="s">
        <v>281</v>
      </c>
      <c r="E106">
        <v>97866.804283599995</v>
      </c>
      <c r="F106">
        <v>10815.2</v>
      </c>
      <c r="G106">
        <v>105.099762722858</v>
      </c>
      <c r="H106">
        <v>3.2234383282989998</v>
      </c>
      <c r="I106">
        <v>28.561004669311998</v>
      </c>
      <c r="J106">
        <v>-1.5191913015596601</v>
      </c>
      <c r="K106">
        <v>10543.844497257</v>
      </c>
      <c r="L106">
        <v>8812.2498538487907</v>
      </c>
      <c r="M106">
        <v>52.749030641454802</v>
      </c>
      <c r="N106">
        <v>0.61766286923402103</v>
      </c>
      <c r="O106">
        <v>22.956579628670699</v>
      </c>
      <c r="P106">
        <v>147.03235458708701</v>
      </c>
      <c r="Q106">
        <v>0.182873539936177</v>
      </c>
    </row>
    <row r="107" spans="1:17" x14ac:dyDescent="0.3">
      <c r="A107" t="s">
        <v>282</v>
      </c>
      <c r="B107" t="s">
        <v>283</v>
      </c>
      <c r="C107" t="s">
        <v>3172</v>
      </c>
      <c r="D107" t="s">
        <v>46</v>
      </c>
      <c r="E107">
        <v>97754.999363616007</v>
      </c>
      <c r="F107">
        <v>92.58</v>
      </c>
      <c r="G107">
        <v>17.526561894433598</v>
      </c>
      <c r="H107">
        <v>-10.779720803342</v>
      </c>
      <c r="I107">
        <v>0.62110450434457898</v>
      </c>
      <c r="J107">
        <v>-1.85741130330763</v>
      </c>
      <c r="K107">
        <v>94.308953988808298</v>
      </c>
      <c r="L107">
        <v>84.210588007772799</v>
      </c>
      <c r="M107">
        <v>43.771518423685301</v>
      </c>
      <c r="N107">
        <v>0.96267622148827203</v>
      </c>
      <c r="O107">
        <v>12.065240872758601</v>
      </c>
      <c r="P107">
        <v>78.038461538461505</v>
      </c>
      <c r="Q107">
        <v>0.14225089624246601</v>
      </c>
    </row>
    <row r="108" spans="1:17" x14ac:dyDescent="0.3">
      <c r="A108" t="s">
        <v>284</v>
      </c>
      <c r="B108" t="s">
        <v>285</v>
      </c>
      <c r="C108" t="s">
        <v>3160</v>
      </c>
      <c r="D108" t="s">
        <v>286</v>
      </c>
      <c r="E108">
        <v>97637.535952930004</v>
      </c>
      <c r="F108">
        <v>11257.3</v>
      </c>
      <c r="G108">
        <v>129.70559059300601</v>
      </c>
      <c r="H108">
        <v>0.63745640047304997</v>
      </c>
      <c r="I108">
        <v>27.594151640440099</v>
      </c>
      <c r="J108">
        <v>0.67665997390574295</v>
      </c>
      <c r="K108">
        <v>10549.437972363599</v>
      </c>
      <c r="L108">
        <v>8326.7108411213394</v>
      </c>
      <c r="M108">
        <v>58.414882532482899</v>
      </c>
      <c r="N108">
        <v>1.28536315243416</v>
      </c>
      <c r="O108">
        <v>2.8221687260710802</v>
      </c>
      <c r="P108">
        <v>190.976530190239</v>
      </c>
      <c r="Q108">
        <v>9.1160707298282004E-2</v>
      </c>
    </row>
    <row r="109" spans="1:17" x14ac:dyDescent="0.3">
      <c r="A109" t="s">
        <v>287</v>
      </c>
      <c r="B109" t="s">
        <v>288</v>
      </c>
      <c r="C109" t="s">
        <v>3169</v>
      </c>
      <c r="D109" t="s">
        <v>127</v>
      </c>
      <c r="E109">
        <v>97333.180011599994</v>
      </c>
      <c r="F109">
        <v>962</v>
      </c>
      <c r="G109">
        <v>8.4759614543020199</v>
      </c>
      <c r="H109">
        <v>1.30186129056358</v>
      </c>
      <c r="I109">
        <v>4.8929739133023702</v>
      </c>
      <c r="J109">
        <v>-0.48814744948410399</v>
      </c>
      <c r="K109">
        <v>965.52079758806894</v>
      </c>
      <c r="L109">
        <v>886.33592029863496</v>
      </c>
      <c r="M109">
        <v>55.238772975020503</v>
      </c>
      <c r="N109">
        <v>0.71933572809145296</v>
      </c>
      <c r="O109">
        <v>14.033264033264</v>
      </c>
      <c r="P109">
        <v>65.405777166437403</v>
      </c>
      <c r="Q109">
        <v>0.108410593848114</v>
      </c>
    </row>
    <row r="110" spans="1:17" x14ac:dyDescent="0.3">
      <c r="A110" t="s">
        <v>289</v>
      </c>
      <c r="B110" t="s">
        <v>290</v>
      </c>
      <c r="C110" t="s">
        <v>3168</v>
      </c>
      <c r="D110" t="s">
        <v>124</v>
      </c>
      <c r="E110">
        <v>96578.975790219905</v>
      </c>
      <c r="F110">
        <v>7476.7</v>
      </c>
      <c r="G110">
        <v>39.457805428311602</v>
      </c>
      <c r="H110">
        <v>-0.460152198099054</v>
      </c>
      <c r="I110">
        <v>33.542116764733599</v>
      </c>
      <c r="J110">
        <v>-1.3174437945748401</v>
      </c>
      <c r="K110">
        <v>7124.9909627145498</v>
      </c>
      <c r="L110">
        <v>6084.8173224010698</v>
      </c>
      <c r="M110">
        <v>53.395802630399203</v>
      </c>
      <c r="N110">
        <v>0.64572813750179603</v>
      </c>
      <c r="O110">
        <v>3.60854387630906</v>
      </c>
      <c r="P110">
        <v>88.232776525975197</v>
      </c>
      <c r="Q110">
        <v>-1.0106646535123999E-2</v>
      </c>
    </row>
    <row r="111" spans="1:17" x14ac:dyDescent="0.3">
      <c r="A111" t="s">
        <v>291</v>
      </c>
      <c r="B111" t="s">
        <v>292</v>
      </c>
      <c r="C111" t="s">
        <v>3167</v>
      </c>
      <c r="D111" t="s">
        <v>104</v>
      </c>
      <c r="E111">
        <v>95478.055821525006</v>
      </c>
      <c r="F111">
        <v>95.05</v>
      </c>
      <c r="G111">
        <v>47.423094368662603</v>
      </c>
      <c r="H111">
        <v>-4.7986210989331104</v>
      </c>
      <c r="I111">
        <v>-5.8903056739086503</v>
      </c>
      <c r="J111">
        <v>-2.2000333877682898</v>
      </c>
      <c r="K111">
        <v>98.899414526974894</v>
      </c>
      <c r="L111">
        <v>88.7722403916448</v>
      </c>
      <c r="M111">
        <v>37.181398904456998</v>
      </c>
      <c r="N111">
        <v>0.52413951078765397</v>
      </c>
      <c r="O111">
        <v>24.5660178853235</v>
      </c>
      <c r="P111">
        <v>96.384297520661093</v>
      </c>
      <c r="Q111">
        <v>0.14954978084475501</v>
      </c>
    </row>
    <row r="112" spans="1:17" x14ac:dyDescent="0.3">
      <c r="A112" t="s">
        <v>293</v>
      </c>
      <c r="B112" t="s">
        <v>294</v>
      </c>
      <c r="C112" t="s">
        <v>3161</v>
      </c>
      <c r="D112" t="s">
        <v>295</v>
      </c>
      <c r="E112">
        <v>95244.778466150005</v>
      </c>
      <c r="F112">
        <v>88.58</v>
      </c>
      <c r="G112">
        <v>-7.0628275814243496E-2</v>
      </c>
      <c r="H112">
        <v>-12.873234395861401</v>
      </c>
      <c r="I112">
        <v>-5.9986994659964603</v>
      </c>
      <c r="J112">
        <v>-6.7170324597097499</v>
      </c>
      <c r="K112">
        <v>92.733028508745306</v>
      </c>
      <c r="L112">
        <v>83.851500259549994</v>
      </c>
      <c r="M112">
        <v>26.835290745844699</v>
      </c>
      <c r="N112">
        <v>0.32927202509243902</v>
      </c>
      <c r="O112">
        <v>21.810792503951198</v>
      </c>
      <c r="P112">
        <v>48.873949579831901</v>
      </c>
      <c r="Q112">
        <v>8.1263929697232007E-2</v>
      </c>
    </row>
    <row r="113" spans="1:17" x14ac:dyDescent="0.3">
      <c r="A113" t="s">
        <v>296</v>
      </c>
      <c r="B113" t="s">
        <v>297</v>
      </c>
      <c r="C113" t="s">
        <v>3162</v>
      </c>
      <c r="D113" t="s">
        <v>27</v>
      </c>
      <c r="E113">
        <v>94303.851913919905</v>
      </c>
      <c r="F113">
        <v>13.53</v>
      </c>
      <c r="G113">
        <v>-6.6083887006939204</v>
      </c>
      <c r="H113">
        <v>-20.057570827653901</v>
      </c>
      <c r="I113">
        <v>-12.9256911425719</v>
      </c>
      <c r="J113">
        <v>-11.6962072686736</v>
      </c>
      <c r="K113">
        <v>15.485147762775201</v>
      </c>
      <c r="L113">
        <v>14.3695725200251</v>
      </c>
      <c r="M113">
        <v>26.895245587302799</v>
      </c>
      <c r="N113">
        <v>1.3013951264577399</v>
      </c>
      <c r="O113">
        <v>41.759053954175897</v>
      </c>
      <c r="P113">
        <v>31.3592233009708</v>
      </c>
      <c r="Q113">
        <v>2.0360559048608E-2</v>
      </c>
    </row>
    <row r="114" spans="1:17" x14ac:dyDescent="0.3">
      <c r="A114" t="s">
        <v>298</v>
      </c>
      <c r="B114" t="s">
        <v>299</v>
      </c>
      <c r="C114" t="s">
        <v>3161</v>
      </c>
      <c r="D114" t="s">
        <v>34</v>
      </c>
      <c r="E114">
        <v>93981.017704860002</v>
      </c>
      <c r="F114">
        <v>103.61</v>
      </c>
      <c r="G114">
        <v>17.579865075949101</v>
      </c>
      <c r="H114">
        <v>-7.9852944647649204</v>
      </c>
      <c r="I114">
        <v>-22.958953402699901</v>
      </c>
      <c r="J114">
        <v>-7.2056823031157</v>
      </c>
      <c r="K114">
        <v>111.21634695709</v>
      </c>
      <c r="L114">
        <v>105.522590912034</v>
      </c>
      <c r="M114">
        <v>25.533233850353799</v>
      </c>
      <c r="N114">
        <v>0.90154107107248505</v>
      </c>
      <c r="O114">
        <v>24.408840845478199</v>
      </c>
      <c r="P114">
        <v>52.233323538054599</v>
      </c>
      <c r="Q114">
        <v>0.145834552488883</v>
      </c>
    </row>
    <row r="115" spans="1:17" x14ac:dyDescent="0.3">
      <c r="A115" t="s">
        <v>300</v>
      </c>
      <c r="B115" t="s">
        <v>301</v>
      </c>
      <c r="C115" t="s">
        <v>3161</v>
      </c>
      <c r="D115" t="s">
        <v>232</v>
      </c>
      <c r="E115">
        <v>93469.639687410003</v>
      </c>
      <c r="F115">
        <v>4375.7</v>
      </c>
      <c r="G115">
        <v>37.916266912690801</v>
      </c>
      <c r="H115">
        <v>3.7297343576417501</v>
      </c>
      <c r="I115">
        <v>4.7991463086633797</v>
      </c>
      <c r="J115">
        <v>0.86270276001493995</v>
      </c>
      <c r="K115">
        <v>4232.3992075710203</v>
      </c>
      <c r="L115">
        <v>3732.6071663894099</v>
      </c>
      <c r="M115">
        <v>45.051454929523999</v>
      </c>
      <c r="N115">
        <v>0.75888717746632495</v>
      </c>
      <c r="O115">
        <v>3.89651941403661</v>
      </c>
      <c r="P115">
        <v>73.284755361067596</v>
      </c>
      <c r="Q115">
        <v>1.0962368716893999E-2</v>
      </c>
    </row>
    <row r="116" spans="1:17" x14ac:dyDescent="0.3">
      <c r="A116" t="s">
        <v>302</v>
      </c>
      <c r="B116" t="s">
        <v>303</v>
      </c>
      <c r="C116" t="s">
        <v>3170</v>
      </c>
      <c r="D116" t="s">
        <v>78</v>
      </c>
      <c r="E116">
        <v>92818.265441219904</v>
      </c>
      <c r="F116">
        <v>25725.15</v>
      </c>
      <c r="G116">
        <v>-26.622968958524599</v>
      </c>
      <c r="H116">
        <v>3.3530871985985402</v>
      </c>
      <c r="I116">
        <v>-9.6944651551548109</v>
      </c>
      <c r="J116">
        <v>2.38510153982274</v>
      </c>
      <c r="K116">
        <v>25865.6814787076</v>
      </c>
      <c r="L116">
        <v>26067.9965874726</v>
      </c>
      <c r="M116">
        <v>62.435508355483002</v>
      </c>
      <c r="N116">
        <v>0.76692265733659304</v>
      </c>
      <c r="O116">
        <v>19.485211942398699</v>
      </c>
      <c r="P116">
        <v>8.5449367088607602</v>
      </c>
      <c r="Q116">
        <v>-8.0016152405793003E-2</v>
      </c>
    </row>
    <row r="117" spans="1:17" x14ac:dyDescent="0.3">
      <c r="A117" t="s">
        <v>304</v>
      </c>
      <c r="B117" t="s">
        <v>305</v>
      </c>
      <c r="C117" t="s">
        <v>3161</v>
      </c>
      <c r="D117" t="s">
        <v>34</v>
      </c>
      <c r="E117">
        <v>92504.085980000003</v>
      </c>
      <c r="F117">
        <v>121.18</v>
      </c>
      <c r="G117">
        <v>8.6765966322121493</v>
      </c>
      <c r="H117">
        <v>-4.9633929656671398</v>
      </c>
      <c r="I117">
        <v>-32.509430979970297</v>
      </c>
      <c r="J117">
        <v>-1.0630796804103499</v>
      </c>
      <c r="K117">
        <v>128.55022018486301</v>
      </c>
      <c r="L117">
        <v>129.230138228691</v>
      </c>
      <c r="M117">
        <v>41.636324614320799</v>
      </c>
      <c r="N117">
        <v>0.71159858326467795</v>
      </c>
      <c r="O117">
        <v>42.350222809044297</v>
      </c>
      <c r="P117">
        <v>39.769319492502802</v>
      </c>
      <c r="Q117">
        <v>0.13624968652555999</v>
      </c>
    </row>
    <row r="118" spans="1:17" x14ac:dyDescent="0.3">
      <c r="A118" t="s">
        <v>306</v>
      </c>
      <c r="B118" t="s">
        <v>307</v>
      </c>
      <c r="C118" t="s">
        <v>3173</v>
      </c>
      <c r="D118" t="s">
        <v>166</v>
      </c>
      <c r="E118">
        <v>92100.575739749998</v>
      </c>
      <c r="F118">
        <v>264.5</v>
      </c>
      <c r="G118">
        <v>62.788310037840702</v>
      </c>
      <c r="H118">
        <v>-15.7045370804953</v>
      </c>
      <c r="I118">
        <v>-7.4168323721928804</v>
      </c>
      <c r="J118">
        <v>-7.8918912877284297</v>
      </c>
      <c r="K118">
        <v>292.44477249377002</v>
      </c>
      <c r="L118">
        <v>252.47377775605199</v>
      </c>
      <c r="M118">
        <v>18.6452967593296</v>
      </c>
      <c r="N118">
        <v>0.61011594505338995</v>
      </c>
      <c r="O118">
        <v>26.786389413988601</v>
      </c>
      <c r="P118">
        <v>133.03964757709201</v>
      </c>
      <c r="Q118">
        <v>0.166063234790812</v>
      </c>
    </row>
    <row r="119" spans="1:17" x14ac:dyDescent="0.3">
      <c r="A119" t="s">
        <v>308</v>
      </c>
      <c r="B119" t="s">
        <v>309</v>
      </c>
      <c r="C119" t="s">
        <v>3159</v>
      </c>
      <c r="D119" t="s">
        <v>18</v>
      </c>
      <c r="E119">
        <v>89655.801753794905</v>
      </c>
      <c r="F119">
        <v>421.35</v>
      </c>
      <c r="G119">
        <v>111.439265067859</v>
      </c>
      <c r="H119">
        <v>9.4892584191444698</v>
      </c>
      <c r="I119">
        <v>12.152867028767201</v>
      </c>
      <c r="J119">
        <v>-0.78131819649648604</v>
      </c>
      <c r="K119">
        <v>389.75134605051102</v>
      </c>
      <c r="L119">
        <v>328.969441481285</v>
      </c>
      <c r="M119">
        <v>51.488781335356798</v>
      </c>
      <c r="N119">
        <v>1.0897124735878301</v>
      </c>
      <c r="O119">
        <v>8.4964993473359396</v>
      </c>
      <c r="P119">
        <v>164.22449832775899</v>
      </c>
      <c r="Q119">
        <v>8.7678610373971996E-2</v>
      </c>
    </row>
    <row r="120" spans="1:17" x14ac:dyDescent="0.3">
      <c r="A120" t="s">
        <v>310</v>
      </c>
      <c r="B120" t="s">
        <v>311</v>
      </c>
      <c r="C120" t="s">
        <v>3159</v>
      </c>
      <c r="D120" t="s">
        <v>185</v>
      </c>
      <c r="E120">
        <v>89475.049302465006</v>
      </c>
      <c r="F120">
        <v>813.55</v>
      </c>
      <c r="G120">
        <v>-2.8719655658634</v>
      </c>
      <c r="H120">
        <v>-5.7702901258995301</v>
      </c>
      <c r="I120">
        <v>-29.982892562359002</v>
      </c>
      <c r="J120">
        <v>-3.16878835716776</v>
      </c>
      <c r="K120">
        <v>869.40943454546402</v>
      </c>
      <c r="L120">
        <v>928.49880736192699</v>
      </c>
      <c r="M120">
        <v>25.3600076182069</v>
      </c>
      <c r="N120">
        <v>0.85776311731531196</v>
      </c>
      <c r="O120">
        <v>54.8030237846475</v>
      </c>
      <c r="P120">
        <v>55.852490421455897</v>
      </c>
      <c r="Q120">
        <v>-1.3610976057115001E-2</v>
      </c>
    </row>
    <row r="121" spans="1:17" x14ac:dyDescent="0.3">
      <c r="A121" t="s">
        <v>312</v>
      </c>
      <c r="B121" t="s">
        <v>313</v>
      </c>
      <c r="C121" t="s">
        <v>3173</v>
      </c>
      <c r="D121" t="s">
        <v>314</v>
      </c>
      <c r="E121">
        <v>88596.366299999994</v>
      </c>
      <c r="F121">
        <v>4392.7</v>
      </c>
      <c r="G121">
        <v>66.976495098355201</v>
      </c>
      <c r="H121">
        <v>-15.971339191114801</v>
      </c>
      <c r="I121">
        <v>101.318626901721</v>
      </c>
      <c r="J121">
        <v>8.5433119040384004E-2</v>
      </c>
      <c r="K121">
        <v>4485.0893663318802</v>
      </c>
      <c r="L121">
        <v>3325.60885155816</v>
      </c>
      <c r="M121">
        <v>45.668760671367302</v>
      </c>
      <c r="N121">
        <v>0.83635623706248496</v>
      </c>
      <c r="O121">
        <v>33.4031461288046</v>
      </c>
      <c r="P121">
        <v>152.164179104477</v>
      </c>
      <c r="Q121">
        <v>0.25704053329912302</v>
      </c>
    </row>
    <row r="122" spans="1:17" x14ac:dyDescent="0.3">
      <c r="A122" t="s">
        <v>315</v>
      </c>
      <c r="B122" t="s">
        <v>316</v>
      </c>
      <c r="C122" t="s">
        <v>3165</v>
      </c>
      <c r="D122" t="s">
        <v>54</v>
      </c>
      <c r="E122">
        <v>88188.918436319902</v>
      </c>
      <c r="F122">
        <v>1518.4</v>
      </c>
      <c r="G122">
        <v>48.628289543752899</v>
      </c>
      <c r="H122">
        <v>2.23548960908068</v>
      </c>
      <c r="I122">
        <v>31.287251470370599</v>
      </c>
      <c r="J122">
        <v>-1.1073660398026399</v>
      </c>
      <c r="K122">
        <v>1442.4613495557401</v>
      </c>
      <c r="L122">
        <v>1204.50807396047</v>
      </c>
      <c r="M122">
        <v>40.074351079735997</v>
      </c>
      <c r="N122">
        <v>0.63682702848122197</v>
      </c>
      <c r="O122">
        <v>4.3499736564805103</v>
      </c>
      <c r="P122">
        <v>81.920565506499699</v>
      </c>
      <c r="Q122">
        <v>7.8827184698180994E-2</v>
      </c>
    </row>
    <row r="123" spans="1:17" x14ac:dyDescent="0.3">
      <c r="A123" t="s">
        <v>317</v>
      </c>
      <c r="B123" t="s">
        <v>318</v>
      </c>
      <c r="C123" t="s">
        <v>3163</v>
      </c>
      <c r="D123" t="s">
        <v>173</v>
      </c>
      <c r="E123">
        <v>88038.931356000001</v>
      </c>
      <c r="F123">
        <v>680</v>
      </c>
      <c r="G123">
        <v>-9.9941980653715508</v>
      </c>
      <c r="H123">
        <v>1.3237367796505699</v>
      </c>
      <c r="I123">
        <v>22.217121111944898</v>
      </c>
      <c r="J123">
        <v>5.0084674810272203</v>
      </c>
      <c r="K123">
        <v>651.75649968975597</v>
      </c>
      <c r="L123">
        <v>593.95515506649303</v>
      </c>
      <c r="M123">
        <v>65.105093680824197</v>
      </c>
      <c r="N123">
        <v>1.1324932061239299</v>
      </c>
      <c r="O123">
        <v>1.8823529411764599</v>
      </c>
      <c r="P123">
        <v>39.831379806703602</v>
      </c>
      <c r="Q123">
        <v>-1.7592375590544999E-2</v>
      </c>
    </row>
    <row r="124" spans="1:17" x14ac:dyDescent="0.3">
      <c r="A124" t="s">
        <v>319</v>
      </c>
      <c r="B124" t="s">
        <v>320</v>
      </c>
      <c r="C124" t="s">
        <v>3165</v>
      </c>
      <c r="D124" t="s">
        <v>269</v>
      </c>
      <c r="E124">
        <v>85407.993910749996</v>
      </c>
      <c r="F124">
        <v>878.75</v>
      </c>
      <c r="G124">
        <v>14.901170997725499</v>
      </c>
      <c r="H124">
        <v>-2.4859128344408798</v>
      </c>
      <c r="I124">
        <v>3.4535669556516302</v>
      </c>
      <c r="J124">
        <v>0.88779651705773499</v>
      </c>
      <c r="K124">
        <v>880.29260352686697</v>
      </c>
      <c r="L124">
        <v>802.08400670015999</v>
      </c>
      <c r="M124">
        <v>50.465257625102197</v>
      </c>
      <c r="N124">
        <v>0.98835811674438601</v>
      </c>
      <c r="O124">
        <v>11.510668563300101</v>
      </c>
      <c r="P124">
        <v>65.474060822897997</v>
      </c>
      <c r="Q124">
        <v>9.1125703422877E-2</v>
      </c>
    </row>
    <row r="125" spans="1:17" x14ac:dyDescent="0.3">
      <c r="A125" t="s">
        <v>321</v>
      </c>
      <c r="B125" t="s">
        <v>322</v>
      </c>
      <c r="C125" t="s">
        <v>3167</v>
      </c>
      <c r="D125" t="s">
        <v>95</v>
      </c>
      <c r="E125">
        <v>81144.93472664</v>
      </c>
      <c r="F125">
        <v>1688.35</v>
      </c>
      <c r="G125">
        <v>108.967202554586</v>
      </c>
      <c r="H125">
        <v>-9.0767325851041907</v>
      </c>
      <c r="I125">
        <v>34.328451979543303</v>
      </c>
      <c r="J125">
        <v>-4.47413773482105</v>
      </c>
      <c r="K125">
        <v>1648.1817321455801</v>
      </c>
      <c r="L125">
        <v>1355.2479578835901</v>
      </c>
      <c r="M125">
        <v>47.898534913081697</v>
      </c>
      <c r="N125">
        <v>0.78566238993567705</v>
      </c>
      <c r="O125">
        <v>13.0097432404418</v>
      </c>
      <c r="P125">
        <v>143.99884384709799</v>
      </c>
      <c r="Q125">
        <v>0.15261568729112299</v>
      </c>
    </row>
    <row r="126" spans="1:17" x14ac:dyDescent="0.3">
      <c r="A126" t="s">
        <v>323</v>
      </c>
      <c r="B126" t="s">
        <v>324</v>
      </c>
      <c r="C126" t="s">
        <v>3160</v>
      </c>
      <c r="D126" t="s">
        <v>286</v>
      </c>
      <c r="E126">
        <v>80692.417733619994</v>
      </c>
      <c r="F126">
        <v>5274.2</v>
      </c>
      <c r="G126">
        <v>51.354764020606702</v>
      </c>
      <c r="H126">
        <v>7.4658794632293297</v>
      </c>
      <c r="I126">
        <v>16.773442265891799</v>
      </c>
      <c r="J126">
        <v>0.12032077511705</v>
      </c>
      <c r="K126">
        <v>4776.2674070262101</v>
      </c>
      <c r="L126">
        <v>4050.9201339859201</v>
      </c>
      <c r="M126">
        <v>68.356315618199702</v>
      </c>
      <c r="N126">
        <v>0.87183190025461699</v>
      </c>
      <c r="O126">
        <v>1.11770505479502</v>
      </c>
      <c r="P126">
        <v>89.147898436379194</v>
      </c>
      <c r="Q126">
        <v>0.138068807547884</v>
      </c>
    </row>
    <row r="127" spans="1:17" x14ac:dyDescent="0.3">
      <c r="A127" t="s">
        <v>325</v>
      </c>
      <c r="B127" t="s">
        <v>326</v>
      </c>
      <c r="C127" t="s">
        <v>3174</v>
      </c>
      <c r="D127" t="s">
        <v>141</v>
      </c>
      <c r="E127">
        <v>80321.021672319999</v>
      </c>
      <c r="F127">
        <v>2888.6</v>
      </c>
      <c r="G127">
        <v>44.990767469496603</v>
      </c>
      <c r="H127">
        <v>-3.9450887575097999</v>
      </c>
      <c r="I127">
        <v>7.9812497739346302</v>
      </c>
      <c r="J127">
        <v>0.24254661597178501</v>
      </c>
      <c r="K127">
        <v>2956.3222201184399</v>
      </c>
      <c r="L127">
        <v>2607.6480535189498</v>
      </c>
      <c r="M127">
        <v>47.846929573046097</v>
      </c>
      <c r="N127">
        <v>0.54633341362145305</v>
      </c>
      <c r="O127">
        <v>17.797548985667699</v>
      </c>
      <c r="P127">
        <v>88.550913838120096</v>
      </c>
      <c r="Q127">
        <v>5.9934290447642001E-2</v>
      </c>
    </row>
    <row r="128" spans="1:17" x14ac:dyDescent="0.3">
      <c r="A128" t="s">
        <v>327</v>
      </c>
      <c r="B128" t="s">
        <v>328</v>
      </c>
      <c r="C128" t="s">
        <v>3161</v>
      </c>
      <c r="D128" t="s">
        <v>124</v>
      </c>
      <c r="E128">
        <v>79158.940505589999</v>
      </c>
      <c r="F128">
        <v>1745.15</v>
      </c>
      <c r="G128">
        <v>92.841976196283497</v>
      </c>
      <c r="H128">
        <v>19.5538919705428</v>
      </c>
      <c r="I128">
        <v>44.199663103930099</v>
      </c>
      <c r="J128">
        <v>1.6995708549047801</v>
      </c>
      <c r="K128">
        <v>1574.64901616674</v>
      </c>
      <c r="L128">
        <v>1251.97775949171</v>
      </c>
      <c r="M128">
        <v>60.017732905847502</v>
      </c>
      <c r="N128">
        <v>0.81277648816112902</v>
      </c>
      <c r="O128">
        <v>6.0023493682491402</v>
      </c>
      <c r="P128">
        <v>163.89686980190501</v>
      </c>
      <c r="Q128">
        <v>2.7033118197296001E-2</v>
      </c>
    </row>
    <row r="129" spans="1:17" x14ac:dyDescent="0.3">
      <c r="A129" t="s">
        <v>329</v>
      </c>
      <c r="B129" t="s">
        <v>330</v>
      </c>
      <c r="C129" t="s">
        <v>3174</v>
      </c>
      <c r="D129" t="s">
        <v>141</v>
      </c>
      <c r="E129">
        <v>79103.607106800002</v>
      </c>
      <c r="F129">
        <v>1836.5</v>
      </c>
      <c r="G129">
        <v>158.209313705168</v>
      </c>
      <c r="H129">
        <v>2.2378485252758402</v>
      </c>
      <c r="I129">
        <v>44.356078873958303</v>
      </c>
      <c r="J129">
        <v>1.5055671006359399</v>
      </c>
      <c r="K129">
        <v>1759.2401074935699</v>
      </c>
      <c r="L129">
        <v>1449.25484615088</v>
      </c>
      <c r="M129">
        <v>58.588391104971798</v>
      </c>
      <c r="N129">
        <v>2.1999957255070099</v>
      </c>
      <c r="O129">
        <v>12.975769126055001</v>
      </c>
      <c r="P129">
        <v>210.61310782241</v>
      </c>
      <c r="Q129">
        <v>0.17410267549504199</v>
      </c>
    </row>
    <row r="130" spans="1:17" x14ac:dyDescent="0.3">
      <c r="A130" t="s">
        <v>331</v>
      </c>
      <c r="B130" t="s">
        <v>332</v>
      </c>
      <c r="C130" t="s">
        <v>3161</v>
      </c>
      <c r="D130" t="s">
        <v>51</v>
      </c>
      <c r="E130">
        <v>78676.886038725002</v>
      </c>
      <c r="F130">
        <v>1959.75</v>
      </c>
      <c r="G130">
        <v>24.8082298748791</v>
      </c>
      <c r="H130">
        <v>2.9819943834815001</v>
      </c>
      <c r="I130">
        <v>28.491666971079699</v>
      </c>
      <c r="J130">
        <v>1.2469541650357401</v>
      </c>
      <c r="K130">
        <v>1870.7277636557001</v>
      </c>
      <c r="L130">
        <v>1643.7545594512201</v>
      </c>
      <c r="M130">
        <v>52.360766601491598</v>
      </c>
      <c r="N130">
        <v>0.80801966209588805</v>
      </c>
      <c r="O130">
        <v>2.6712590891695398</v>
      </c>
      <c r="P130">
        <v>65.750412314458501</v>
      </c>
      <c r="Q130">
        <v>1.2284225944840001E-3</v>
      </c>
    </row>
    <row r="131" spans="1:17" x14ac:dyDescent="0.3">
      <c r="A131" t="s">
        <v>333</v>
      </c>
      <c r="B131" t="s">
        <v>334</v>
      </c>
      <c r="C131" t="s">
        <v>3166</v>
      </c>
      <c r="D131" t="s">
        <v>335</v>
      </c>
      <c r="E131">
        <v>75853.237468919993</v>
      </c>
      <c r="F131">
        <v>3921.7</v>
      </c>
      <c r="G131">
        <v>-20.099759408149001</v>
      </c>
      <c r="H131">
        <v>-3.8758295039209298</v>
      </c>
      <c r="I131">
        <v>-1.0571687188407799</v>
      </c>
      <c r="J131">
        <v>-4.3810660301951803</v>
      </c>
      <c r="K131">
        <v>4045.76937448628</v>
      </c>
      <c r="L131">
        <v>3782.3357334888001</v>
      </c>
      <c r="M131">
        <v>36.474183923126297</v>
      </c>
      <c r="N131">
        <v>0.71075366280555197</v>
      </c>
      <c r="O131">
        <v>19.379350791748401</v>
      </c>
      <c r="P131">
        <v>36.205609099591797</v>
      </c>
      <c r="Q131">
        <v>0.11094745638583201</v>
      </c>
    </row>
    <row r="132" spans="1:17" x14ac:dyDescent="0.3">
      <c r="A132" t="s">
        <v>336</v>
      </c>
      <c r="B132" t="s">
        <v>337</v>
      </c>
      <c r="C132" t="s">
        <v>3165</v>
      </c>
      <c r="D132" t="s">
        <v>54</v>
      </c>
      <c r="E132">
        <v>75527.417025000002</v>
      </c>
      <c r="F132">
        <v>6316.85</v>
      </c>
      <c r="G132">
        <v>47.675004361057901</v>
      </c>
      <c r="H132">
        <v>4.3642819564942998</v>
      </c>
      <c r="I132">
        <v>11.1591602801824</v>
      </c>
      <c r="J132">
        <v>4.4018770778854703</v>
      </c>
      <c r="K132">
        <v>5666.32704469077</v>
      </c>
      <c r="L132">
        <v>5057.7748945128496</v>
      </c>
      <c r="M132">
        <v>78.812537418908605</v>
      </c>
      <c r="N132">
        <v>1.0176079103470701</v>
      </c>
      <c r="O132">
        <v>0.920553757014963</v>
      </c>
      <c r="P132">
        <v>83.256454888308596</v>
      </c>
      <c r="Q132">
        <v>4.6899740253752001E-2</v>
      </c>
    </row>
    <row r="133" spans="1:17" x14ac:dyDescent="0.3">
      <c r="A133" t="s">
        <v>338</v>
      </c>
      <c r="B133" t="s">
        <v>339</v>
      </c>
      <c r="C133" t="s">
        <v>3161</v>
      </c>
      <c r="D133" t="s">
        <v>340</v>
      </c>
      <c r="E133">
        <v>75513.884392859996</v>
      </c>
      <c r="F133">
        <v>793.9</v>
      </c>
      <c r="G133">
        <v>-33.052655206522502</v>
      </c>
      <c r="H133">
        <v>10.4819572444671</v>
      </c>
      <c r="I133">
        <v>1.3161930799024799</v>
      </c>
      <c r="J133">
        <v>8.0672585127476903</v>
      </c>
      <c r="K133">
        <v>732.74102890501797</v>
      </c>
      <c r="L133">
        <v>738.18473105556598</v>
      </c>
      <c r="M133">
        <v>77.334152399833101</v>
      </c>
      <c r="N133">
        <v>2.3818380074144301</v>
      </c>
      <c r="O133">
        <v>8.0488726539866295</v>
      </c>
      <c r="P133">
        <v>22.524886179489101</v>
      </c>
      <c r="Q133">
        <v>-0.11228110158320199</v>
      </c>
    </row>
    <row r="134" spans="1:17" x14ac:dyDescent="0.3">
      <c r="A134" t="s">
        <v>341</v>
      </c>
      <c r="B134" t="s">
        <v>342</v>
      </c>
      <c r="C134" t="s">
        <v>3175</v>
      </c>
      <c r="D134" t="s">
        <v>163</v>
      </c>
      <c r="E134">
        <v>75177.781992375007</v>
      </c>
      <c r="F134">
        <v>2536.15</v>
      </c>
      <c r="G134">
        <v>-22.265833688753101</v>
      </c>
      <c r="H134">
        <v>-3.5749421739018001</v>
      </c>
      <c r="I134">
        <v>-8.0412276931726598</v>
      </c>
      <c r="J134">
        <v>-1.45047000498515</v>
      </c>
      <c r="K134">
        <v>2498.13624858397</v>
      </c>
      <c r="L134">
        <v>2428.7116243850301</v>
      </c>
      <c r="M134">
        <v>46.944918101195199</v>
      </c>
      <c r="N134">
        <v>1.13283798566025</v>
      </c>
      <c r="O134">
        <v>6.2220294540937999</v>
      </c>
      <c r="P134">
        <v>21.7985352383239</v>
      </c>
      <c r="Q134">
        <v>-2.6167985701836E-2</v>
      </c>
    </row>
    <row r="135" spans="1:17" x14ac:dyDescent="0.3">
      <c r="A135" t="s">
        <v>343</v>
      </c>
      <c r="B135" t="s">
        <v>344</v>
      </c>
      <c r="C135" t="s">
        <v>3171</v>
      </c>
      <c r="D135" t="s">
        <v>345</v>
      </c>
      <c r="E135">
        <v>74896.568412574998</v>
      </c>
      <c r="F135">
        <v>12516.85</v>
      </c>
      <c r="G135">
        <v>115.34645290728</v>
      </c>
      <c r="H135">
        <v>3.2074121226036398</v>
      </c>
      <c r="I135">
        <v>66.1918417071454</v>
      </c>
      <c r="J135">
        <v>-1.29281597111836</v>
      </c>
      <c r="K135">
        <v>12016.728058270101</v>
      </c>
      <c r="L135">
        <v>9274.0731658577297</v>
      </c>
      <c r="M135">
        <v>47.141307596503403</v>
      </c>
      <c r="N135">
        <v>1.5020852810518901</v>
      </c>
      <c r="O135">
        <v>8.9715064093601704</v>
      </c>
      <c r="P135">
        <v>164.43397521892001</v>
      </c>
      <c r="Q135">
        <v>0.12636199963275299</v>
      </c>
    </row>
    <row r="136" spans="1:17" x14ac:dyDescent="0.3">
      <c r="A136" t="s">
        <v>346</v>
      </c>
      <c r="B136" t="s">
        <v>347</v>
      </c>
      <c r="C136" t="s">
        <v>3168</v>
      </c>
      <c r="D136" t="s">
        <v>124</v>
      </c>
      <c r="E136">
        <v>74408</v>
      </c>
      <c r="F136">
        <v>930.1</v>
      </c>
      <c r="G136">
        <v>3.3058295554967101</v>
      </c>
      <c r="H136">
        <v>-2.54812152873094</v>
      </c>
      <c r="I136">
        <v>-12.231295233771601</v>
      </c>
      <c r="J136">
        <v>-0.43855065124401699</v>
      </c>
      <c r="K136">
        <v>956.64314747881394</v>
      </c>
      <c r="L136">
        <v>926.06952243431601</v>
      </c>
      <c r="M136">
        <v>44.812569752795397</v>
      </c>
      <c r="N136">
        <v>0.70261488649582304</v>
      </c>
      <c r="O136">
        <v>22.449199010859001</v>
      </c>
      <c r="P136">
        <v>46.345684839902397</v>
      </c>
      <c r="Q136">
        <v>1.2363065310600001E-4</v>
      </c>
    </row>
    <row r="137" spans="1:17" x14ac:dyDescent="0.3">
      <c r="A137" t="s">
        <v>348</v>
      </c>
      <c r="B137" t="s">
        <v>349</v>
      </c>
      <c r="C137" t="s">
        <v>3166</v>
      </c>
      <c r="D137" t="s">
        <v>127</v>
      </c>
      <c r="E137">
        <v>73127.678485080003</v>
      </c>
      <c r="F137">
        <v>1570.65</v>
      </c>
      <c r="G137">
        <v>14.497306059403</v>
      </c>
      <c r="H137">
        <v>-7.4451235030809801</v>
      </c>
      <c r="I137">
        <v>24.0926819229106</v>
      </c>
      <c r="J137">
        <v>-0.57144418864590596</v>
      </c>
      <c r="K137">
        <v>1592.0431212987501</v>
      </c>
      <c r="L137">
        <v>1397.1088675646999</v>
      </c>
      <c r="M137">
        <v>45.216581481183702</v>
      </c>
      <c r="N137">
        <v>0.70966792389830402</v>
      </c>
      <c r="O137">
        <v>14.8887403304364</v>
      </c>
      <c r="P137">
        <v>56.7045794672254</v>
      </c>
      <c r="Q137">
        <v>9.2173285793448995E-2</v>
      </c>
    </row>
    <row r="138" spans="1:17" x14ac:dyDescent="0.3">
      <c r="A138" t="s">
        <v>350</v>
      </c>
      <c r="B138" t="s">
        <v>351</v>
      </c>
      <c r="C138" t="s">
        <v>3173</v>
      </c>
      <c r="D138" t="s">
        <v>199</v>
      </c>
      <c r="E138">
        <v>72896.807126700005</v>
      </c>
      <c r="F138">
        <v>248.25</v>
      </c>
      <c r="G138">
        <v>7.9551775489081296</v>
      </c>
      <c r="H138">
        <v>-5.20433774494715</v>
      </c>
      <c r="I138">
        <v>35.048129612144997</v>
      </c>
      <c r="J138">
        <v>-2.0774407151160998</v>
      </c>
      <c r="K138">
        <v>244.65525815257499</v>
      </c>
      <c r="L138">
        <v>210.87842759956999</v>
      </c>
      <c r="M138">
        <v>41.376389329337997</v>
      </c>
      <c r="N138">
        <v>0.68987486974185197</v>
      </c>
      <c r="O138">
        <v>6.6062437059415799</v>
      </c>
      <c r="P138">
        <v>57.569025706124997</v>
      </c>
      <c r="Q138">
        <v>8.6453406836480007E-2</v>
      </c>
    </row>
    <row r="139" spans="1:17" x14ac:dyDescent="0.3">
      <c r="A139" t="s">
        <v>352</v>
      </c>
      <c r="B139" t="s">
        <v>353</v>
      </c>
      <c r="C139" t="s">
        <v>3161</v>
      </c>
      <c r="D139" t="s">
        <v>24</v>
      </c>
      <c r="E139">
        <v>72028.580896337997</v>
      </c>
      <c r="F139">
        <v>22.98</v>
      </c>
      <c r="G139">
        <v>-0.58203240981279303</v>
      </c>
      <c r="H139">
        <v>-6.7894949776515601</v>
      </c>
      <c r="I139">
        <v>-14.1586721150878</v>
      </c>
      <c r="J139">
        <v>-3.5213482216627998</v>
      </c>
      <c r="K139">
        <v>24.1212265263657</v>
      </c>
      <c r="L139">
        <v>23.132853382438</v>
      </c>
      <c r="M139">
        <v>25.964594836702201</v>
      </c>
      <c r="N139">
        <v>0.454869655361129</v>
      </c>
      <c r="O139">
        <v>42.950391644908599</v>
      </c>
      <c r="P139">
        <v>46.3694267515923</v>
      </c>
      <c r="Q139">
        <v>5.3025284571994E-2</v>
      </c>
    </row>
    <row r="140" spans="1:17" x14ac:dyDescent="0.3">
      <c r="A140" t="s">
        <v>354</v>
      </c>
      <c r="B140" t="s">
        <v>355</v>
      </c>
      <c r="C140" t="s">
        <v>3175</v>
      </c>
      <c r="D140" t="s">
        <v>163</v>
      </c>
      <c r="E140">
        <v>71157.607988010001</v>
      </c>
      <c r="F140">
        <v>4690.6499999999996</v>
      </c>
      <c r="G140">
        <v>1.20012763586791</v>
      </c>
      <c r="H140">
        <v>0.445466748779133</v>
      </c>
      <c r="I140">
        <v>17.1113724646676</v>
      </c>
      <c r="J140">
        <v>0.89551875004344295</v>
      </c>
      <c r="K140">
        <v>4274.7393840734003</v>
      </c>
      <c r="L140">
        <v>3863.3382987988798</v>
      </c>
      <c r="M140">
        <v>75.961629591289295</v>
      </c>
      <c r="N140">
        <v>0.81533030111590599</v>
      </c>
      <c r="O140">
        <v>0.22065172204279701</v>
      </c>
      <c r="P140">
        <v>45.672360248447099</v>
      </c>
      <c r="Q140">
        <v>1.3080735161346E-2</v>
      </c>
    </row>
    <row r="141" spans="1:17" x14ac:dyDescent="0.3">
      <c r="A141" t="s">
        <v>356</v>
      </c>
      <c r="B141" t="s">
        <v>357</v>
      </c>
      <c r="C141" t="s">
        <v>3163</v>
      </c>
      <c r="D141" t="s">
        <v>358</v>
      </c>
      <c r="E141">
        <v>70254.151095975001</v>
      </c>
      <c r="F141">
        <v>1940.75</v>
      </c>
      <c r="G141">
        <v>21.760730503602201</v>
      </c>
      <c r="H141">
        <v>4.8079892990779998</v>
      </c>
      <c r="I141">
        <v>19.320555912291699</v>
      </c>
      <c r="J141">
        <v>-0.99966956587578204</v>
      </c>
      <c r="K141">
        <v>1775.09969761108</v>
      </c>
      <c r="L141">
        <v>1559.45735856947</v>
      </c>
      <c r="M141">
        <v>64.276300086853496</v>
      </c>
      <c r="N141">
        <v>0.74121076033089295</v>
      </c>
      <c r="O141">
        <v>2.65103697024347</v>
      </c>
      <c r="P141">
        <v>65.883157399888802</v>
      </c>
      <c r="Q141">
        <v>6.2570071007504002E-2</v>
      </c>
    </row>
    <row r="142" spans="1:17" x14ac:dyDescent="0.3">
      <c r="A142" t="s">
        <v>359</v>
      </c>
      <c r="B142" t="s">
        <v>360</v>
      </c>
      <c r="C142" t="s">
        <v>3171</v>
      </c>
      <c r="D142" t="s">
        <v>86</v>
      </c>
      <c r="E142">
        <v>70151.777248575003</v>
      </c>
      <c r="F142">
        <v>601.75</v>
      </c>
      <c r="G142">
        <v>-26.294408729446499</v>
      </c>
      <c r="H142">
        <v>10.886605651279201</v>
      </c>
      <c r="I142">
        <v>-6.9186468118701496</v>
      </c>
      <c r="J142">
        <v>5.4918549575199602</v>
      </c>
      <c r="K142">
        <v>553.73132711926701</v>
      </c>
      <c r="L142">
        <v>542.48562464762097</v>
      </c>
      <c r="M142">
        <v>74.854664623498806</v>
      </c>
      <c r="N142">
        <v>0.92260418073571904</v>
      </c>
      <c r="O142">
        <v>12.9621936019941</v>
      </c>
      <c r="P142">
        <v>37.072892938496501</v>
      </c>
      <c r="Q142">
        <v>-7.4442499408734E-2</v>
      </c>
    </row>
    <row r="143" spans="1:17" x14ac:dyDescent="0.3">
      <c r="A143" t="s">
        <v>361</v>
      </c>
      <c r="B143" t="s">
        <v>362</v>
      </c>
      <c r="C143" t="s">
        <v>3161</v>
      </c>
      <c r="D143" t="s">
        <v>34</v>
      </c>
      <c r="E143">
        <v>69893.960974090005</v>
      </c>
      <c r="F143">
        <v>518.9</v>
      </c>
      <c r="G143">
        <v>4.1815603567519499</v>
      </c>
      <c r="H143">
        <v>-11.9341883875313</v>
      </c>
      <c r="I143">
        <v>-16.635910120674101</v>
      </c>
      <c r="J143">
        <v>-5.3279733615315097</v>
      </c>
      <c r="K143">
        <v>552.68632310737803</v>
      </c>
      <c r="L143">
        <v>509.846089766783</v>
      </c>
      <c r="M143">
        <v>30.135590815304401</v>
      </c>
      <c r="N143">
        <v>1.2527194843420799</v>
      </c>
      <c r="O143">
        <v>21.9310079013297</v>
      </c>
      <c r="P143">
        <v>36.480799579168803</v>
      </c>
      <c r="Q143">
        <v>0.159360045801519</v>
      </c>
    </row>
    <row r="144" spans="1:17" x14ac:dyDescent="0.3">
      <c r="A144" t="s">
        <v>363</v>
      </c>
      <c r="B144" t="s">
        <v>364</v>
      </c>
      <c r="C144" t="s">
        <v>3161</v>
      </c>
      <c r="D144" t="s">
        <v>40</v>
      </c>
      <c r="E144">
        <v>69561.960000000006</v>
      </c>
      <c r="F144">
        <v>396.5</v>
      </c>
      <c r="G144">
        <v>51.300467200596998</v>
      </c>
      <c r="H144">
        <v>-0.12605071971137599</v>
      </c>
      <c r="I144">
        <v>-4.3064142852644503E-2</v>
      </c>
      <c r="J144">
        <v>-3.60695275040703</v>
      </c>
      <c r="K144">
        <v>396.404677572384</v>
      </c>
      <c r="L144">
        <v>350.49786498686802</v>
      </c>
      <c r="M144">
        <v>45.289781581216403</v>
      </c>
      <c r="N144">
        <v>0.99860428085258701</v>
      </c>
      <c r="O144">
        <v>17.982345523329101</v>
      </c>
      <c r="P144">
        <v>95.802469135802397</v>
      </c>
      <c r="Q144">
        <v>0.11076406611707899</v>
      </c>
    </row>
    <row r="145" spans="1:17" x14ac:dyDescent="0.3">
      <c r="A145" t="s">
        <v>365</v>
      </c>
      <c r="B145" t="s">
        <v>366</v>
      </c>
      <c r="C145" t="s">
        <v>3173</v>
      </c>
      <c r="D145" t="s">
        <v>367</v>
      </c>
      <c r="E145">
        <v>68268.685878449993</v>
      </c>
      <c r="F145">
        <v>5374.35</v>
      </c>
      <c r="G145">
        <v>-9.1359275892145</v>
      </c>
      <c r="H145">
        <v>3.29370289137352</v>
      </c>
      <c r="I145">
        <v>22.100741658232401</v>
      </c>
      <c r="J145">
        <v>2.13442346996808</v>
      </c>
      <c r="K145">
        <v>5386.5764773771998</v>
      </c>
      <c r="L145">
        <v>4892.6123240330098</v>
      </c>
      <c r="M145">
        <v>57.625071203024703</v>
      </c>
      <c r="N145">
        <v>0.93745174811479104</v>
      </c>
      <c r="O145">
        <v>20.200582396010599</v>
      </c>
      <c r="P145">
        <v>49.246042765898302</v>
      </c>
      <c r="Q145">
        <v>9.9674560917848001E-2</v>
      </c>
    </row>
    <row r="146" spans="1:17" x14ac:dyDescent="0.3">
      <c r="A146" t="s">
        <v>368</v>
      </c>
      <c r="B146" t="s">
        <v>369</v>
      </c>
      <c r="C146" t="s">
        <v>3175</v>
      </c>
      <c r="D146" t="s">
        <v>281</v>
      </c>
      <c r="E146">
        <v>66435.983295885002</v>
      </c>
      <c r="F146">
        <v>7789.95</v>
      </c>
      <c r="G146">
        <v>-6.02829037440313</v>
      </c>
      <c r="H146">
        <v>-5.9182035940421498</v>
      </c>
      <c r="I146">
        <v>20.5553612038761</v>
      </c>
      <c r="J146">
        <v>3.2553480707731302</v>
      </c>
      <c r="K146">
        <v>7718.2095673183403</v>
      </c>
      <c r="L146">
        <v>7179.0407981160597</v>
      </c>
      <c r="M146">
        <v>76.9900989018996</v>
      </c>
      <c r="N146">
        <v>0.77976921248253195</v>
      </c>
      <c r="O146">
        <v>27.536762110154701</v>
      </c>
      <c r="P146">
        <v>46.290140845070397</v>
      </c>
      <c r="Q146">
        <v>0.118808716401343</v>
      </c>
    </row>
    <row r="147" spans="1:17" x14ac:dyDescent="0.3">
      <c r="A147" t="s">
        <v>370</v>
      </c>
      <c r="B147" t="s">
        <v>371</v>
      </c>
      <c r="C147" t="s">
        <v>3171</v>
      </c>
      <c r="D147" t="s">
        <v>81</v>
      </c>
      <c r="E147">
        <v>66019.491141780003</v>
      </c>
      <c r="F147">
        <v>640.20000000000005</v>
      </c>
      <c r="G147">
        <v>132.37603114277101</v>
      </c>
      <c r="H147">
        <v>18.446640280139999</v>
      </c>
      <c r="I147">
        <v>50.218593490281897</v>
      </c>
      <c r="J147">
        <v>1.4448972620257401</v>
      </c>
      <c r="K147">
        <v>563.52447048490797</v>
      </c>
      <c r="L147">
        <v>436.014959381084</v>
      </c>
      <c r="M147">
        <v>66.154257468839901</v>
      </c>
      <c r="N147">
        <v>1.1574543481032999</v>
      </c>
      <c r="O147">
        <v>3.5223367697594301</v>
      </c>
      <c r="P147">
        <v>215.68047337278099</v>
      </c>
      <c r="Q147">
        <v>0.23559349765788401</v>
      </c>
    </row>
    <row r="148" spans="1:17" x14ac:dyDescent="0.3">
      <c r="A148" t="s">
        <v>372</v>
      </c>
      <c r="B148" t="s">
        <v>373</v>
      </c>
      <c r="C148" t="s">
        <v>3172</v>
      </c>
      <c r="D148" t="s">
        <v>89</v>
      </c>
      <c r="E148">
        <v>65234.805180399999</v>
      </c>
      <c r="F148">
        <v>316</v>
      </c>
      <c r="G148">
        <v>74.547117096807</v>
      </c>
      <c r="H148">
        <v>-3.49682182138028</v>
      </c>
      <c r="I148">
        <v>13.4768365035575</v>
      </c>
      <c r="J148">
        <v>-1.8316168436226701</v>
      </c>
      <c r="K148">
        <v>316.19503638645</v>
      </c>
      <c r="L148">
        <v>264.19441564790299</v>
      </c>
      <c r="M148">
        <v>50.827704185937897</v>
      </c>
      <c r="N148">
        <v>0.85970881365527996</v>
      </c>
      <c r="O148">
        <v>14.2246835443037</v>
      </c>
      <c r="P148">
        <v>122.222222222222</v>
      </c>
    </row>
    <row r="149" spans="1:17" x14ac:dyDescent="0.3">
      <c r="A149" t="s">
        <v>374</v>
      </c>
      <c r="B149" t="s">
        <v>375</v>
      </c>
      <c r="C149" t="s">
        <v>3175</v>
      </c>
      <c r="D149" t="s">
        <v>376</v>
      </c>
      <c r="E149">
        <v>64619.842683509902</v>
      </c>
      <c r="F149">
        <v>998.65</v>
      </c>
      <c r="G149">
        <v>58.523814056069298</v>
      </c>
      <c r="H149">
        <v>-1.83711681772622</v>
      </c>
      <c r="I149">
        <v>34.665099004347098</v>
      </c>
      <c r="J149">
        <v>-0.32242102077581097</v>
      </c>
      <c r="K149">
        <v>964.36548424880903</v>
      </c>
      <c r="L149">
        <v>812.20204971282305</v>
      </c>
      <c r="M149">
        <v>57.293413738314101</v>
      </c>
      <c r="N149">
        <v>0.28708747241062399</v>
      </c>
      <c r="O149">
        <v>18.860461623191298</v>
      </c>
      <c r="P149">
        <v>107.403946002076</v>
      </c>
      <c r="Q149">
        <v>0.15355176589821701</v>
      </c>
    </row>
    <row r="150" spans="1:17" x14ac:dyDescent="0.3">
      <c r="A150" t="s">
        <v>377</v>
      </c>
      <c r="B150" t="s">
        <v>378</v>
      </c>
      <c r="C150" t="s">
        <v>3174</v>
      </c>
      <c r="D150" t="s">
        <v>141</v>
      </c>
      <c r="E150">
        <v>63915.819231044901</v>
      </c>
      <c r="F150">
        <v>1757.85</v>
      </c>
      <c r="G150">
        <v>20.554687127882001</v>
      </c>
      <c r="H150">
        <v>-4.9516624785422199</v>
      </c>
      <c r="I150">
        <v>18.0135774910826</v>
      </c>
      <c r="J150">
        <v>-4.3422501247283501E-2</v>
      </c>
      <c r="K150">
        <v>1750.3909149027099</v>
      </c>
      <c r="L150">
        <v>1572.99273897079</v>
      </c>
      <c r="M150">
        <v>51.1319217164123</v>
      </c>
      <c r="N150">
        <v>0.63806223954866104</v>
      </c>
      <c r="O150">
        <v>11.104474215661099</v>
      </c>
      <c r="P150">
        <v>67.239082865569401</v>
      </c>
      <c r="Q150">
        <v>0.103412325601872</v>
      </c>
    </row>
    <row r="151" spans="1:17" x14ac:dyDescent="0.3">
      <c r="A151" t="s">
        <v>379</v>
      </c>
      <c r="B151" t="s">
        <v>380</v>
      </c>
      <c r="C151" t="s">
        <v>3174</v>
      </c>
      <c r="D151" t="s">
        <v>141</v>
      </c>
      <c r="E151">
        <v>63737.383240534997</v>
      </c>
      <c r="F151">
        <v>3565.85</v>
      </c>
      <c r="G151">
        <v>64.747904809353898</v>
      </c>
      <c r="H151">
        <v>1.96648445997529</v>
      </c>
      <c r="I151">
        <v>17.549584436596</v>
      </c>
      <c r="J151">
        <v>-4.5191592736146902</v>
      </c>
      <c r="K151">
        <v>3551.8884240375601</v>
      </c>
      <c r="L151">
        <v>3038.7874394157202</v>
      </c>
      <c r="M151">
        <v>46.695970815380498</v>
      </c>
      <c r="N151">
        <v>0.97095180896081801</v>
      </c>
      <c r="O151">
        <v>16.017218895915398</v>
      </c>
      <c r="P151">
        <v>106.3510893782</v>
      </c>
      <c r="Q151">
        <v>0.19527719081278599</v>
      </c>
    </row>
    <row r="152" spans="1:17" x14ac:dyDescent="0.3">
      <c r="A152" t="s">
        <v>381</v>
      </c>
      <c r="B152" t="s">
        <v>382</v>
      </c>
      <c r="C152" t="s">
        <v>3165</v>
      </c>
      <c r="D152" t="s">
        <v>54</v>
      </c>
      <c r="E152">
        <v>63318.882592619899</v>
      </c>
      <c r="F152">
        <v>29798.1</v>
      </c>
      <c r="G152">
        <v>3.2980393304242002</v>
      </c>
      <c r="H152">
        <v>7.6288750916444998</v>
      </c>
      <c r="I152">
        <v>-1.89274054294767</v>
      </c>
      <c r="J152">
        <v>0.73103498876355399</v>
      </c>
      <c r="K152">
        <v>28535.400864151699</v>
      </c>
      <c r="L152">
        <v>26720.290997426298</v>
      </c>
      <c r="M152">
        <v>61.299253222491402</v>
      </c>
      <c r="N152">
        <v>0.89298173706264705</v>
      </c>
      <c r="O152">
        <v>2.4259936036190299</v>
      </c>
      <c r="P152">
        <v>35.445909090908998</v>
      </c>
      <c r="Q152">
        <v>2.1813898730407E-2</v>
      </c>
    </row>
    <row r="153" spans="1:17" hidden="1" x14ac:dyDescent="0.3">
      <c r="A153" t="s">
        <v>383</v>
      </c>
      <c r="B153" t="s">
        <v>384</v>
      </c>
      <c r="C153" t="s">
        <v>3176</v>
      </c>
      <c r="D153" t="s">
        <v>132</v>
      </c>
      <c r="E153">
        <v>62759.305885100002</v>
      </c>
      <c r="F153">
        <v>233.5</v>
      </c>
      <c r="G153">
        <v>262.82376469163597</v>
      </c>
      <c r="H153">
        <v>-9.7186842114887408</v>
      </c>
      <c r="I153">
        <v>54.159780154380499</v>
      </c>
      <c r="J153">
        <v>-5.9128340313456</v>
      </c>
      <c r="K153">
        <v>236.30044201485299</v>
      </c>
      <c r="M153">
        <v>42.472804901635797</v>
      </c>
      <c r="N153">
        <v>0.40254329878210499</v>
      </c>
      <c r="O153">
        <v>32.762312633832899</v>
      </c>
      <c r="P153">
        <v>398.93162393162299</v>
      </c>
    </row>
    <row r="154" spans="1:17" x14ac:dyDescent="0.3">
      <c r="A154" t="s">
        <v>385</v>
      </c>
      <c r="B154" t="s">
        <v>386</v>
      </c>
      <c r="C154" t="s">
        <v>3169</v>
      </c>
      <c r="D154" t="s">
        <v>387</v>
      </c>
      <c r="E154">
        <v>61815.269194050001</v>
      </c>
      <c r="F154">
        <v>210.93</v>
      </c>
      <c r="G154">
        <v>19.629416364070099</v>
      </c>
      <c r="H154">
        <v>-8.2098597592439297</v>
      </c>
      <c r="I154">
        <v>-19.156147773552899</v>
      </c>
      <c r="J154">
        <v>-2.65767005716252</v>
      </c>
      <c r="K154">
        <v>228.90296210789</v>
      </c>
      <c r="L154">
        <v>220.55554289058301</v>
      </c>
      <c r="M154">
        <v>36.529163355925803</v>
      </c>
      <c r="N154">
        <v>0.78762088906733396</v>
      </c>
      <c r="O154">
        <v>35.755937988906197</v>
      </c>
      <c r="P154">
        <v>55.495761150018403</v>
      </c>
      <c r="Q154">
        <v>7.9011728832779002E-2</v>
      </c>
    </row>
    <row r="155" spans="1:17" x14ac:dyDescent="0.3">
      <c r="A155" t="s">
        <v>388</v>
      </c>
      <c r="B155" t="s">
        <v>389</v>
      </c>
      <c r="C155" t="s">
        <v>3168</v>
      </c>
      <c r="D155" t="s">
        <v>390</v>
      </c>
      <c r="E155">
        <v>61589.215734331898</v>
      </c>
      <c r="F155">
        <v>215.56</v>
      </c>
      <c r="G155">
        <v>20.746828492386999</v>
      </c>
      <c r="H155">
        <v>11.628646922139501</v>
      </c>
      <c r="I155">
        <v>23.2731224696665</v>
      </c>
      <c r="J155">
        <v>5.68504060160876</v>
      </c>
      <c r="K155">
        <v>197.16201523205601</v>
      </c>
      <c r="L155">
        <v>176.62101214835701</v>
      </c>
      <c r="M155">
        <v>58.641973904152302</v>
      </c>
      <c r="N155">
        <v>0.93077910865004598</v>
      </c>
      <c r="O155">
        <v>6.6060493598070202</v>
      </c>
      <c r="P155">
        <v>57.919413919413898</v>
      </c>
      <c r="Q155">
        <v>-6.5490449319255004E-2</v>
      </c>
    </row>
    <row r="156" spans="1:17" hidden="1" x14ac:dyDescent="0.3">
      <c r="A156" t="s">
        <v>391</v>
      </c>
      <c r="B156" t="s">
        <v>392</v>
      </c>
      <c r="C156" t="s">
        <v>3176</v>
      </c>
      <c r="D156" t="s">
        <v>27</v>
      </c>
      <c r="E156">
        <v>61350</v>
      </c>
      <c r="F156">
        <v>1227</v>
      </c>
      <c r="G156">
        <v>24.523936829838799</v>
      </c>
      <c r="H156">
        <v>3.3260877869677401</v>
      </c>
      <c r="I156">
        <v>39.541147662297</v>
      </c>
      <c r="J156">
        <v>-1.7628890010104801</v>
      </c>
      <c r="K156">
        <v>1140.87810780329</v>
      </c>
      <c r="M156">
        <v>64.449071410158894</v>
      </c>
      <c r="N156">
        <v>0.404918077602274</v>
      </c>
      <c r="O156">
        <v>11.5403422982885</v>
      </c>
      <c r="P156">
        <v>62.5165562913907</v>
      </c>
    </row>
    <row r="157" spans="1:17" x14ac:dyDescent="0.3">
      <c r="A157" t="s">
        <v>393</v>
      </c>
      <c r="B157" t="s">
        <v>394</v>
      </c>
      <c r="C157" t="s">
        <v>3169</v>
      </c>
      <c r="D157" t="s">
        <v>127</v>
      </c>
      <c r="E157">
        <v>61135.900986059998</v>
      </c>
      <c r="F157">
        <v>742.45</v>
      </c>
      <c r="G157">
        <v>15.834424719722699</v>
      </c>
      <c r="H157">
        <v>6.8978655417235597</v>
      </c>
      <c r="I157">
        <v>-3.4584820767576399</v>
      </c>
      <c r="J157">
        <v>-2.26534898934929</v>
      </c>
      <c r="K157">
        <v>736.93993567454004</v>
      </c>
      <c r="L157">
        <v>667.25130543714602</v>
      </c>
      <c r="M157">
        <v>55.881097438255601</v>
      </c>
      <c r="N157">
        <v>1.50853905850287</v>
      </c>
      <c r="O157">
        <v>14.216445551889</v>
      </c>
      <c r="P157">
        <v>73.814819150181407</v>
      </c>
      <c r="Q157">
        <v>0.17158269171471599</v>
      </c>
    </row>
    <row r="158" spans="1:17" x14ac:dyDescent="0.3">
      <c r="A158" t="s">
        <v>395</v>
      </c>
      <c r="B158" t="s">
        <v>396</v>
      </c>
      <c r="C158" t="s">
        <v>3171</v>
      </c>
      <c r="D158" t="s">
        <v>345</v>
      </c>
      <c r="E158">
        <v>60555.216267399999</v>
      </c>
      <c r="F158">
        <v>1830.1</v>
      </c>
      <c r="G158">
        <v>75.398816594114905</v>
      </c>
      <c r="H158">
        <v>17.074159288671801</v>
      </c>
      <c r="I158">
        <v>59.1302302470801</v>
      </c>
      <c r="J158">
        <v>3.0305691323579</v>
      </c>
      <c r="K158">
        <v>1609.36209240686</v>
      </c>
      <c r="L158">
        <v>1321.08901505726</v>
      </c>
      <c r="M158">
        <v>74.463485819971993</v>
      </c>
      <c r="N158">
        <v>1.12771449301537</v>
      </c>
      <c r="O158">
        <v>0.42620621823945498</v>
      </c>
      <c r="P158">
        <v>126.862526341886</v>
      </c>
      <c r="Q158">
        <v>3.0030887269648001E-2</v>
      </c>
    </row>
    <row r="159" spans="1:17" x14ac:dyDescent="0.3">
      <c r="A159" t="s">
        <v>397</v>
      </c>
      <c r="B159" t="s">
        <v>398</v>
      </c>
      <c r="C159" t="s">
        <v>3160</v>
      </c>
      <c r="D159" t="s">
        <v>286</v>
      </c>
      <c r="E159">
        <v>60303.580365075002</v>
      </c>
      <c r="F159">
        <v>5697.75</v>
      </c>
      <c r="G159">
        <v>-3.9435722148772498</v>
      </c>
      <c r="H159">
        <v>11.8157443905764</v>
      </c>
      <c r="I159">
        <v>-3.2254027613015799</v>
      </c>
      <c r="J159">
        <v>-1.8370761876442701</v>
      </c>
      <c r="K159">
        <v>5284.6582122714699</v>
      </c>
      <c r="L159">
        <v>4994.34639404057</v>
      </c>
      <c r="M159">
        <v>63.310395981060097</v>
      </c>
      <c r="N159">
        <v>1.0410973241322199</v>
      </c>
      <c r="O159">
        <v>5.3047255495590298</v>
      </c>
      <c r="P159">
        <v>38.597664801751399</v>
      </c>
      <c r="Q159">
        <v>3.1555121932220001E-3</v>
      </c>
    </row>
    <row r="160" spans="1:17" x14ac:dyDescent="0.3">
      <c r="A160" t="s">
        <v>399</v>
      </c>
      <c r="B160" t="s">
        <v>400</v>
      </c>
      <c r="C160" t="s">
        <v>3166</v>
      </c>
      <c r="D160" t="s">
        <v>204</v>
      </c>
      <c r="E160">
        <v>60173.005358249997</v>
      </c>
      <c r="F160">
        <v>3849.75</v>
      </c>
      <c r="G160">
        <v>-21.940070711809501</v>
      </c>
      <c r="H160">
        <v>-4.6353341298016</v>
      </c>
      <c r="I160">
        <v>22.704528542001299</v>
      </c>
      <c r="J160">
        <v>0.547868356447201</v>
      </c>
      <c r="K160">
        <v>4019.5642076720001</v>
      </c>
      <c r="L160">
        <v>3705.41871353536</v>
      </c>
      <c r="M160">
        <v>41.233493573276498</v>
      </c>
      <c r="N160">
        <v>0.45726856211191202</v>
      </c>
      <c r="O160">
        <v>28.605753620364901</v>
      </c>
      <c r="P160">
        <v>47.375775208636398</v>
      </c>
      <c r="Q160">
        <v>0.107489530657259</v>
      </c>
    </row>
    <row r="161" spans="1:17" x14ac:dyDescent="0.3">
      <c r="A161" t="s">
        <v>401</v>
      </c>
      <c r="B161" t="s">
        <v>402</v>
      </c>
      <c r="C161" t="s">
        <v>3166</v>
      </c>
      <c r="D161" t="s">
        <v>403</v>
      </c>
      <c r="E161">
        <v>59490.465464649998</v>
      </c>
      <c r="F161">
        <v>3077.35</v>
      </c>
      <c r="G161">
        <v>0.17206266894282499</v>
      </c>
      <c r="H161">
        <v>-3.0383794396344501</v>
      </c>
      <c r="I161">
        <v>25.649360601135299</v>
      </c>
      <c r="J161">
        <v>2.8024172539237702</v>
      </c>
      <c r="K161">
        <v>2984.9014472957801</v>
      </c>
      <c r="L161">
        <v>2767.7703674818099</v>
      </c>
      <c r="M161">
        <v>79.155670740088794</v>
      </c>
      <c r="N161">
        <v>1.0149085397737501</v>
      </c>
      <c r="O161">
        <v>9.6722829707378093</v>
      </c>
      <c r="P161">
        <v>40.274865530130299</v>
      </c>
      <c r="Q161">
        <v>-6.2351476253200003E-4</v>
      </c>
    </row>
    <row r="162" spans="1:17" x14ac:dyDescent="0.3">
      <c r="A162" t="s">
        <v>404</v>
      </c>
      <c r="B162" t="s">
        <v>405</v>
      </c>
      <c r="C162" t="s">
        <v>3166</v>
      </c>
      <c r="D162" t="s">
        <v>204</v>
      </c>
      <c r="E162">
        <v>59489.115980449998</v>
      </c>
      <c r="F162">
        <v>1036.0999999999999</v>
      </c>
      <c r="G162">
        <v>38.785793538556497</v>
      </c>
      <c r="H162">
        <v>4.3356622550528403</v>
      </c>
      <c r="I162">
        <v>49.384716799106201</v>
      </c>
      <c r="J162">
        <v>-7.9802711072266401</v>
      </c>
      <c r="K162">
        <v>1063.3044375161801</v>
      </c>
      <c r="L162">
        <v>863.17897905382097</v>
      </c>
      <c r="M162">
        <v>25.274393396583399</v>
      </c>
      <c r="N162">
        <v>1.05596399471851</v>
      </c>
      <c r="O162">
        <v>21.127304314255401</v>
      </c>
      <c r="P162">
        <v>88.862559241706094</v>
      </c>
      <c r="Q162">
        <v>0.123551736153601</v>
      </c>
    </row>
    <row r="163" spans="1:17" x14ac:dyDescent="0.3">
      <c r="A163" t="s">
        <v>406</v>
      </c>
      <c r="B163" t="s">
        <v>407</v>
      </c>
      <c r="C163" t="s">
        <v>3161</v>
      </c>
      <c r="D163" t="s">
        <v>34</v>
      </c>
      <c r="E163">
        <v>58787.446351391998</v>
      </c>
      <c r="F163">
        <v>49.17</v>
      </c>
      <c r="G163">
        <v>7.8180802896355601</v>
      </c>
      <c r="H163">
        <v>-7.8543925609220997</v>
      </c>
      <c r="I163">
        <v>-21.9256911425719</v>
      </c>
      <c r="J163">
        <v>-3.32097477144166</v>
      </c>
      <c r="K163">
        <v>52.417977833556698</v>
      </c>
      <c r="L163">
        <v>49.827772283636499</v>
      </c>
      <c r="M163">
        <v>32.046748493435302</v>
      </c>
      <c r="N163">
        <v>0.365868517238018</v>
      </c>
      <c r="O163">
        <v>43.685173886516097</v>
      </c>
      <c r="P163">
        <v>50.366972477064202</v>
      </c>
      <c r="Q163">
        <v>0.11580278984336401</v>
      </c>
    </row>
    <row r="164" spans="1:17" x14ac:dyDescent="0.3">
      <c r="A164" t="s">
        <v>408</v>
      </c>
      <c r="B164" t="s">
        <v>409</v>
      </c>
      <c r="C164" t="s">
        <v>3160</v>
      </c>
      <c r="D164" t="s">
        <v>21</v>
      </c>
      <c r="E164">
        <v>58269.874637519897</v>
      </c>
      <c r="F164">
        <v>3080.4</v>
      </c>
      <c r="G164">
        <v>-1.9551695354493299</v>
      </c>
      <c r="H164">
        <v>9.1277050656624201</v>
      </c>
      <c r="I164">
        <v>13.4020085780418</v>
      </c>
      <c r="J164">
        <v>-2.1584588215678999</v>
      </c>
      <c r="K164">
        <v>2857.9762973158299</v>
      </c>
      <c r="L164">
        <v>2577.630467946</v>
      </c>
      <c r="M164">
        <v>57.997936663328801</v>
      </c>
      <c r="N164">
        <v>0.439203539847413</v>
      </c>
      <c r="O164">
        <v>2.7463965718737802</v>
      </c>
      <c r="P164">
        <v>48.876323039002401</v>
      </c>
      <c r="Q164">
        <v>-4.0644793908400999E-2</v>
      </c>
    </row>
    <row r="165" spans="1:17" x14ac:dyDescent="0.3">
      <c r="A165" t="s">
        <v>410</v>
      </c>
      <c r="B165" t="s">
        <v>411</v>
      </c>
      <c r="C165" t="s">
        <v>3166</v>
      </c>
      <c r="D165" t="s">
        <v>403</v>
      </c>
      <c r="E165">
        <v>57577.502899419997</v>
      </c>
      <c r="F165">
        <v>135759.4</v>
      </c>
      <c r="G165">
        <v>-2.2942526867642901</v>
      </c>
      <c r="H165">
        <v>-4.8229953976688096</v>
      </c>
      <c r="I165">
        <v>-17.666674663175801</v>
      </c>
      <c r="J165">
        <v>0.33707484733493498</v>
      </c>
      <c r="K165">
        <v>134713.94904604199</v>
      </c>
      <c r="L165">
        <v>128707.115951788</v>
      </c>
      <c r="M165">
        <v>51.039508500227001</v>
      </c>
      <c r="N165">
        <v>0.64496795037398802</v>
      </c>
      <c r="O165">
        <v>11.5539697435315</v>
      </c>
      <c r="P165">
        <v>27.587425402941498</v>
      </c>
      <c r="Q165">
        <v>5.6715061622849998E-2</v>
      </c>
    </row>
    <row r="166" spans="1:17" x14ac:dyDescent="0.3">
      <c r="A166" t="s">
        <v>412</v>
      </c>
      <c r="B166" t="s">
        <v>413</v>
      </c>
      <c r="C166" t="s">
        <v>3172</v>
      </c>
      <c r="D166" t="s">
        <v>414</v>
      </c>
      <c r="E166">
        <v>57231.018107639997</v>
      </c>
      <c r="F166">
        <v>939.3</v>
      </c>
      <c r="G166">
        <v>1.6969017327124201</v>
      </c>
      <c r="H166">
        <v>-5.4416244869820902</v>
      </c>
      <c r="I166">
        <v>-13.046852534149201</v>
      </c>
      <c r="J166">
        <v>-0.78346732011871301</v>
      </c>
      <c r="K166">
        <v>994.801314554903</v>
      </c>
      <c r="L166">
        <v>947.36567182783494</v>
      </c>
      <c r="M166">
        <v>28.5244109752838</v>
      </c>
      <c r="N166">
        <v>0.80038577485690399</v>
      </c>
      <c r="O166">
        <v>25.625465772383599</v>
      </c>
      <c r="P166">
        <v>39.735197857780399</v>
      </c>
      <c r="Q166">
        <v>8.7012408228169993E-3</v>
      </c>
    </row>
    <row r="167" spans="1:17" x14ac:dyDescent="0.3">
      <c r="A167" t="s">
        <v>415</v>
      </c>
      <c r="B167" t="s">
        <v>416</v>
      </c>
      <c r="C167" t="s">
        <v>3162</v>
      </c>
      <c r="D167" t="s">
        <v>27</v>
      </c>
      <c r="E167">
        <v>56923.05</v>
      </c>
      <c r="F167">
        <v>1997.3</v>
      </c>
      <c r="G167">
        <v>-23.003101173064</v>
      </c>
      <c r="H167">
        <v>-0.1037848404658</v>
      </c>
      <c r="I167">
        <v>-9.1384869267678308</v>
      </c>
      <c r="J167">
        <v>-1.81062243289026</v>
      </c>
      <c r="K167">
        <v>1899.99796823205</v>
      </c>
      <c r="L167">
        <v>1817.0607038609</v>
      </c>
      <c r="M167">
        <v>64.460102884467005</v>
      </c>
      <c r="N167">
        <v>0.86021410023592104</v>
      </c>
      <c r="O167">
        <v>4.3734040955289704</v>
      </c>
      <c r="P167">
        <v>29.409096799274302</v>
      </c>
      <c r="Q167">
        <v>2.4467042867813999E-2</v>
      </c>
    </row>
    <row r="168" spans="1:17" x14ac:dyDescent="0.3">
      <c r="A168" t="s">
        <v>417</v>
      </c>
      <c r="B168" t="s">
        <v>418</v>
      </c>
      <c r="C168" t="s">
        <v>3161</v>
      </c>
      <c r="D168" t="s">
        <v>419</v>
      </c>
      <c r="E168">
        <v>56630.132321307901</v>
      </c>
      <c r="F168">
        <v>217.42</v>
      </c>
      <c r="G168">
        <v>-12.2116683792296</v>
      </c>
      <c r="H168">
        <v>-0.28206824140105802</v>
      </c>
      <c r="I168">
        <v>9.56393910485642</v>
      </c>
      <c r="J168">
        <v>-4.1521173107374301</v>
      </c>
      <c r="K168">
        <v>220.181064245345</v>
      </c>
      <c r="L168">
        <v>205.75671699038199</v>
      </c>
      <c r="M168">
        <v>43.294270770998303</v>
      </c>
      <c r="N168">
        <v>0.94784130808256595</v>
      </c>
      <c r="O168">
        <v>13.5590102106522</v>
      </c>
      <c r="P168">
        <v>40.270967741935401</v>
      </c>
      <c r="Q168">
        <v>8.2657465620578005E-2</v>
      </c>
    </row>
    <row r="169" spans="1:17" x14ac:dyDescent="0.3">
      <c r="A169" t="s">
        <v>420</v>
      </c>
      <c r="B169" t="s">
        <v>421</v>
      </c>
      <c r="C169" t="s">
        <v>3163</v>
      </c>
      <c r="D169" t="s">
        <v>248</v>
      </c>
      <c r="E169">
        <v>54973.796554335</v>
      </c>
      <c r="F169">
        <v>2079.15</v>
      </c>
      <c r="G169">
        <v>-1.08535633975096</v>
      </c>
      <c r="H169">
        <v>3.5501250755986198</v>
      </c>
      <c r="I169">
        <v>11.031231028974201</v>
      </c>
      <c r="J169">
        <v>2.2532516015719901</v>
      </c>
      <c r="K169">
        <v>2007.5155025392201</v>
      </c>
      <c r="L169">
        <v>1880.89652804348</v>
      </c>
      <c r="M169">
        <v>68.298415889424703</v>
      </c>
      <c r="N169">
        <v>0.96189126216527299</v>
      </c>
      <c r="O169">
        <v>4.9683765000119999</v>
      </c>
      <c r="P169">
        <v>35.440687903068202</v>
      </c>
      <c r="Q169">
        <v>1.2715304881059999E-3</v>
      </c>
    </row>
    <row r="170" spans="1:17" x14ac:dyDescent="0.3">
      <c r="A170" t="s">
        <v>422</v>
      </c>
      <c r="B170" t="s">
        <v>423</v>
      </c>
      <c r="C170" t="s">
        <v>3161</v>
      </c>
      <c r="D170" t="s">
        <v>24</v>
      </c>
      <c r="E170">
        <v>54299.730256583003</v>
      </c>
      <c r="F170">
        <v>72.59</v>
      </c>
      <c r="G170">
        <v>-51.159059406412801</v>
      </c>
      <c r="H170">
        <v>-2.7230097383346701</v>
      </c>
      <c r="I170">
        <v>-21.151778099093701</v>
      </c>
      <c r="J170">
        <v>-2.8956143007211002</v>
      </c>
      <c r="K170">
        <v>75.104082260277593</v>
      </c>
      <c r="L170">
        <v>78.239033915450506</v>
      </c>
      <c r="M170">
        <v>36.315295692294598</v>
      </c>
      <c r="N170">
        <v>0.78990347048599197</v>
      </c>
      <c r="O170">
        <v>35.555861688937803</v>
      </c>
      <c r="P170">
        <v>3.0668749112593998</v>
      </c>
      <c r="Q170">
        <v>3.1565716565579001E-2</v>
      </c>
    </row>
    <row r="171" spans="1:17" x14ac:dyDescent="0.3">
      <c r="A171" t="s">
        <v>424</v>
      </c>
      <c r="B171" t="s">
        <v>425</v>
      </c>
      <c r="C171" t="s">
        <v>3161</v>
      </c>
      <c r="D171" t="s">
        <v>51</v>
      </c>
      <c r="E171">
        <v>53392.665571559999</v>
      </c>
      <c r="F171">
        <v>718.2</v>
      </c>
      <c r="G171">
        <v>-28.641908912861702</v>
      </c>
      <c r="H171">
        <v>12.7272534581576</v>
      </c>
      <c r="I171">
        <v>11.611659079954499</v>
      </c>
      <c r="J171">
        <v>6.2681266416927501</v>
      </c>
      <c r="K171">
        <v>653.08366758454895</v>
      </c>
      <c r="L171">
        <v>654.87721767093103</v>
      </c>
      <c r="M171">
        <v>83.381489706143995</v>
      </c>
      <c r="N171">
        <v>1.3910001170133901</v>
      </c>
      <c r="O171">
        <v>13.2553606237816</v>
      </c>
      <c r="P171">
        <v>29.709228824273001</v>
      </c>
      <c r="Q171">
        <v>6.7586425942809999E-3</v>
      </c>
    </row>
    <row r="172" spans="1:17" x14ac:dyDescent="0.3">
      <c r="A172" t="s">
        <v>426</v>
      </c>
      <c r="B172" t="s">
        <v>427</v>
      </c>
      <c r="C172" t="s">
        <v>3169</v>
      </c>
      <c r="D172" t="s">
        <v>127</v>
      </c>
      <c r="E172">
        <v>53341.603582146003</v>
      </c>
      <c r="F172">
        <v>129.13999999999999</v>
      </c>
      <c r="G172">
        <v>2.8617003261203502</v>
      </c>
      <c r="H172">
        <v>-3.9921369727463798</v>
      </c>
      <c r="I172">
        <v>-15.1678355952897</v>
      </c>
      <c r="J172">
        <v>-2.6724809776476199</v>
      </c>
      <c r="K172">
        <v>138.485232306662</v>
      </c>
      <c r="L172">
        <v>133.36172977930099</v>
      </c>
      <c r="M172">
        <v>37.943879468400397</v>
      </c>
      <c r="N172">
        <v>0.50557483565539896</v>
      </c>
      <c r="O172">
        <v>35.782871302462397</v>
      </c>
      <c r="P172">
        <v>57.872860635696803</v>
      </c>
      <c r="Q172">
        <v>-6.7651238520289999E-3</v>
      </c>
    </row>
    <row r="173" spans="1:17" x14ac:dyDescent="0.3">
      <c r="A173" t="s">
        <v>428</v>
      </c>
      <c r="B173" t="s">
        <v>429</v>
      </c>
      <c r="C173" t="s">
        <v>3163</v>
      </c>
      <c r="D173" t="s">
        <v>173</v>
      </c>
      <c r="E173">
        <v>53320.816471999999</v>
      </c>
      <c r="F173">
        <v>16426.25</v>
      </c>
      <c r="G173">
        <v>-31.611963503643398</v>
      </c>
      <c r="H173">
        <v>-6.3107707273620202</v>
      </c>
      <c r="I173">
        <v>-8.6015992513730506</v>
      </c>
      <c r="J173">
        <v>0.29080162664020498</v>
      </c>
      <c r="K173">
        <v>16684.970630439799</v>
      </c>
      <c r="L173">
        <v>16471.987153850601</v>
      </c>
      <c r="M173">
        <v>43.194620253772101</v>
      </c>
      <c r="N173">
        <v>1.20121819843074</v>
      </c>
      <c r="O173">
        <v>17.1904725667757</v>
      </c>
      <c r="P173">
        <v>7.0434788275313798</v>
      </c>
      <c r="Q173">
        <v>-3.5270408415057998E-2</v>
      </c>
    </row>
    <row r="174" spans="1:17" hidden="1" x14ac:dyDescent="0.3">
      <c r="A174" t="s">
        <v>430</v>
      </c>
      <c r="B174" t="s">
        <v>431</v>
      </c>
      <c r="C174" t="s">
        <v>3176</v>
      </c>
      <c r="D174" t="s">
        <v>104</v>
      </c>
      <c r="E174">
        <v>52907.387572159998</v>
      </c>
      <c r="F174">
        <v>1173.7</v>
      </c>
      <c r="G174">
        <v>13.3999245519373</v>
      </c>
      <c r="H174">
        <v>19.321520840911401</v>
      </c>
      <c r="I174">
        <v>28.4171353843955</v>
      </c>
      <c r="J174">
        <v>23.030286658018799</v>
      </c>
      <c r="O174">
        <v>8.0301610292238195</v>
      </c>
      <c r="P174">
        <v>46.328387981548403</v>
      </c>
    </row>
    <row r="175" spans="1:17" x14ac:dyDescent="0.3">
      <c r="A175" t="s">
        <v>432</v>
      </c>
      <c r="B175" t="s">
        <v>433</v>
      </c>
      <c r="C175" t="s">
        <v>3167</v>
      </c>
      <c r="D175" t="s">
        <v>104</v>
      </c>
      <c r="E175">
        <v>52505.993333175</v>
      </c>
      <c r="F175">
        <v>133.61000000000001</v>
      </c>
      <c r="G175">
        <v>47.628452191636498</v>
      </c>
      <c r="H175">
        <v>-11.181724001387099</v>
      </c>
      <c r="I175">
        <v>0.10883763140634101</v>
      </c>
      <c r="J175">
        <v>-6.8237683616310498</v>
      </c>
      <c r="K175">
        <v>136.89341207986499</v>
      </c>
      <c r="L175">
        <v>120.794775828431</v>
      </c>
      <c r="M175">
        <v>50.183582037913503</v>
      </c>
      <c r="N175">
        <v>0.55958629230758505</v>
      </c>
      <c r="O175">
        <v>27.610208816705299</v>
      </c>
      <c r="P175">
        <v>110.741324921135</v>
      </c>
      <c r="Q175">
        <v>0.18375471302136401</v>
      </c>
    </row>
    <row r="176" spans="1:17" x14ac:dyDescent="0.3">
      <c r="A176" t="s">
        <v>434</v>
      </c>
      <c r="B176" t="s">
        <v>435</v>
      </c>
      <c r="C176" t="s">
        <v>3173</v>
      </c>
      <c r="D176" t="s">
        <v>436</v>
      </c>
      <c r="E176">
        <v>52168.708282845</v>
      </c>
      <c r="F176">
        <v>1942.05</v>
      </c>
      <c r="G176">
        <v>-24.959487289952801</v>
      </c>
      <c r="H176">
        <v>-8.3506822361907798</v>
      </c>
      <c r="I176">
        <v>-18.891136168749899</v>
      </c>
      <c r="J176">
        <v>0.68162624035341302</v>
      </c>
      <c r="K176">
        <v>2043.6704453509301</v>
      </c>
      <c r="L176">
        <v>2033.9467742659101</v>
      </c>
      <c r="M176">
        <v>51.7527687918437</v>
      </c>
      <c r="N176">
        <v>0.68637832026947299</v>
      </c>
      <c r="O176">
        <v>26.3613192245307</v>
      </c>
      <c r="P176">
        <v>11.612068965517199</v>
      </c>
      <c r="Q176">
        <v>2.88948620079E-4</v>
      </c>
    </row>
    <row r="177" spans="1:17" x14ac:dyDescent="0.3">
      <c r="A177" t="s">
        <v>437</v>
      </c>
      <c r="B177" t="s">
        <v>438</v>
      </c>
      <c r="C177" t="s">
        <v>3161</v>
      </c>
      <c r="D177" t="s">
        <v>51</v>
      </c>
      <c r="E177">
        <v>52112.648533125001</v>
      </c>
      <c r="F177">
        <v>4729.3500000000004</v>
      </c>
      <c r="G177">
        <v>51.505699108002297</v>
      </c>
      <c r="H177">
        <v>25.357298065315799</v>
      </c>
      <c r="I177">
        <v>7.5365429200340603</v>
      </c>
      <c r="J177">
        <v>-2.4246239622018901</v>
      </c>
      <c r="K177">
        <v>4477.0319709969499</v>
      </c>
      <c r="L177">
        <v>4104.6294628856504</v>
      </c>
      <c r="M177">
        <v>52.863131491938503</v>
      </c>
      <c r="N177">
        <v>1.26470476220476</v>
      </c>
      <c r="O177">
        <v>9.2327698309492696</v>
      </c>
      <c r="P177">
        <v>80.547443165550007</v>
      </c>
      <c r="Q177">
        <v>7.0476100631561997E-2</v>
      </c>
    </row>
    <row r="178" spans="1:17" x14ac:dyDescent="0.3">
      <c r="A178" t="s">
        <v>439</v>
      </c>
      <c r="B178" t="s">
        <v>440</v>
      </c>
      <c r="C178" t="s">
        <v>3161</v>
      </c>
      <c r="D178" t="s">
        <v>34</v>
      </c>
      <c r="E178">
        <v>51185.644817437998</v>
      </c>
      <c r="F178">
        <v>112.43</v>
      </c>
      <c r="G178">
        <v>-12.547355416325701</v>
      </c>
      <c r="H178">
        <v>-6.7430053145738302</v>
      </c>
      <c r="I178">
        <v>-33.195044860431601</v>
      </c>
      <c r="J178">
        <v>-2.8795502218875701</v>
      </c>
      <c r="K178">
        <v>119.953156855236</v>
      </c>
      <c r="L178">
        <v>120.488665890904</v>
      </c>
      <c r="M178">
        <v>23.404441367595801</v>
      </c>
      <c r="N178">
        <v>0.52583665166806304</v>
      </c>
      <c r="O178">
        <v>40.487414391176699</v>
      </c>
      <c r="P178">
        <v>30.127314814814799</v>
      </c>
      <c r="Q178">
        <v>6.9527085720463996E-2</v>
      </c>
    </row>
    <row r="179" spans="1:17" x14ac:dyDescent="0.3">
      <c r="A179" t="s">
        <v>441</v>
      </c>
      <c r="B179" t="s">
        <v>442</v>
      </c>
      <c r="C179" t="s">
        <v>3159</v>
      </c>
      <c r="D179" t="s">
        <v>443</v>
      </c>
      <c r="E179">
        <v>51105.0029981599</v>
      </c>
      <c r="F179">
        <v>340.7</v>
      </c>
      <c r="G179">
        <v>10.4294785950219</v>
      </c>
      <c r="H179">
        <v>-7.9991443747813999</v>
      </c>
      <c r="I179">
        <v>10.483390015812001</v>
      </c>
      <c r="J179">
        <v>-5.5814574864228597</v>
      </c>
      <c r="K179">
        <v>353.36754879185997</v>
      </c>
      <c r="L179">
        <v>304.51822472807601</v>
      </c>
      <c r="M179">
        <v>21.799681672917099</v>
      </c>
      <c r="N179">
        <v>0.61160366414163803</v>
      </c>
      <c r="O179">
        <v>12.7678309363076</v>
      </c>
      <c r="P179">
        <v>77.725612936880495</v>
      </c>
      <c r="Q179">
        <v>3.5510660708047002E-2</v>
      </c>
    </row>
    <row r="180" spans="1:17" hidden="1" x14ac:dyDescent="0.3">
      <c r="A180" t="s">
        <v>444</v>
      </c>
      <c r="B180" t="s">
        <v>445</v>
      </c>
      <c r="C180" t="s">
        <v>3176</v>
      </c>
      <c r="D180" t="s">
        <v>98</v>
      </c>
      <c r="E180">
        <v>50945.085171749997</v>
      </c>
      <c r="F180">
        <v>115.5</v>
      </c>
      <c r="G180">
        <v>0.30183486707505802</v>
      </c>
      <c r="H180">
        <v>13.572346182355099</v>
      </c>
      <c r="I180">
        <v>15.3190456995332</v>
      </c>
      <c r="J180">
        <v>1.7716016026072601</v>
      </c>
      <c r="M180">
        <v>48.506654646552903</v>
      </c>
      <c r="O180">
        <v>36.277056277056197</v>
      </c>
      <c r="P180">
        <v>51.973684210526301</v>
      </c>
    </row>
    <row r="181" spans="1:17" x14ac:dyDescent="0.3">
      <c r="A181" t="s">
        <v>446</v>
      </c>
      <c r="B181" t="s">
        <v>447</v>
      </c>
      <c r="C181" t="s">
        <v>3161</v>
      </c>
      <c r="D181" t="s">
        <v>34</v>
      </c>
      <c r="E181">
        <v>50922.390708111998</v>
      </c>
      <c r="F181">
        <v>58.66</v>
      </c>
      <c r="G181">
        <v>17.9621410754003</v>
      </c>
      <c r="H181">
        <v>-4.8013747819841903</v>
      </c>
      <c r="I181">
        <v>-16.941137642974201</v>
      </c>
      <c r="J181">
        <v>-3.3955357614744801</v>
      </c>
      <c r="K181">
        <v>61.157140454446498</v>
      </c>
      <c r="L181">
        <v>57.7697202633126</v>
      </c>
      <c r="M181">
        <v>33.956356804174</v>
      </c>
      <c r="N181">
        <v>0.35425249823774901</v>
      </c>
      <c r="O181">
        <v>31.094442550289799</v>
      </c>
      <c r="P181">
        <v>60.2732240437158</v>
      </c>
      <c r="Q181">
        <v>9.7487114033042999E-2</v>
      </c>
    </row>
    <row r="182" spans="1:17" x14ac:dyDescent="0.3">
      <c r="A182" t="s">
        <v>448</v>
      </c>
      <c r="B182" t="s">
        <v>449</v>
      </c>
      <c r="C182" t="s">
        <v>3161</v>
      </c>
      <c r="D182" t="s">
        <v>132</v>
      </c>
      <c r="E182">
        <v>50688.108</v>
      </c>
      <c r="F182">
        <v>253.2</v>
      </c>
      <c r="G182">
        <v>209.24357913828899</v>
      </c>
      <c r="H182">
        <v>-17.605446602283099</v>
      </c>
      <c r="I182">
        <v>18.2215076294924</v>
      </c>
      <c r="J182">
        <v>-7.35553552449064</v>
      </c>
      <c r="K182">
        <v>282.67741548337699</v>
      </c>
      <c r="L182">
        <v>224.04304163682801</v>
      </c>
      <c r="M182">
        <v>21.8245911876569</v>
      </c>
      <c r="N182">
        <v>0.60625602140003199</v>
      </c>
      <c r="O182">
        <v>39.691943127961999</v>
      </c>
      <c r="P182">
        <v>274.279379157427</v>
      </c>
      <c r="Q182">
        <v>0.16988132103266401</v>
      </c>
    </row>
    <row r="183" spans="1:17" x14ac:dyDescent="0.3">
      <c r="A183" t="s">
        <v>450</v>
      </c>
      <c r="B183" t="s">
        <v>451</v>
      </c>
      <c r="C183" t="s">
        <v>3173</v>
      </c>
      <c r="D183" t="s">
        <v>166</v>
      </c>
      <c r="E183">
        <v>50446.907752500003</v>
      </c>
      <c r="F183">
        <v>11903</v>
      </c>
      <c r="G183">
        <v>134.17932438142299</v>
      </c>
      <c r="H183">
        <v>1.8736713048265901</v>
      </c>
      <c r="I183">
        <v>71.190869210715505</v>
      </c>
      <c r="J183">
        <v>-2.45755694546237</v>
      </c>
      <c r="K183">
        <v>11672.5346821206</v>
      </c>
      <c r="L183">
        <v>9173.1894058665403</v>
      </c>
      <c r="M183">
        <v>53.376723986844098</v>
      </c>
      <c r="N183">
        <v>0.53399679900007602</v>
      </c>
      <c r="O183">
        <v>20.8266823489876</v>
      </c>
      <c r="P183">
        <v>205.526322544213</v>
      </c>
      <c r="Q183">
        <v>0.16035561251986599</v>
      </c>
    </row>
    <row r="184" spans="1:17" x14ac:dyDescent="0.3">
      <c r="A184" t="s">
        <v>452</v>
      </c>
      <c r="B184" t="s">
        <v>453</v>
      </c>
      <c r="C184" t="s">
        <v>3175</v>
      </c>
      <c r="D184" t="s">
        <v>376</v>
      </c>
      <c r="E184">
        <v>50252.106297664999</v>
      </c>
      <c r="F184">
        <v>1706.35</v>
      </c>
      <c r="G184">
        <v>25.514882922402201</v>
      </c>
      <c r="H184">
        <v>-2.8842909339465601</v>
      </c>
      <c r="I184">
        <v>41.129077675833202</v>
      </c>
      <c r="J184">
        <v>-1.3396833283606899</v>
      </c>
      <c r="K184">
        <v>1649.3824097792501</v>
      </c>
      <c r="L184">
        <v>1379.8030364804099</v>
      </c>
      <c r="M184">
        <v>42.851342353237101</v>
      </c>
      <c r="N184">
        <v>0.54711683342581396</v>
      </c>
      <c r="O184">
        <v>4.8436721657338904</v>
      </c>
      <c r="P184">
        <v>67.445169520631893</v>
      </c>
      <c r="Q184">
        <v>0.109440136241255</v>
      </c>
    </row>
    <row r="185" spans="1:17" x14ac:dyDescent="0.3">
      <c r="A185" t="s">
        <v>454</v>
      </c>
      <c r="B185" t="s">
        <v>455</v>
      </c>
      <c r="C185" t="s">
        <v>3173</v>
      </c>
      <c r="D185" t="s">
        <v>258</v>
      </c>
      <c r="E185">
        <v>49331.102183474999</v>
      </c>
      <c r="F185">
        <v>4380.25</v>
      </c>
      <c r="G185">
        <v>17.9459887439025</v>
      </c>
      <c r="H185">
        <v>-3.60226877942991</v>
      </c>
      <c r="I185">
        <v>9.7392324361019096</v>
      </c>
      <c r="J185">
        <v>-0.67825991105411199</v>
      </c>
      <c r="K185">
        <v>4623.74649135872</v>
      </c>
      <c r="L185">
        <v>4218.3229988671401</v>
      </c>
      <c r="M185">
        <v>49.373985098805001</v>
      </c>
      <c r="N185">
        <v>0.77154250625327103</v>
      </c>
      <c r="O185">
        <v>33.3245819302551</v>
      </c>
      <c r="P185">
        <v>75.192480751924805</v>
      </c>
      <c r="Q185">
        <v>0.120528603709237</v>
      </c>
    </row>
    <row r="186" spans="1:17" x14ac:dyDescent="0.3">
      <c r="A186" t="s">
        <v>456</v>
      </c>
      <c r="B186" t="s">
        <v>457</v>
      </c>
      <c r="C186" t="s">
        <v>3160</v>
      </c>
      <c r="D186" t="s">
        <v>286</v>
      </c>
      <c r="E186">
        <v>48893.857348049998</v>
      </c>
      <c r="F186">
        <v>7850.7</v>
      </c>
      <c r="G186">
        <v>-20.283176084579399</v>
      </c>
      <c r="H186">
        <v>11.2457702432723</v>
      </c>
      <c r="I186">
        <v>-9.4075948288220506</v>
      </c>
      <c r="J186">
        <v>1.18803421026765</v>
      </c>
      <c r="K186">
        <v>7343.8601686459297</v>
      </c>
      <c r="L186">
        <v>7400.6565025554701</v>
      </c>
      <c r="M186">
        <v>56.734750102510297</v>
      </c>
      <c r="N186">
        <v>3.8533528921458302</v>
      </c>
      <c r="O186">
        <v>17.187002432903999</v>
      </c>
      <c r="P186">
        <v>22.4528949338657</v>
      </c>
      <c r="Q186">
        <v>2.4216342463019E-2</v>
      </c>
    </row>
    <row r="187" spans="1:17" x14ac:dyDescent="0.3">
      <c r="A187" t="s">
        <v>458</v>
      </c>
      <c r="B187" t="s">
        <v>459</v>
      </c>
      <c r="C187" t="s">
        <v>3165</v>
      </c>
      <c r="D187" t="s">
        <v>54</v>
      </c>
      <c r="E187">
        <v>48757.880534459997</v>
      </c>
      <c r="F187">
        <v>1727.85</v>
      </c>
      <c r="G187">
        <v>86.722021879707995</v>
      </c>
      <c r="H187">
        <v>13.1157815932681</v>
      </c>
      <c r="I187">
        <v>69.5441926635622</v>
      </c>
      <c r="J187">
        <v>1.8299062303656599</v>
      </c>
      <c r="K187">
        <v>1521.0811784202499</v>
      </c>
      <c r="L187">
        <v>1170.76238799826</v>
      </c>
      <c r="M187">
        <v>72.249589518449397</v>
      </c>
      <c r="N187">
        <v>1.0691160684727199</v>
      </c>
      <c r="O187">
        <v>1.3108776803541999</v>
      </c>
      <c r="P187">
        <v>139.28126298296601</v>
      </c>
      <c r="Q187">
        <v>0.16396687522848999</v>
      </c>
    </row>
    <row r="188" spans="1:17" x14ac:dyDescent="0.3">
      <c r="A188" t="s">
        <v>460</v>
      </c>
      <c r="B188" t="s">
        <v>461</v>
      </c>
      <c r="C188" t="s">
        <v>3173</v>
      </c>
      <c r="D188" t="s">
        <v>314</v>
      </c>
      <c r="E188">
        <v>48397.655692699998</v>
      </c>
      <c r="F188">
        <v>1839.65</v>
      </c>
      <c r="G188">
        <v>179.234108946443</v>
      </c>
      <c r="H188">
        <v>-25.163689847417199</v>
      </c>
      <c r="I188">
        <v>105.53744689821499</v>
      </c>
      <c r="J188">
        <v>-3.0071401570201699</v>
      </c>
      <c r="K188">
        <v>2123.6300235957901</v>
      </c>
      <c r="L188">
        <v>1567.0197470212499</v>
      </c>
      <c r="M188">
        <v>27.860110052882899</v>
      </c>
      <c r="N188">
        <v>0.78529785966864996</v>
      </c>
      <c r="O188">
        <v>61.957437556056803</v>
      </c>
      <c r="P188">
        <v>322.32552800734601</v>
      </c>
      <c r="Q188">
        <v>0.20759173140801901</v>
      </c>
    </row>
    <row r="189" spans="1:17" x14ac:dyDescent="0.3">
      <c r="A189" t="s">
        <v>462</v>
      </c>
      <c r="B189" t="s">
        <v>463</v>
      </c>
      <c r="C189" t="s">
        <v>3165</v>
      </c>
      <c r="D189" t="s">
        <v>54</v>
      </c>
      <c r="E189">
        <v>47754.713954430001</v>
      </c>
      <c r="F189">
        <v>2818.95</v>
      </c>
      <c r="G189">
        <v>66.6763729059996</v>
      </c>
      <c r="H189">
        <v>-4.3459659932420696</v>
      </c>
      <c r="I189">
        <v>28.962454572566799</v>
      </c>
      <c r="J189">
        <v>3.0163452671030999</v>
      </c>
      <c r="K189">
        <v>2744.4112306822099</v>
      </c>
      <c r="L189">
        <v>2315.8028270442101</v>
      </c>
      <c r="M189">
        <v>46.948593672132901</v>
      </c>
      <c r="N189">
        <v>0.59955255374945704</v>
      </c>
      <c r="O189">
        <v>9.5443338831834499</v>
      </c>
      <c r="P189">
        <v>103.526948485614</v>
      </c>
      <c r="Q189">
        <v>6.7479414838646001E-2</v>
      </c>
    </row>
    <row r="190" spans="1:17" x14ac:dyDescent="0.3">
      <c r="A190" t="s">
        <v>464</v>
      </c>
      <c r="B190" t="s">
        <v>465</v>
      </c>
      <c r="C190" t="s">
        <v>3160</v>
      </c>
      <c r="D190" t="s">
        <v>21</v>
      </c>
      <c r="E190">
        <v>47659.233269115</v>
      </c>
      <c r="F190">
        <v>1756.35</v>
      </c>
      <c r="G190">
        <v>24.1777304970099</v>
      </c>
      <c r="H190">
        <v>-3.04349230542114</v>
      </c>
      <c r="I190">
        <v>7.7085345436360804</v>
      </c>
      <c r="J190">
        <v>-0.32189451576315098</v>
      </c>
      <c r="K190">
        <v>1749.5526675107401</v>
      </c>
      <c r="L190">
        <v>1553.38462001738</v>
      </c>
      <c r="M190">
        <v>41.873406196347901</v>
      </c>
      <c r="N190">
        <v>0.65397860929089302</v>
      </c>
      <c r="O190">
        <v>9.8129643863694707</v>
      </c>
      <c r="P190">
        <v>69.205202312138695</v>
      </c>
      <c r="Q190">
        <v>0.192269865452837</v>
      </c>
    </row>
    <row r="191" spans="1:17" x14ac:dyDescent="0.3">
      <c r="A191" t="s">
        <v>466</v>
      </c>
      <c r="B191" t="s">
        <v>467</v>
      </c>
      <c r="C191" t="s">
        <v>3163</v>
      </c>
      <c r="D191" t="s">
        <v>118</v>
      </c>
      <c r="E191">
        <v>47022.3719289</v>
      </c>
      <c r="F191">
        <v>361.8</v>
      </c>
      <c r="G191">
        <v>-26.8926545863551</v>
      </c>
      <c r="H191">
        <v>-6.8999760428194996</v>
      </c>
      <c r="I191">
        <v>-8.7892025496854806</v>
      </c>
      <c r="J191">
        <v>-3.8495497408350099</v>
      </c>
      <c r="K191">
        <v>358.78501432248697</v>
      </c>
      <c r="L191">
        <v>358.12334826292602</v>
      </c>
      <c r="M191">
        <v>43.078726085609603</v>
      </c>
      <c r="N191">
        <v>0.60863099413237098</v>
      </c>
      <c r="O191">
        <v>13.4604754007739</v>
      </c>
      <c r="P191">
        <v>26.592022393282001</v>
      </c>
      <c r="Q191">
        <v>-5.1239203810019996E-3</v>
      </c>
    </row>
    <row r="192" spans="1:17" x14ac:dyDescent="0.3">
      <c r="A192" t="s">
        <v>468</v>
      </c>
      <c r="B192" t="s">
        <v>469</v>
      </c>
      <c r="C192" t="s">
        <v>3175</v>
      </c>
      <c r="D192" t="s">
        <v>376</v>
      </c>
      <c r="E192">
        <v>46477.62513072</v>
      </c>
      <c r="F192">
        <v>619.20000000000005</v>
      </c>
      <c r="G192">
        <v>-26.140620237025502</v>
      </c>
      <c r="H192">
        <v>6.4514193927470904</v>
      </c>
      <c r="I192">
        <v>18.6082087629993</v>
      </c>
      <c r="J192">
        <v>1.7365568139262599</v>
      </c>
      <c r="K192">
        <v>569.09774173995402</v>
      </c>
      <c r="L192">
        <v>555.20208780454197</v>
      </c>
      <c r="M192">
        <v>72.061018868736397</v>
      </c>
      <c r="N192">
        <v>1.0534780023931201</v>
      </c>
      <c r="O192">
        <v>3.2057493540051398</v>
      </c>
      <c r="P192">
        <v>38.276016078606503</v>
      </c>
      <c r="Q192">
        <v>-8.6925243819072004E-2</v>
      </c>
    </row>
    <row r="193" spans="1:17" x14ac:dyDescent="0.3">
      <c r="A193" t="s">
        <v>470</v>
      </c>
      <c r="B193" t="s">
        <v>471</v>
      </c>
      <c r="C193" t="s">
        <v>3165</v>
      </c>
      <c r="D193" t="s">
        <v>472</v>
      </c>
      <c r="E193">
        <v>46285.8253358</v>
      </c>
      <c r="F193">
        <v>386.6</v>
      </c>
      <c r="G193">
        <v>13.526852004709299</v>
      </c>
      <c r="H193">
        <v>11.0734675007568</v>
      </c>
      <c r="I193">
        <v>27.141357568029701</v>
      </c>
      <c r="J193">
        <v>5.0955796374615696</v>
      </c>
      <c r="K193">
        <v>351.97228787359398</v>
      </c>
      <c r="L193">
        <v>311.45005770163698</v>
      </c>
      <c r="M193">
        <v>74.6032277681647</v>
      </c>
      <c r="N193">
        <v>1.3594560216504701</v>
      </c>
      <c r="O193">
        <v>2.0951888256595699</v>
      </c>
      <c r="P193">
        <v>77.747126436781599</v>
      </c>
      <c r="Q193">
        <v>-2.5370422580714001E-2</v>
      </c>
    </row>
    <row r="194" spans="1:17" x14ac:dyDescent="0.3">
      <c r="A194" t="s">
        <v>473</v>
      </c>
      <c r="B194" t="s">
        <v>474</v>
      </c>
      <c r="C194" t="s">
        <v>3170</v>
      </c>
      <c r="D194" t="s">
        <v>78</v>
      </c>
      <c r="E194">
        <v>45883.000905105</v>
      </c>
      <c r="F194">
        <v>2443.35</v>
      </c>
      <c r="G194">
        <v>-7.2161132570564899</v>
      </c>
      <c r="H194">
        <v>3.3250188187926999</v>
      </c>
      <c r="I194">
        <v>-18.841115647662999</v>
      </c>
      <c r="J194">
        <v>5.8484792448681198</v>
      </c>
      <c r="K194">
        <v>2443.7360559460499</v>
      </c>
      <c r="L194">
        <v>2408.6408735813402</v>
      </c>
      <c r="M194">
        <v>70.143711842550204</v>
      </c>
      <c r="N194">
        <v>0.87456586159178795</v>
      </c>
      <c r="O194">
        <v>16.397568911535298</v>
      </c>
      <c r="P194">
        <v>35.515806988352701</v>
      </c>
      <c r="Q194">
        <v>-3.4271025038335998E-2</v>
      </c>
    </row>
    <row r="195" spans="1:17" x14ac:dyDescent="0.3">
      <c r="A195" t="s">
        <v>475</v>
      </c>
      <c r="B195" t="s">
        <v>476</v>
      </c>
      <c r="C195" t="s">
        <v>3173</v>
      </c>
      <c r="D195" t="s">
        <v>92</v>
      </c>
      <c r="E195">
        <v>45831.309374999997</v>
      </c>
      <c r="F195">
        <v>1250.3</v>
      </c>
      <c r="G195">
        <v>86.809721304175298</v>
      </c>
      <c r="H195">
        <v>-1.9001251160286301</v>
      </c>
      <c r="I195">
        <v>30.062977861159698</v>
      </c>
      <c r="J195">
        <v>-5.8580880301411602</v>
      </c>
      <c r="K195">
        <v>1363.3283776486301</v>
      </c>
      <c r="L195">
        <v>1133.4601682984301</v>
      </c>
      <c r="M195">
        <v>29.119122606236001</v>
      </c>
      <c r="N195">
        <v>0.39629991810930898</v>
      </c>
      <c r="O195">
        <v>43.541550027993203</v>
      </c>
      <c r="P195">
        <v>177.84444444444401</v>
      </c>
      <c r="Q195">
        <v>0.18288183355918999</v>
      </c>
    </row>
    <row r="196" spans="1:17" x14ac:dyDescent="0.3">
      <c r="A196" t="s">
        <v>477</v>
      </c>
      <c r="B196" t="s">
        <v>478</v>
      </c>
      <c r="C196" t="s">
        <v>3161</v>
      </c>
      <c r="D196" t="s">
        <v>24</v>
      </c>
      <c r="E196">
        <v>45432.049276086</v>
      </c>
      <c r="F196">
        <v>185.37</v>
      </c>
      <c r="G196">
        <v>-1.8499536875889599</v>
      </c>
      <c r="H196">
        <v>-8.3335056877751192</v>
      </c>
      <c r="I196">
        <v>7.9600231431423003</v>
      </c>
      <c r="J196">
        <v>-4.1889052611730904</v>
      </c>
      <c r="K196">
        <v>190.88354994365099</v>
      </c>
      <c r="L196">
        <v>169.73236162535599</v>
      </c>
      <c r="M196">
        <v>26.504569779157201</v>
      </c>
      <c r="N196">
        <v>0.60853174831691004</v>
      </c>
      <c r="O196">
        <v>11.4473755192318</v>
      </c>
      <c r="P196">
        <v>35.060109289617401</v>
      </c>
      <c r="Q196">
        <v>0.10751015502479901</v>
      </c>
    </row>
    <row r="197" spans="1:17" x14ac:dyDescent="0.3">
      <c r="A197" t="s">
        <v>479</v>
      </c>
      <c r="B197" t="s">
        <v>480</v>
      </c>
      <c r="C197" t="s">
        <v>3160</v>
      </c>
      <c r="D197" t="s">
        <v>21</v>
      </c>
      <c r="E197">
        <v>45398.454684600001</v>
      </c>
      <c r="F197">
        <v>6807</v>
      </c>
      <c r="G197">
        <v>-2.93154892827275</v>
      </c>
      <c r="H197">
        <v>7.3612995611039604</v>
      </c>
      <c r="I197">
        <v>-2.3727248272374002</v>
      </c>
      <c r="J197">
        <v>3.1770631327997001</v>
      </c>
      <c r="K197">
        <v>6058.2949881336799</v>
      </c>
      <c r="L197">
        <v>5668.4949710129904</v>
      </c>
      <c r="M197">
        <v>77.265489220503497</v>
      </c>
      <c r="N197">
        <v>1.0252047297090301</v>
      </c>
      <c r="O197">
        <v>0.96665197590715102</v>
      </c>
      <c r="P197">
        <v>58.773106303574501</v>
      </c>
      <c r="Q197">
        <v>7.9904607896389996E-3</v>
      </c>
    </row>
    <row r="198" spans="1:17" x14ac:dyDescent="0.3">
      <c r="A198" t="s">
        <v>481</v>
      </c>
      <c r="B198" t="s">
        <v>482</v>
      </c>
      <c r="C198" t="s">
        <v>624</v>
      </c>
      <c r="D198" t="s">
        <v>483</v>
      </c>
      <c r="E198">
        <v>45038.11628586</v>
      </c>
      <c r="F198">
        <v>40378.9</v>
      </c>
      <c r="G198">
        <v>-29.493704696379599</v>
      </c>
      <c r="H198">
        <v>-1.9055400617036899</v>
      </c>
      <c r="I198">
        <v>1.26561053811786</v>
      </c>
      <c r="J198">
        <v>-2.6239017623424798</v>
      </c>
      <c r="K198">
        <v>40602.696742587301</v>
      </c>
      <c r="L198">
        <v>38702.3024486379</v>
      </c>
      <c r="M198">
        <v>34.693873859946798</v>
      </c>
      <c r="N198">
        <v>0.68300300484402299</v>
      </c>
      <c r="O198">
        <v>6.2980913298777299</v>
      </c>
      <c r="P198">
        <v>22.101115662056699</v>
      </c>
      <c r="Q198">
        <v>-1.3478892656405001E-2</v>
      </c>
    </row>
    <row r="199" spans="1:17" x14ac:dyDescent="0.3">
      <c r="A199" t="s">
        <v>484</v>
      </c>
      <c r="B199" t="s">
        <v>485</v>
      </c>
      <c r="C199" t="s">
        <v>3159</v>
      </c>
      <c r="D199" t="s">
        <v>185</v>
      </c>
      <c r="E199">
        <v>45031.040026875002</v>
      </c>
      <c r="F199">
        <v>654.15</v>
      </c>
      <c r="G199">
        <v>15.8018177120623</v>
      </c>
      <c r="H199">
        <v>5.2567878533363901</v>
      </c>
      <c r="I199">
        <v>4.3507014303723102</v>
      </c>
      <c r="J199">
        <v>-1.2741421825644901</v>
      </c>
      <c r="K199">
        <v>626.28572998630102</v>
      </c>
      <c r="L199">
        <v>572.21622224772102</v>
      </c>
      <c r="M199">
        <v>57.517510112502897</v>
      </c>
      <c r="N199">
        <v>2.9714932756723802</v>
      </c>
      <c r="O199">
        <v>5.4727508981120501</v>
      </c>
      <c r="P199">
        <v>64.7525500566679</v>
      </c>
      <c r="Q199">
        <v>-3.5775675910494999E-2</v>
      </c>
    </row>
    <row r="200" spans="1:17" x14ac:dyDescent="0.3">
      <c r="A200" t="s">
        <v>486</v>
      </c>
      <c r="B200" t="s">
        <v>487</v>
      </c>
      <c r="C200" t="s">
        <v>3173</v>
      </c>
      <c r="D200" t="s">
        <v>135</v>
      </c>
      <c r="E200">
        <v>44431.968646125002</v>
      </c>
      <c r="F200">
        <v>50253.75</v>
      </c>
      <c r="G200">
        <v>1.31111920760557</v>
      </c>
      <c r="H200">
        <v>-6.5565707546558896</v>
      </c>
      <c r="I200">
        <v>23.439352475136801</v>
      </c>
      <c r="J200">
        <v>-0.97319357813857399</v>
      </c>
      <c r="K200">
        <v>51938.327677921698</v>
      </c>
      <c r="L200">
        <v>47260.326347319198</v>
      </c>
      <c r="M200">
        <v>44.989527480171802</v>
      </c>
      <c r="N200">
        <v>0.70901246964643805</v>
      </c>
      <c r="O200">
        <v>19.3821356615178</v>
      </c>
      <c r="P200">
        <v>43.673683518355901</v>
      </c>
      <c r="Q200">
        <v>-1.6502807109796E-2</v>
      </c>
    </row>
    <row r="201" spans="1:17" x14ac:dyDescent="0.3">
      <c r="A201" t="s">
        <v>488</v>
      </c>
      <c r="B201" t="s">
        <v>489</v>
      </c>
      <c r="C201" t="s">
        <v>3166</v>
      </c>
      <c r="D201" t="s">
        <v>204</v>
      </c>
      <c r="E201">
        <v>44320.338120599998</v>
      </c>
      <c r="F201">
        <v>713.4</v>
      </c>
      <c r="G201">
        <v>-8.4839890392958406</v>
      </c>
      <c r="H201">
        <v>1.7044775340740199</v>
      </c>
      <c r="I201">
        <v>-9.6075760787664599</v>
      </c>
      <c r="J201">
        <v>-2.50979145348786</v>
      </c>
      <c r="K201">
        <v>686.98502909479203</v>
      </c>
      <c r="L201">
        <v>643.497744379099</v>
      </c>
      <c r="M201">
        <v>54.348361433423598</v>
      </c>
      <c r="N201">
        <v>1.5939763438691099</v>
      </c>
      <c r="O201">
        <v>7.1628819736473099</v>
      </c>
      <c r="P201">
        <v>46.158574062691997</v>
      </c>
      <c r="Q201">
        <v>7.8094282359390003E-3</v>
      </c>
    </row>
    <row r="202" spans="1:17" hidden="1" x14ac:dyDescent="0.3">
      <c r="A202" t="s">
        <v>490</v>
      </c>
      <c r="B202" t="s">
        <v>491</v>
      </c>
      <c r="C202" t="s">
        <v>3160</v>
      </c>
      <c r="D202" t="s">
        <v>21</v>
      </c>
      <c r="E202">
        <v>44258.436623000001</v>
      </c>
      <c r="F202">
        <v>1091</v>
      </c>
      <c r="G202">
        <v>-43.250746605647102</v>
      </c>
      <c r="H202">
        <v>6.74277607619105</v>
      </c>
      <c r="I202">
        <v>-10.7402488339931</v>
      </c>
      <c r="J202">
        <v>3.08186883045407</v>
      </c>
      <c r="K202">
        <v>1036.07045644551</v>
      </c>
      <c r="M202">
        <v>60.137024984367898</v>
      </c>
      <c r="N202">
        <v>2.8813251816257899</v>
      </c>
      <c r="O202">
        <v>28.322639780018299</v>
      </c>
      <c r="P202">
        <v>12.462632718276399</v>
      </c>
    </row>
    <row r="203" spans="1:17" x14ac:dyDescent="0.3">
      <c r="A203" t="s">
        <v>492</v>
      </c>
      <c r="B203" t="s">
        <v>493</v>
      </c>
      <c r="C203" t="s">
        <v>3161</v>
      </c>
      <c r="D203" t="s">
        <v>419</v>
      </c>
      <c r="E203">
        <v>44093.039599309901</v>
      </c>
      <c r="F203">
        <v>736.85</v>
      </c>
      <c r="G203">
        <v>197.654020087188</v>
      </c>
      <c r="H203">
        <v>17.789284002110598</v>
      </c>
      <c r="I203">
        <v>82.435607874618896</v>
      </c>
      <c r="J203">
        <v>-2.9852991585378601</v>
      </c>
      <c r="K203">
        <v>660.35741157585903</v>
      </c>
      <c r="L203">
        <v>517.24682288585905</v>
      </c>
      <c r="M203">
        <v>53.176421023195701</v>
      </c>
      <c r="N203">
        <v>1.28144784665015</v>
      </c>
      <c r="O203">
        <v>9.4456130827169602</v>
      </c>
      <c r="P203">
        <v>250.338761440627</v>
      </c>
      <c r="Q203">
        <v>0.13992787630124401</v>
      </c>
    </row>
    <row r="204" spans="1:17" x14ac:dyDescent="0.3">
      <c r="A204" t="s">
        <v>494</v>
      </c>
      <c r="B204" t="s">
        <v>495</v>
      </c>
      <c r="C204" t="s">
        <v>3168</v>
      </c>
      <c r="D204" t="s">
        <v>496</v>
      </c>
      <c r="E204">
        <v>43779.677717339997</v>
      </c>
      <c r="F204">
        <v>665.85</v>
      </c>
      <c r="G204">
        <v>-4.3141289520300896</v>
      </c>
      <c r="H204">
        <v>2.4756230777756598</v>
      </c>
      <c r="I204">
        <v>36.362009866632803</v>
      </c>
      <c r="J204">
        <v>-0.47759027646360702</v>
      </c>
      <c r="K204">
        <v>611.361954826447</v>
      </c>
      <c r="L204">
        <v>544.40812170507797</v>
      </c>
      <c r="M204">
        <v>67.120866619438402</v>
      </c>
      <c r="N204">
        <v>0.59840331713592998</v>
      </c>
      <c r="O204">
        <v>0.81850266576555197</v>
      </c>
      <c r="P204">
        <v>58.1403633772711</v>
      </c>
      <c r="Q204">
        <v>-7.0578032918206995E-2</v>
      </c>
    </row>
    <row r="205" spans="1:17" hidden="1" x14ac:dyDescent="0.3">
      <c r="A205" t="s">
        <v>497</v>
      </c>
      <c r="B205" t="s">
        <v>498</v>
      </c>
      <c r="C205" t="s">
        <v>3176</v>
      </c>
      <c r="D205" t="s">
        <v>166</v>
      </c>
      <c r="E205">
        <v>43604.724910500001</v>
      </c>
      <c r="F205">
        <v>1703</v>
      </c>
      <c r="G205">
        <v>371.974581565569</v>
      </c>
      <c r="H205">
        <v>-9.4549645419569206</v>
      </c>
      <c r="I205">
        <v>62.476421425678197</v>
      </c>
      <c r="J205">
        <v>-4.1914970959192601</v>
      </c>
      <c r="K205">
        <v>1616.19001440534</v>
      </c>
      <c r="L205">
        <v>1176.1418023183601</v>
      </c>
      <c r="M205">
        <v>56.686719020352101</v>
      </c>
      <c r="N205">
        <v>1.21133245443933</v>
      </c>
      <c r="O205">
        <v>10.974750440399299</v>
      </c>
      <c r="P205">
        <v>424.48413920541998</v>
      </c>
      <c r="Q205">
        <v>0.23671912914141699</v>
      </c>
    </row>
    <row r="206" spans="1:17" x14ac:dyDescent="0.3">
      <c r="A206" t="s">
        <v>499</v>
      </c>
      <c r="B206" t="s">
        <v>500</v>
      </c>
      <c r="C206" t="s">
        <v>3175</v>
      </c>
      <c r="D206" t="s">
        <v>501</v>
      </c>
      <c r="E206">
        <v>43157.318749999999</v>
      </c>
      <c r="F206">
        <v>3928.75</v>
      </c>
      <c r="G206">
        <v>0.26232174924996299</v>
      </c>
      <c r="H206">
        <v>14.5884732333618</v>
      </c>
      <c r="I206">
        <v>3.0201039299719299</v>
      </c>
      <c r="J206">
        <v>26.188522560349199</v>
      </c>
      <c r="K206">
        <v>3343.49255195674</v>
      </c>
      <c r="L206">
        <v>3281.0456606817902</v>
      </c>
      <c r="M206">
        <v>83.168765477645493</v>
      </c>
      <c r="N206">
        <v>3.0930891825587201</v>
      </c>
      <c r="O206">
        <v>2.1189945911549399</v>
      </c>
      <c r="P206">
        <v>58.673263327948298</v>
      </c>
      <c r="Q206">
        <v>8.7038588293173999E-2</v>
      </c>
    </row>
    <row r="207" spans="1:17" x14ac:dyDescent="0.3">
      <c r="A207" t="s">
        <v>502</v>
      </c>
      <c r="B207" t="s">
        <v>503</v>
      </c>
      <c r="C207" t="s">
        <v>3165</v>
      </c>
      <c r="D207" t="s">
        <v>54</v>
      </c>
      <c r="E207">
        <v>42801.130722349997</v>
      </c>
      <c r="F207">
        <v>3426.5</v>
      </c>
      <c r="G207">
        <v>71.898296786866297</v>
      </c>
      <c r="H207">
        <v>7.5050647534223804</v>
      </c>
      <c r="I207">
        <v>51.681849115747198</v>
      </c>
      <c r="J207">
        <v>4.2743661744872696</v>
      </c>
      <c r="K207">
        <v>2864.0871111444299</v>
      </c>
      <c r="L207">
        <v>2362.6951734437198</v>
      </c>
      <c r="M207">
        <v>74.453608847569996</v>
      </c>
      <c r="N207">
        <v>1.12014448858722</v>
      </c>
      <c r="O207">
        <v>1.3774989055887801</v>
      </c>
      <c r="P207">
        <v>107.660373928062</v>
      </c>
      <c r="Q207">
        <v>0.10121742226974299</v>
      </c>
    </row>
    <row r="208" spans="1:17" x14ac:dyDescent="0.3">
      <c r="A208" t="s">
        <v>504</v>
      </c>
      <c r="B208" t="s">
        <v>505</v>
      </c>
      <c r="C208" t="s">
        <v>3161</v>
      </c>
      <c r="D208" t="s">
        <v>51</v>
      </c>
      <c r="E208">
        <v>42797.045292887997</v>
      </c>
      <c r="F208">
        <v>171.69</v>
      </c>
      <c r="G208">
        <v>5.0189955001037001</v>
      </c>
      <c r="H208">
        <v>-2.3414792213274702</v>
      </c>
      <c r="I208">
        <v>-2.35076254847487</v>
      </c>
      <c r="J208">
        <v>-2.1791150513828699</v>
      </c>
      <c r="K208">
        <v>170.93350782656501</v>
      </c>
      <c r="L208">
        <v>161.77011198055601</v>
      </c>
      <c r="M208">
        <v>57.769999124671898</v>
      </c>
      <c r="N208">
        <v>0.56070135540199495</v>
      </c>
      <c r="O208">
        <v>13.139961558623</v>
      </c>
      <c r="P208">
        <v>40.441717791411001</v>
      </c>
      <c r="Q208">
        <v>8.6409607078804004E-2</v>
      </c>
    </row>
    <row r="209" spans="1:17" x14ac:dyDescent="0.3">
      <c r="A209" t="s">
        <v>506</v>
      </c>
      <c r="B209" t="s">
        <v>507</v>
      </c>
      <c r="C209" t="s">
        <v>3161</v>
      </c>
      <c r="D209" t="s">
        <v>232</v>
      </c>
      <c r="E209">
        <v>42662.058815459997</v>
      </c>
      <c r="F209">
        <v>674.2</v>
      </c>
      <c r="G209">
        <v>74.103062050538398</v>
      </c>
      <c r="H209">
        <v>7.2921355695251905E-2</v>
      </c>
      <c r="I209">
        <v>22.537110406122501</v>
      </c>
      <c r="J209">
        <v>-1.8178830132400099</v>
      </c>
      <c r="K209">
        <v>663.64934886321203</v>
      </c>
      <c r="L209">
        <v>562.26746483361796</v>
      </c>
      <c r="M209">
        <v>43.0889468365515</v>
      </c>
      <c r="N209">
        <v>0.67883393330086705</v>
      </c>
      <c r="O209">
        <v>9.6781370513200695</v>
      </c>
      <c r="P209">
        <v>112.012578616352</v>
      </c>
      <c r="Q209">
        <v>3.6487009658217003E-2</v>
      </c>
    </row>
    <row r="210" spans="1:17" x14ac:dyDescent="0.3">
      <c r="A210" t="s">
        <v>508</v>
      </c>
      <c r="B210" t="s">
        <v>509</v>
      </c>
      <c r="C210" t="s">
        <v>3165</v>
      </c>
      <c r="D210" t="s">
        <v>269</v>
      </c>
      <c r="E210">
        <v>42353.152102799999</v>
      </c>
      <c r="F210">
        <v>561</v>
      </c>
      <c r="G210">
        <v>37.956409783646002</v>
      </c>
      <c r="H210">
        <v>9.3444359851708505</v>
      </c>
      <c r="I210">
        <v>24.608401418610399</v>
      </c>
      <c r="J210">
        <v>-2.3912647255746702</v>
      </c>
      <c r="K210">
        <v>515.83669745440602</v>
      </c>
      <c r="L210">
        <v>451.07209303614098</v>
      </c>
      <c r="M210">
        <v>61.130416771574801</v>
      </c>
      <c r="N210">
        <v>0.83248738193405603</v>
      </c>
      <c r="O210">
        <v>1.58645276292335</v>
      </c>
      <c r="P210">
        <v>78.776290630975097</v>
      </c>
      <c r="Q210">
        <v>8.9231595279448003E-2</v>
      </c>
    </row>
    <row r="211" spans="1:17" x14ac:dyDescent="0.3">
      <c r="A211" t="s">
        <v>510</v>
      </c>
      <c r="B211" t="s">
        <v>511</v>
      </c>
      <c r="C211" t="s">
        <v>3161</v>
      </c>
      <c r="D211" t="s">
        <v>34</v>
      </c>
      <c r="E211">
        <v>42297.044745747</v>
      </c>
      <c r="F211">
        <v>59.73</v>
      </c>
      <c r="G211">
        <v>8.4877977992361693</v>
      </c>
      <c r="H211">
        <v>-7.1184976672521003</v>
      </c>
      <c r="I211">
        <v>-14.045560849412301</v>
      </c>
      <c r="J211">
        <v>-4.0861087327256396</v>
      </c>
      <c r="K211">
        <v>63.080526481132701</v>
      </c>
      <c r="L211">
        <v>58.698243580721702</v>
      </c>
      <c r="M211">
        <v>30.097457976592398</v>
      </c>
      <c r="N211">
        <v>0.41545776763813203</v>
      </c>
      <c r="O211">
        <v>23.053741838272199</v>
      </c>
      <c r="P211">
        <v>54.540750323415203</v>
      </c>
      <c r="Q211">
        <v>0.13444419470251001</v>
      </c>
    </row>
    <row r="212" spans="1:17" x14ac:dyDescent="0.3">
      <c r="A212" t="s">
        <v>512</v>
      </c>
      <c r="B212" t="s">
        <v>513</v>
      </c>
      <c r="C212" t="s">
        <v>3161</v>
      </c>
      <c r="D212" t="s">
        <v>514</v>
      </c>
      <c r="E212">
        <v>41598.015455699999</v>
      </c>
      <c r="F212">
        <v>653.4</v>
      </c>
      <c r="G212">
        <v>-54.096108520806403</v>
      </c>
      <c r="H212">
        <v>21.31394633136</v>
      </c>
      <c r="I212">
        <v>56.729864412983503</v>
      </c>
      <c r="J212">
        <v>3.5770828019452101</v>
      </c>
      <c r="K212">
        <v>526.07571940492596</v>
      </c>
      <c r="L212">
        <v>525.98397543553597</v>
      </c>
      <c r="M212">
        <v>72.142760583332304</v>
      </c>
      <c r="N212">
        <v>1.94464340220924</v>
      </c>
      <c r="O212">
        <v>52.785430058157303</v>
      </c>
      <c r="P212">
        <v>110.774193548387</v>
      </c>
      <c r="Q212">
        <v>-5.8831725161573999E-2</v>
      </c>
    </row>
    <row r="213" spans="1:17" x14ac:dyDescent="0.3">
      <c r="A213" t="s">
        <v>515</v>
      </c>
      <c r="B213" t="s">
        <v>516</v>
      </c>
      <c r="C213" t="s">
        <v>3173</v>
      </c>
      <c r="D213" t="s">
        <v>258</v>
      </c>
      <c r="E213">
        <v>41354.29462465</v>
      </c>
      <c r="F213">
        <v>4384.45</v>
      </c>
      <c r="G213">
        <v>-11.0111995339527</v>
      </c>
      <c r="H213">
        <v>-13.4044752411248</v>
      </c>
      <c r="I213">
        <v>8.0651621257711703</v>
      </c>
      <c r="J213">
        <v>-1.1025211528654799</v>
      </c>
      <c r="K213">
        <v>4341.8963559662498</v>
      </c>
      <c r="L213">
        <v>3974.8817007817302</v>
      </c>
      <c r="M213">
        <v>51.292621977402099</v>
      </c>
      <c r="N213">
        <v>0.68613298129668598</v>
      </c>
      <c r="O213">
        <v>12.897854919088999</v>
      </c>
      <c r="P213">
        <v>31.268992979147001</v>
      </c>
      <c r="Q213">
        <v>8.298066319604E-2</v>
      </c>
    </row>
    <row r="214" spans="1:17" x14ac:dyDescent="0.3">
      <c r="A214" t="s">
        <v>517</v>
      </c>
      <c r="B214" t="s">
        <v>518</v>
      </c>
      <c r="C214" t="s">
        <v>3161</v>
      </c>
      <c r="D214" t="s">
        <v>40</v>
      </c>
      <c r="E214">
        <v>40788</v>
      </c>
      <c r="F214">
        <v>247.5</v>
      </c>
      <c r="G214">
        <v>58.980946770757797</v>
      </c>
      <c r="H214">
        <v>1.2202900867680599</v>
      </c>
      <c r="I214">
        <v>-12.8378280307534</v>
      </c>
      <c r="J214">
        <v>-2.03726658720944</v>
      </c>
      <c r="K214">
        <v>259.03340074476199</v>
      </c>
      <c r="L214">
        <v>232.62971721348799</v>
      </c>
      <c r="M214">
        <v>35.846357579329997</v>
      </c>
      <c r="N214">
        <v>0.44037737234844898</v>
      </c>
      <c r="O214">
        <v>31.191919191919101</v>
      </c>
      <c r="P214">
        <v>100.32375556454799</v>
      </c>
      <c r="Q214">
        <v>3.0528362937475999E-2</v>
      </c>
    </row>
    <row r="215" spans="1:17" x14ac:dyDescent="0.3">
      <c r="A215" t="s">
        <v>519</v>
      </c>
      <c r="B215" t="s">
        <v>520</v>
      </c>
      <c r="C215" t="s">
        <v>3166</v>
      </c>
      <c r="D215" t="s">
        <v>521</v>
      </c>
      <c r="E215">
        <v>40698</v>
      </c>
      <c r="F215">
        <v>478.8</v>
      </c>
      <c r="G215">
        <v>46.228732553713698</v>
      </c>
      <c r="H215">
        <v>-5.8963516196665999</v>
      </c>
      <c r="I215">
        <v>36.886659886680398</v>
      </c>
      <c r="J215">
        <v>-2.42418580937853</v>
      </c>
      <c r="K215">
        <v>503.96807958503501</v>
      </c>
      <c r="L215">
        <v>430.22489761301603</v>
      </c>
      <c r="M215">
        <v>37.135775451933497</v>
      </c>
      <c r="N215">
        <v>0.58952776048529498</v>
      </c>
      <c r="O215">
        <v>29.563492063491999</v>
      </c>
      <c r="P215">
        <v>98.096814232519606</v>
      </c>
      <c r="Q215">
        <v>0.130852258764245</v>
      </c>
    </row>
    <row r="216" spans="1:17" x14ac:dyDescent="0.3">
      <c r="A216" t="s">
        <v>522</v>
      </c>
      <c r="B216" t="s">
        <v>523</v>
      </c>
      <c r="C216" t="s">
        <v>3173</v>
      </c>
      <c r="D216" t="s">
        <v>524</v>
      </c>
      <c r="E216">
        <v>40639.731982004902</v>
      </c>
      <c r="F216">
        <v>3742.45</v>
      </c>
      <c r="G216">
        <v>-9.1239337036611303</v>
      </c>
      <c r="H216">
        <v>-2.60258483271509</v>
      </c>
      <c r="I216">
        <v>20.538936601341199</v>
      </c>
      <c r="J216">
        <v>-1.89312467045579</v>
      </c>
      <c r="K216">
        <v>3840.1881365826098</v>
      </c>
      <c r="L216">
        <v>3483.2368500952198</v>
      </c>
      <c r="M216">
        <v>43.782660365286503</v>
      </c>
      <c r="N216">
        <v>0.42863430894321602</v>
      </c>
      <c r="O216">
        <v>17.825221445844299</v>
      </c>
      <c r="P216">
        <v>41.309847455067199</v>
      </c>
      <c r="Q216">
        <v>0.113943193670221</v>
      </c>
    </row>
    <row r="217" spans="1:17" x14ac:dyDescent="0.3">
      <c r="A217" t="s">
        <v>525</v>
      </c>
      <c r="B217" t="s">
        <v>526</v>
      </c>
      <c r="C217" t="s">
        <v>3177</v>
      </c>
      <c r="D217" t="s">
        <v>163</v>
      </c>
      <c r="E217">
        <v>40634.1908191849</v>
      </c>
      <c r="F217">
        <v>1206.6500000000001</v>
      </c>
      <c r="G217">
        <v>84.352051752925107</v>
      </c>
      <c r="H217">
        <v>34.461278910404701</v>
      </c>
      <c r="I217">
        <v>37.303981826572503</v>
      </c>
      <c r="J217">
        <v>14.5982562044814</v>
      </c>
      <c r="K217">
        <v>976.31353277280004</v>
      </c>
      <c r="L217">
        <v>832.89601278370606</v>
      </c>
      <c r="M217">
        <v>88.282632672382704</v>
      </c>
      <c r="N217">
        <v>2.66357314093707</v>
      </c>
      <c r="O217">
        <v>8.8965317200513798</v>
      </c>
      <c r="P217">
        <v>122.505992992808</v>
      </c>
      <c r="Q217">
        <v>8.8586647904779006E-2</v>
      </c>
    </row>
    <row r="218" spans="1:17" x14ac:dyDescent="0.3">
      <c r="A218" t="s">
        <v>527</v>
      </c>
      <c r="B218" t="s">
        <v>528</v>
      </c>
      <c r="C218" t="s">
        <v>3175</v>
      </c>
      <c r="D218" t="s">
        <v>281</v>
      </c>
      <c r="E218">
        <v>40497.821733719997</v>
      </c>
      <c r="F218">
        <v>2969.2</v>
      </c>
      <c r="G218">
        <v>0.39433551856718901</v>
      </c>
      <c r="H218">
        <v>-6.4435521475658097</v>
      </c>
      <c r="I218">
        <v>25.791305324675001</v>
      </c>
      <c r="J218">
        <v>1.5805429832409399</v>
      </c>
      <c r="K218">
        <v>2845.4577277711401</v>
      </c>
      <c r="L218">
        <v>2515.95931843677</v>
      </c>
      <c r="M218">
        <v>57.961641594068603</v>
      </c>
      <c r="N218">
        <v>0.78557801061879495</v>
      </c>
      <c r="O218">
        <v>6.7290852754950903</v>
      </c>
      <c r="P218">
        <v>54.496969066264199</v>
      </c>
      <c r="Q218">
        <v>4.4851875106919998E-3</v>
      </c>
    </row>
    <row r="219" spans="1:17" x14ac:dyDescent="0.3">
      <c r="A219" t="s">
        <v>529</v>
      </c>
      <c r="B219" t="s">
        <v>530</v>
      </c>
      <c r="C219" t="s">
        <v>3161</v>
      </c>
      <c r="D219" t="s">
        <v>51</v>
      </c>
      <c r="E219">
        <v>40198.882480380002</v>
      </c>
      <c r="F219">
        <v>325.64999999999998</v>
      </c>
      <c r="G219">
        <v>-18.814422529760201</v>
      </c>
      <c r="H219">
        <v>5.3689955883861602</v>
      </c>
      <c r="I219">
        <v>2.5180424704327198</v>
      </c>
      <c r="J219">
        <v>0.85203509402657296</v>
      </c>
      <c r="K219">
        <v>306.04768568073501</v>
      </c>
      <c r="L219">
        <v>289.21311260003</v>
      </c>
      <c r="M219">
        <v>63.875421936079498</v>
      </c>
      <c r="N219">
        <v>1.2220969732254101</v>
      </c>
      <c r="O219">
        <v>2.39520958083832</v>
      </c>
      <c r="P219">
        <v>37.202443648620097</v>
      </c>
      <c r="Q219">
        <v>6.5859378669875998E-2</v>
      </c>
    </row>
    <row r="220" spans="1:17" x14ac:dyDescent="0.3">
      <c r="A220" t="s">
        <v>531</v>
      </c>
      <c r="B220" t="s">
        <v>532</v>
      </c>
      <c r="C220" t="s">
        <v>3177</v>
      </c>
      <c r="D220" t="s">
        <v>533</v>
      </c>
      <c r="E220">
        <v>39801.35104655</v>
      </c>
      <c r="F220">
        <v>35331.65</v>
      </c>
      <c r="G220">
        <v>-18.276040065061299</v>
      </c>
      <c r="H220">
        <v>-9.4834209005974692</v>
      </c>
      <c r="I220">
        <v>6.0479918702661104</v>
      </c>
      <c r="J220">
        <v>-0.73396963322891395</v>
      </c>
      <c r="K220">
        <v>36140.055467953498</v>
      </c>
      <c r="L220">
        <v>33583.298885189899</v>
      </c>
      <c r="M220">
        <v>47.379942766753899</v>
      </c>
      <c r="N220">
        <v>0.82666128573584197</v>
      </c>
      <c r="O220">
        <v>15.637112900190001</v>
      </c>
      <c r="P220">
        <v>23.975269264306199</v>
      </c>
      <c r="Q220">
        <v>2.5893488643698E-2</v>
      </c>
    </row>
    <row r="221" spans="1:17" x14ac:dyDescent="0.3">
      <c r="A221" t="s">
        <v>534</v>
      </c>
      <c r="B221" t="s">
        <v>535</v>
      </c>
      <c r="C221" t="s">
        <v>3173</v>
      </c>
      <c r="D221" t="s">
        <v>536</v>
      </c>
      <c r="E221">
        <v>39731.50032264</v>
      </c>
      <c r="F221">
        <v>4402.8</v>
      </c>
      <c r="G221">
        <v>43.4494275211229</v>
      </c>
      <c r="H221">
        <v>2.91763068989713</v>
      </c>
      <c r="I221">
        <v>19.991416946189599</v>
      </c>
      <c r="J221">
        <v>-2.1718940506413502</v>
      </c>
      <c r="K221">
        <v>4392.2925247488802</v>
      </c>
      <c r="L221">
        <v>3805.36808144423</v>
      </c>
      <c r="M221">
        <v>41.462449354655902</v>
      </c>
      <c r="N221">
        <v>0.53107343562229503</v>
      </c>
      <c r="O221">
        <v>14.4657944944126</v>
      </c>
      <c r="P221">
        <v>89.685924777045301</v>
      </c>
      <c r="Q221">
        <v>0.219251867001552</v>
      </c>
    </row>
    <row r="222" spans="1:17" x14ac:dyDescent="0.3">
      <c r="A222" t="s">
        <v>537</v>
      </c>
      <c r="B222" t="s">
        <v>538</v>
      </c>
      <c r="C222" t="s">
        <v>3169</v>
      </c>
      <c r="D222" t="s">
        <v>127</v>
      </c>
      <c r="E222">
        <v>39711.854614705</v>
      </c>
      <c r="F222">
        <v>750.75</v>
      </c>
      <c r="G222">
        <v>2.1551724793985501</v>
      </c>
      <c r="H222">
        <v>-2.5004855022030901</v>
      </c>
      <c r="I222">
        <v>19.7982281657853</v>
      </c>
      <c r="J222">
        <v>0.74744842672360001</v>
      </c>
      <c r="K222">
        <v>748.49863466285797</v>
      </c>
      <c r="L222">
        <v>663.24692033083795</v>
      </c>
      <c r="M222">
        <v>42.291280095580099</v>
      </c>
      <c r="N222">
        <v>0.58709946283655901</v>
      </c>
      <c r="O222">
        <v>8.0186480186480207</v>
      </c>
      <c r="P222">
        <v>52.591463414634099</v>
      </c>
    </row>
    <row r="223" spans="1:17" x14ac:dyDescent="0.3">
      <c r="A223" t="s">
        <v>539</v>
      </c>
      <c r="B223" t="s">
        <v>540</v>
      </c>
      <c r="C223" t="s">
        <v>3173</v>
      </c>
      <c r="D223" t="s">
        <v>436</v>
      </c>
      <c r="E223">
        <v>39253.0743321599</v>
      </c>
      <c r="F223">
        <v>1414.4</v>
      </c>
      <c r="G223">
        <v>-44.609298970118303</v>
      </c>
      <c r="H223">
        <v>-4.2229059523879702</v>
      </c>
      <c r="I223">
        <v>-22.8759381565173</v>
      </c>
      <c r="J223">
        <v>-1.9375163722841999</v>
      </c>
      <c r="K223">
        <v>1465.17487962528</v>
      </c>
      <c r="L223">
        <v>1503.9878000853901</v>
      </c>
      <c r="M223">
        <v>44.754810361641198</v>
      </c>
      <c r="N223">
        <v>0.928002947973947</v>
      </c>
      <c r="O223">
        <v>26.4387726244343</v>
      </c>
      <c r="P223">
        <v>8.3831417624521105</v>
      </c>
      <c r="Q223">
        <v>3.3893836224787997E-2</v>
      </c>
    </row>
    <row r="224" spans="1:17" x14ac:dyDescent="0.3">
      <c r="A224" t="s">
        <v>541</v>
      </c>
      <c r="B224" t="s">
        <v>542</v>
      </c>
      <c r="C224" t="s">
        <v>3161</v>
      </c>
      <c r="D224" t="s">
        <v>40</v>
      </c>
      <c r="E224">
        <v>39211.940281019997</v>
      </c>
      <c r="F224">
        <v>1136.2</v>
      </c>
      <c r="G224">
        <v>-7.2818100752083303</v>
      </c>
      <c r="H224">
        <v>1.44573475267404E-2</v>
      </c>
      <c r="I224">
        <v>3.26257974644018</v>
      </c>
      <c r="J224">
        <v>1.75718065410904</v>
      </c>
      <c r="K224">
        <v>1062.52425352572</v>
      </c>
      <c r="L224">
        <v>989.50795137024704</v>
      </c>
      <c r="M224">
        <v>67.957483032521395</v>
      </c>
      <c r="N224">
        <v>2.5199901425420701</v>
      </c>
      <c r="O224">
        <v>1.4742122865692699</v>
      </c>
      <c r="P224">
        <v>33.005560433128402</v>
      </c>
      <c r="Q224">
        <v>-3.0885414000021E-2</v>
      </c>
    </row>
    <row r="225" spans="1:17" x14ac:dyDescent="0.3">
      <c r="A225" t="s">
        <v>543</v>
      </c>
      <c r="B225" t="s">
        <v>544</v>
      </c>
      <c r="C225" t="s">
        <v>3161</v>
      </c>
      <c r="D225" t="s">
        <v>545</v>
      </c>
      <c r="E225">
        <v>38994.423921684996</v>
      </c>
      <c r="F225">
        <v>1071.05</v>
      </c>
      <c r="G225">
        <v>68.428874711640105</v>
      </c>
      <c r="H225">
        <v>6.8658088007611404</v>
      </c>
      <c r="I225">
        <v>39.377840586708999</v>
      </c>
      <c r="J225">
        <v>0.64524402864256303</v>
      </c>
      <c r="K225">
        <v>1025.1672325946799</v>
      </c>
      <c r="L225">
        <v>825.501766628209</v>
      </c>
      <c r="M225">
        <v>42.628500581214396</v>
      </c>
      <c r="N225">
        <v>0.55568981376168403</v>
      </c>
      <c r="O225">
        <v>13.440082162364</v>
      </c>
      <c r="P225">
        <v>119.680032817146</v>
      </c>
      <c r="Q225">
        <v>0.127526602580608</v>
      </c>
    </row>
    <row r="226" spans="1:17" x14ac:dyDescent="0.3">
      <c r="A226" t="s">
        <v>546</v>
      </c>
      <c r="B226" t="s">
        <v>547</v>
      </c>
      <c r="C226" t="s">
        <v>3161</v>
      </c>
      <c r="D226" t="s">
        <v>548</v>
      </c>
      <c r="E226">
        <v>38591.738660130002</v>
      </c>
      <c r="F226">
        <v>2850.7</v>
      </c>
      <c r="G226">
        <v>81.866571055682201</v>
      </c>
      <c r="H226">
        <v>6.0717822711778497</v>
      </c>
      <c r="I226">
        <v>18.010545870267698</v>
      </c>
      <c r="J226">
        <v>3.6508517524616799</v>
      </c>
      <c r="K226">
        <v>2643.50041136038</v>
      </c>
      <c r="L226">
        <v>2360.6847051528898</v>
      </c>
      <c r="M226">
        <v>62.868192551183597</v>
      </c>
      <c r="N226">
        <v>0.84570999447629702</v>
      </c>
      <c r="O226">
        <v>14.5227487985407</v>
      </c>
      <c r="P226">
        <v>146.85659854520199</v>
      </c>
      <c r="Q226">
        <v>0.18879661749069801</v>
      </c>
    </row>
    <row r="227" spans="1:17" x14ac:dyDescent="0.3">
      <c r="A227" t="s">
        <v>549</v>
      </c>
      <c r="B227" t="s">
        <v>550</v>
      </c>
      <c r="C227" t="s">
        <v>3159</v>
      </c>
      <c r="D227" t="s">
        <v>185</v>
      </c>
      <c r="E227">
        <v>37775.543171999998</v>
      </c>
      <c r="F227">
        <v>539.65</v>
      </c>
      <c r="G227">
        <v>-13.5987256457708</v>
      </c>
      <c r="H227">
        <v>-3.6953497550020802</v>
      </c>
      <c r="I227">
        <v>15.995295055375299</v>
      </c>
      <c r="J227">
        <v>-1.8242122787169699</v>
      </c>
      <c r="K227">
        <v>529.91780126705805</v>
      </c>
      <c r="L227">
        <v>481.37832291646203</v>
      </c>
      <c r="M227">
        <v>46.758134789783</v>
      </c>
      <c r="N227">
        <v>0.96980454828222495</v>
      </c>
      <c r="O227">
        <v>5.6888724173075298</v>
      </c>
      <c r="P227">
        <v>43.638541389406399</v>
      </c>
      <c r="Q227">
        <v>-4.1151056847618002E-2</v>
      </c>
    </row>
    <row r="228" spans="1:17" x14ac:dyDescent="0.3">
      <c r="A228" t="s">
        <v>551</v>
      </c>
      <c r="B228" t="s">
        <v>552</v>
      </c>
      <c r="C228" t="s">
        <v>3161</v>
      </c>
      <c r="D228" t="s">
        <v>553</v>
      </c>
      <c r="E228">
        <v>37770.075895000002</v>
      </c>
      <c r="F228">
        <v>686.65</v>
      </c>
      <c r="G228">
        <v>24.618953581746698</v>
      </c>
      <c r="H228">
        <v>6.7490404431298101</v>
      </c>
      <c r="I228">
        <v>-3.1236741239775898</v>
      </c>
      <c r="J228">
        <v>3.6066942987828901</v>
      </c>
      <c r="K228">
        <v>699.80224703814201</v>
      </c>
      <c r="L228">
        <v>640.06041037116199</v>
      </c>
      <c r="M228">
        <v>49.328377147363199</v>
      </c>
      <c r="N228">
        <v>0.91160970053564305</v>
      </c>
      <c r="O228">
        <v>20.403407849705001</v>
      </c>
      <c r="P228">
        <v>58.946759259259203</v>
      </c>
      <c r="Q228">
        <v>5.2339337891825002E-2</v>
      </c>
    </row>
    <row r="229" spans="1:17" hidden="1" x14ac:dyDescent="0.3">
      <c r="A229" t="s">
        <v>554</v>
      </c>
      <c r="B229" t="s">
        <v>555</v>
      </c>
      <c r="C229" t="s">
        <v>3176</v>
      </c>
      <c r="D229" t="s">
        <v>34</v>
      </c>
      <c r="E229">
        <v>37759.048296237001</v>
      </c>
      <c r="F229">
        <v>55.71</v>
      </c>
      <c r="G229">
        <v>6.6165252326070396</v>
      </c>
      <c r="H229">
        <v>-9.5068507113182399</v>
      </c>
      <c r="I229">
        <v>-22.8971197140005</v>
      </c>
      <c r="J229">
        <v>-5.4378359520251696</v>
      </c>
      <c r="K229">
        <v>60.157913775182102</v>
      </c>
      <c r="L229">
        <v>56.049654694118402</v>
      </c>
      <c r="M229">
        <v>16.151774532685302</v>
      </c>
      <c r="N229">
        <v>0.35410414194984402</v>
      </c>
      <c r="O229">
        <v>39.113265122958097</v>
      </c>
      <c r="P229">
        <v>52.421340629274901</v>
      </c>
      <c r="Q229">
        <v>0.10869193710722599</v>
      </c>
    </row>
    <row r="230" spans="1:17" x14ac:dyDescent="0.3">
      <c r="A230" t="s">
        <v>556</v>
      </c>
      <c r="B230" t="s">
        <v>557</v>
      </c>
      <c r="C230" t="s">
        <v>3164</v>
      </c>
      <c r="D230" t="s">
        <v>46</v>
      </c>
      <c r="E230">
        <v>37701.476999999999</v>
      </c>
      <c r="F230">
        <v>62.43</v>
      </c>
      <c r="G230">
        <v>56.468225404179101</v>
      </c>
      <c r="H230">
        <v>-2.9417857204270699</v>
      </c>
      <c r="I230">
        <v>-5.8696100614909001</v>
      </c>
      <c r="J230">
        <v>-1.2525057037209</v>
      </c>
      <c r="K230">
        <v>64.629886483223103</v>
      </c>
      <c r="L230">
        <v>58.799567383101497</v>
      </c>
      <c r="M230">
        <v>39.896541547326301</v>
      </c>
      <c r="N230">
        <v>0.33133675182449901</v>
      </c>
      <c r="O230">
        <v>25.180201826045099</v>
      </c>
      <c r="P230">
        <v>117.147826086956</v>
      </c>
      <c r="Q230">
        <v>0.125894374496516</v>
      </c>
    </row>
    <row r="231" spans="1:17" x14ac:dyDescent="0.3">
      <c r="A231" t="s">
        <v>558</v>
      </c>
      <c r="B231" t="s">
        <v>559</v>
      </c>
      <c r="C231" t="s">
        <v>3167</v>
      </c>
      <c r="D231" t="s">
        <v>158</v>
      </c>
      <c r="E231">
        <v>37355.9902464599</v>
      </c>
      <c r="F231">
        <v>269.39999999999998</v>
      </c>
      <c r="G231">
        <v>64.113089541406694</v>
      </c>
      <c r="H231">
        <v>-3.2021827858761398</v>
      </c>
      <c r="I231">
        <v>4.4208179873957798</v>
      </c>
      <c r="J231">
        <v>-4.3606597424332696</v>
      </c>
      <c r="K231">
        <v>266.55504471801697</v>
      </c>
      <c r="L231">
        <v>230.66586744523499</v>
      </c>
      <c r="M231">
        <v>47.109656008288702</v>
      </c>
      <c r="N231">
        <v>0.521683764241064</v>
      </c>
      <c r="O231">
        <v>15.738678544914601</v>
      </c>
      <c r="P231">
        <v>130.65068493150599</v>
      </c>
      <c r="Q231">
        <v>0.169082368420926</v>
      </c>
    </row>
    <row r="232" spans="1:17" x14ac:dyDescent="0.3">
      <c r="A232" t="s">
        <v>560</v>
      </c>
      <c r="B232" t="s">
        <v>561</v>
      </c>
      <c r="C232" t="s">
        <v>3173</v>
      </c>
      <c r="D232" t="s">
        <v>218</v>
      </c>
      <c r="E232">
        <v>37316.967159724998</v>
      </c>
      <c r="F232">
        <v>9290.15</v>
      </c>
      <c r="G232">
        <v>58.317052904266902</v>
      </c>
      <c r="H232">
        <v>7.3928840828551801</v>
      </c>
      <c r="I232">
        <v>41.387429809527099</v>
      </c>
      <c r="J232">
        <v>3.5158033709109802</v>
      </c>
      <c r="K232">
        <v>8605.3890907623409</v>
      </c>
      <c r="L232">
        <v>7265.9848741383803</v>
      </c>
      <c r="M232">
        <v>70.772413361356698</v>
      </c>
      <c r="N232">
        <v>1.03975769227007</v>
      </c>
      <c r="O232">
        <v>3.98002185110035</v>
      </c>
      <c r="P232">
        <v>104.37451189598799</v>
      </c>
      <c r="Q232">
        <v>0.28092237355114302</v>
      </c>
    </row>
    <row r="233" spans="1:17" x14ac:dyDescent="0.3">
      <c r="A233" t="s">
        <v>562</v>
      </c>
      <c r="B233" t="s">
        <v>563</v>
      </c>
      <c r="C233" t="s">
        <v>3165</v>
      </c>
      <c r="D233" t="s">
        <v>188</v>
      </c>
      <c r="E233">
        <v>37102.835439399998</v>
      </c>
      <c r="F233">
        <v>925.7</v>
      </c>
      <c r="G233">
        <v>-15.9367954689773</v>
      </c>
      <c r="H233">
        <v>4.4405493605208797</v>
      </c>
      <c r="I233">
        <v>23.7834090544651</v>
      </c>
      <c r="J233">
        <v>3.8593938629956299</v>
      </c>
      <c r="K233">
        <v>816.39944291606196</v>
      </c>
      <c r="L233">
        <v>748.62609722340096</v>
      </c>
      <c r="M233">
        <v>79.071074081295507</v>
      </c>
      <c r="N233">
        <v>1.39457375594945</v>
      </c>
      <c r="O233">
        <v>1.32872420870691</v>
      </c>
      <c r="P233">
        <v>52.3409857648317</v>
      </c>
      <c r="Q233">
        <v>2.1402307871785001E-2</v>
      </c>
    </row>
    <row r="234" spans="1:17" x14ac:dyDescent="0.3">
      <c r="A234" t="s">
        <v>564</v>
      </c>
      <c r="B234" t="s">
        <v>565</v>
      </c>
      <c r="C234" t="s">
        <v>3171</v>
      </c>
      <c r="D234" t="s">
        <v>345</v>
      </c>
      <c r="E234">
        <v>37009.633766059997</v>
      </c>
      <c r="F234">
        <v>1799.95</v>
      </c>
      <c r="G234">
        <v>96.574925754240894</v>
      </c>
      <c r="H234">
        <v>9.1032450158273495</v>
      </c>
      <c r="I234">
        <v>24.4325017148402</v>
      </c>
      <c r="J234">
        <v>8.0328313129148103</v>
      </c>
      <c r="K234">
        <v>1682.1983215747</v>
      </c>
      <c r="L234">
        <v>1419.48442799651</v>
      </c>
      <c r="M234">
        <v>71.054186910776707</v>
      </c>
      <c r="N234">
        <v>0.98626865308845002</v>
      </c>
      <c r="O234">
        <v>5.4362621183921602</v>
      </c>
      <c r="P234">
        <v>133.03340238218499</v>
      </c>
      <c r="Q234">
        <v>0.18401372665742399</v>
      </c>
    </row>
    <row r="235" spans="1:17" x14ac:dyDescent="0.3">
      <c r="A235" t="s">
        <v>566</v>
      </c>
      <c r="B235" t="s">
        <v>567</v>
      </c>
      <c r="C235" t="s">
        <v>3165</v>
      </c>
      <c r="D235" t="s">
        <v>54</v>
      </c>
      <c r="E235">
        <v>36617.129783939999</v>
      </c>
      <c r="F235">
        <v>1443.3</v>
      </c>
      <c r="G235">
        <v>34.077238071651998</v>
      </c>
      <c r="H235">
        <v>0.45636889867944302</v>
      </c>
      <c r="I235">
        <v>9.9957059069803904</v>
      </c>
      <c r="J235">
        <v>2.22509185282401</v>
      </c>
      <c r="K235">
        <v>1331.99395809627</v>
      </c>
      <c r="L235">
        <v>1207.23271615607</v>
      </c>
      <c r="M235">
        <v>65.483295980073294</v>
      </c>
      <c r="N235">
        <v>0.85317732093110699</v>
      </c>
      <c r="O235">
        <v>1.15707060209242</v>
      </c>
      <c r="P235">
        <v>64.384965831434997</v>
      </c>
      <c r="Q235">
        <v>-1.8332985962793001E-2</v>
      </c>
    </row>
    <row r="236" spans="1:17" x14ac:dyDescent="0.3">
      <c r="A236" t="s">
        <v>568</v>
      </c>
      <c r="B236" t="s">
        <v>569</v>
      </c>
      <c r="C236" t="s">
        <v>3161</v>
      </c>
      <c r="D236" t="s">
        <v>40</v>
      </c>
      <c r="E236">
        <v>36395.415042000001</v>
      </c>
      <c r="F236">
        <v>621.6</v>
      </c>
      <c r="G236">
        <v>-31.420400638846299</v>
      </c>
      <c r="H236">
        <v>5.3151666432820397</v>
      </c>
      <c r="I236">
        <v>0.37242206497519298</v>
      </c>
      <c r="J236">
        <v>0.92055032621944</v>
      </c>
      <c r="K236">
        <v>595.58823767480897</v>
      </c>
      <c r="L236">
        <v>573.54954977549403</v>
      </c>
      <c r="M236">
        <v>51.644807553615003</v>
      </c>
      <c r="N236">
        <v>1.7912311303472399</v>
      </c>
      <c r="O236">
        <v>8.5907335907335902</v>
      </c>
      <c r="P236">
        <v>36.675461741424797</v>
      </c>
      <c r="Q236">
        <v>-8.1669076757623998E-2</v>
      </c>
    </row>
    <row r="237" spans="1:17" x14ac:dyDescent="0.3">
      <c r="A237" t="s">
        <v>570</v>
      </c>
      <c r="B237" t="s">
        <v>571</v>
      </c>
      <c r="C237" t="s">
        <v>3170</v>
      </c>
      <c r="D237" t="s">
        <v>78</v>
      </c>
      <c r="E237">
        <v>36234.173623939998</v>
      </c>
      <c r="F237">
        <v>4689.3999999999996</v>
      </c>
      <c r="G237">
        <v>15.510809683267301</v>
      </c>
      <c r="H237">
        <v>10.8827210785822</v>
      </c>
      <c r="I237">
        <v>-0.201151752294846</v>
      </c>
      <c r="J237">
        <v>8.9015134543685495</v>
      </c>
      <c r="K237">
        <v>4401.6327049349502</v>
      </c>
      <c r="L237">
        <v>4092.28591717574</v>
      </c>
      <c r="M237">
        <v>64.2419396175234</v>
      </c>
      <c r="N237">
        <v>1.2113538963116499</v>
      </c>
      <c r="O237">
        <v>4.39501855248007</v>
      </c>
      <c r="P237">
        <v>53.6173488608258</v>
      </c>
      <c r="Q237">
        <v>2.1706160662919999E-2</v>
      </c>
    </row>
    <row r="238" spans="1:17" x14ac:dyDescent="0.3">
      <c r="A238" t="s">
        <v>572</v>
      </c>
      <c r="B238" t="s">
        <v>573</v>
      </c>
      <c r="C238" t="s">
        <v>3163</v>
      </c>
      <c r="D238" t="s">
        <v>173</v>
      </c>
      <c r="E238">
        <v>36000.337500000001</v>
      </c>
      <c r="F238">
        <v>824.75</v>
      </c>
      <c r="G238">
        <v>18.949091330703901</v>
      </c>
      <c r="H238">
        <v>0.42748321384593801</v>
      </c>
      <c r="I238">
        <v>74.053045652213299</v>
      </c>
      <c r="J238">
        <v>2.7965078161917298</v>
      </c>
      <c r="K238">
        <v>780.23463185211199</v>
      </c>
      <c r="L238">
        <v>630.45471546700605</v>
      </c>
      <c r="M238">
        <v>53.419232006502497</v>
      </c>
      <c r="N238">
        <v>0.55700071066874102</v>
      </c>
      <c r="O238">
        <v>4.2740224310397101</v>
      </c>
      <c r="P238">
        <v>97.734356269479704</v>
      </c>
      <c r="Q238">
        <v>2.0716780128639999E-2</v>
      </c>
    </row>
    <row r="239" spans="1:17" x14ac:dyDescent="0.3">
      <c r="A239" t="s">
        <v>574</v>
      </c>
      <c r="B239" t="s">
        <v>575</v>
      </c>
      <c r="C239" t="s">
        <v>3161</v>
      </c>
      <c r="D239" t="s">
        <v>232</v>
      </c>
      <c r="E239">
        <v>35790.606437440001</v>
      </c>
      <c r="F239">
        <v>7073.9</v>
      </c>
      <c r="G239">
        <v>155.267002680715</v>
      </c>
      <c r="H239">
        <v>13.773095521479</v>
      </c>
      <c r="I239">
        <v>-35.007857503560203</v>
      </c>
      <c r="J239">
        <v>-2.6573383641715802</v>
      </c>
      <c r="K239">
        <v>6612.2871950499202</v>
      </c>
      <c r="L239">
        <v>5871.7802080812398</v>
      </c>
      <c r="M239">
        <v>57.2320634884044</v>
      </c>
      <c r="N239">
        <v>4.21790535172389</v>
      </c>
      <c r="O239">
        <v>37.927451617919402</v>
      </c>
      <c r="P239">
        <v>190.15771447322501</v>
      </c>
      <c r="Q239">
        <v>0.152530690626936</v>
      </c>
    </row>
    <row r="240" spans="1:17" x14ac:dyDescent="0.3">
      <c r="A240" t="s">
        <v>576</v>
      </c>
      <c r="B240" t="s">
        <v>577</v>
      </c>
      <c r="C240" t="s">
        <v>3170</v>
      </c>
      <c r="D240" t="s">
        <v>78</v>
      </c>
      <c r="E240">
        <v>35397.739497459901</v>
      </c>
      <c r="F240">
        <v>1887.4</v>
      </c>
      <c r="G240">
        <v>-46.791364599632402</v>
      </c>
      <c r="H240">
        <v>4.3974659685806898</v>
      </c>
      <c r="I240">
        <v>-13.999405207287699</v>
      </c>
      <c r="J240">
        <v>-1.5014357695596601</v>
      </c>
      <c r="K240">
        <v>1834.85692959481</v>
      </c>
      <c r="L240">
        <v>1922.20360733444</v>
      </c>
      <c r="M240">
        <v>60.360878001486803</v>
      </c>
      <c r="N240">
        <v>0.81085270028291401</v>
      </c>
      <c r="O240">
        <v>28.785631026809298</v>
      </c>
      <c r="P240">
        <v>14.290904686932301</v>
      </c>
      <c r="Q240">
        <v>-6.0338263055234001E-2</v>
      </c>
    </row>
    <row r="241" spans="1:17" x14ac:dyDescent="0.3">
      <c r="A241" t="s">
        <v>578</v>
      </c>
      <c r="B241" t="s">
        <v>579</v>
      </c>
      <c r="C241" t="s">
        <v>3163</v>
      </c>
      <c r="D241" t="s">
        <v>43</v>
      </c>
      <c r="E241">
        <v>35033.1373389</v>
      </c>
      <c r="F241">
        <v>6765.45</v>
      </c>
      <c r="G241">
        <v>194.94930489204401</v>
      </c>
      <c r="H241">
        <v>48.9598001860873</v>
      </c>
      <c r="I241">
        <v>74.689073570588306</v>
      </c>
      <c r="J241">
        <v>3.0974292139598001</v>
      </c>
      <c r="K241">
        <v>5178.2173876732704</v>
      </c>
      <c r="L241">
        <v>3751.5268166103601</v>
      </c>
      <c r="M241">
        <v>64.955337276069301</v>
      </c>
      <c r="N241">
        <v>1.28974370030069</v>
      </c>
      <c r="O241">
        <v>8.1967940048333698</v>
      </c>
      <c r="P241">
        <v>239.61397520204801</v>
      </c>
      <c r="Q241">
        <v>0.186863643566752</v>
      </c>
    </row>
    <row r="242" spans="1:17" x14ac:dyDescent="0.3">
      <c r="A242" t="s">
        <v>580</v>
      </c>
      <c r="B242" t="s">
        <v>581</v>
      </c>
      <c r="C242" t="s">
        <v>3166</v>
      </c>
      <c r="D242" t="s">
        <v>204</v>
      </c>
      <c r="E242">
        <v>34965.970755839997</v>
      </c>
      <c r="F242">
        <v>2485.8000000000002</v>
      </c>
      <c r="G242">
        <v>26.164843661338999</v>
      </c>
      <c r="H242">
        <v>-5.2468280173207003</v>
      </c>
      <c r="I242">
        <v>26.5483486255857</v>
      </c>
      <c r="J242">
        <v>2.1069371542624298</v>
      </c>
      <c r="K242">
        <v>2507.1463214145501</v>
      </c>
      <c r="L242">
        <v>2189.3640014673701</v>
      </c>
      <c r="M242">
        <v>42.225509372532599</v>
      </c>
      <c r="N242">
        <v>0.67657533663632796</v>
      </c>
      <c r="O242">
        <v>23.151500522970402</v>
      </c>
      <c r="P242">
        <v>61.410343820005799</v>
      </c>
      <c r="Q242">
        <v>3.8185301737633001E-2</v>
      </c>
    </row>
    <row r="243" spans="1:17" hidden="1" x14ac:dyDescent="0.3">
      <c r="A243" t="s">
        <v>582</v>
      </c>
      <c r="B243" t="s">
        <v>583</v>
      </c>
      <c r="C243" t="s">
        <v>3176</v>
      </c>
      <c r="D243" t="s">
        <v>40</v>
      </c>
      <c r="E243">
        <v>34812.136628059998</v>
      </c>
      <c r="F243">
        <v>379.3</v>
      </c>
      <c r="G243">
        <v>-2.38865360901712</v>
      </c>
      <c r="H243">
        <v>16.232739627764701</v>
      </c>
      <c r="I243">
        <v>12.628557223441</v>
      </c>
      <c r="J243">
        <v>-4.1108853476512101E-2</v>
      </c>
      <c r="K243">
        <v>355.64485529099898</v>
      </c>
      <c r="M243">
        <v>51.644371947742599</v>
      </c>
      <c r="N243">
        <v>1.5197108564500601</v>
      </c>
      <c r="O243">
        <v>7.4083838650144997</v>
      </c>
      <c r="P243">
        <v>36.1694489319691</v>
      </c>
    </row>
    <row r="244" spans="1:17" x14ac:dyDescent="0.3">
      <c r="A244" t="s">
        <v>584</v>
      </c>
      <c r="B244" t="s">
        <v>585</v>
      </c>
      <c r="C244" t="s">
        <v>3161</v>
      </c>
      <c r="D244" t="s">
        <v>419</v>
      </c>
      <c r="E244">
        <v>34367.031095240003</v>
      </c>
      <c r="F244">
        <v>1830.2</v>
      </c>
      <c r="G244">
        <v>40.220621869163402</v>
      </c>
      <c r="H244">
        <v>14.9711559719733</v>
      </c>
      <c r="I244">
        <v>55.716703782814697</v>
      </c>
      <c r="J244">
        <v>8.8581185483507099</v>
      </c>
      <c r="K244">
        <v>1561.1899233638301</v>
      </c>
      <c r="L244">
        <v>1273.1741833323099</v>
      </c>
      <c r="M244">
        <v>77.450859335198302</v>
      </c>
      <c r="N244">
        <v>0.88536512447376203</v>
      </c>
      <c r="O244">
        <v>3.21276363238989</v>
      </c>
      <c r="P244">
        <v>90.427635001560702</v>
      </c>
      <c r="Q244">
        <v>0.12041638420610599</v>
      </c>
    </row>
    <row r="245" spans="1:17" x14ac:dyDescent="0.3">
      <c r="A245" t="s">
        <v>586</v>
      </c>
      <c r="B245" t="s">
        <v>587</v>
      </c>
      <c r="C245" t="s">
        <v>3159</v>
      </c>
      <c r="D245" t="s">
        <v>18</v>
      </c>
      <c r="E245">
        <v>34119.592990635902</v>
      </c>
      <c r="F245">
        <v>194.68</v>
      </c>
      <c r="G245">
        <v>76.978246850035006</v>
      </c>
      <c r="H245">
        <v>-8.7446181789758004</v>
      </c>
      <c r="I245">
        <v>-22.3697852709704</v>
      </c>
      <c r="J245">
        <v>-6.3314087223670104</v>
      </c>
      <c r="K245">
        <v>209.76960699312201</v>
      </c>
      <c r="L245">
        <v>191.95510364817201</v>
      </c>
      <c r="M245">
        <v>32.518516740351302</v>
      </c>
      <c r="N245">
        <v>0.31001249193796299</v>
      </c>
      <c r="O245">
        <v>48.577152249845803</v>
      </c>
      <c r="P245">
        <v>127.962529274004</v>
      </c>
      <c r="Q245">
        <v>0.127344913357575</v>
      </c>
    </row>
    <row r="246" spans="1:17" x14ac:dyDescent="0.3">
      <c r="A246" t="s">
        <v>588</v>
      </c>
      <c r="B246" t="s">
        <v>589</v>
      </c>
      <c r="C246" t="s">
        <v>3171</v>
      </c>
      <c r="D246" t="s">
        <v>590</v>
      </c>
      <c r="E246">
        <v>33983.598177450003</v>
      </c>
      <c r="F246">
        <v>1249.6500000000001</v>
      </c>
      <c r="G246">
        <v>-9.5477246302944607</v>
      </c>
      <c r="H246">
        <v>-10.717654423421299</v>
      </c>
      <c r="I246">
        <v>0.861219711185089</v>
      </c>
      <c r="J246">
        <v>-3.3771098527263899</v>
      </c>
      <c r="K246">
        <v>1283.7081036340901</v>
      </c>
      <c r="L246">
        <v>1195.70572836578</v>
      </c>
      <c r="M246">
        <v>38.244425311989197</v>
      </c>
      <c r="N246">
        <v>0.85820154025330997</v>
      </c>
      <c r="O246">
        <v>15.328291921738</v>
      </c>
      <c r="P246">
        <v>26.7972198264928</v>
      </c>
      <c r="Q246">
        <v>0.111804053160506</v>
      </c>
    </row>
    <row r="247" spans="1:17" x14ac:dyDescent="0.3">
      <c r="A247" t="s">
        <v>591</v>
      </c>
      <c r="B247" t="s">
        <v>592</v>
      </c>
      <c r="C247" t="s">
        <v>3168</v>
      </c>
      <c r="D247" t="s">
        <v>111</v>
      </c>
      <c r="E247">
        <v>33804.864824930002</v>
      </c>
      <c r="F247">
        <v>317.05</v>
      </c>
      <c r="G247">
        <v>9.5550834514592999</v>
      </c>
      <c r="H247">
        <v>-6.0220187701131298</v>
      </c>
      <c r="I247">
        <v>32.559037697908998</v>
      </c>
      <c r="J247">
        <v>-1.48472172541061</v>
      </c>
      <c r="K247">
        <v>315.50893525222898</v>
      </c>
      <c r="L247">
        <v>279.30504561311301</v>
      </c>
      <c r="M247">
        <v>52.488197544436503</v>
      </c>
      <c r="N247">
        <v>1.1676633279648101</v>
      </c>
      <c r="O247">
        <v>10.045734111338801</v>
      </c>
      <c r="P247">
        <v>59.522012578616298</v>
      </c>
      <c r="Q247">
        <v>3.3801509811386E-2</v>
      </c>
    </row>
    <row r="248" spans="1:17" x14ac:dyDescent="0.3">
      <c r="A248" t="s">
        <v>593</v>
      </c>
      <c r="B248" t="s">
        <v>594</v>
      </c>
      <c r="C248" t="s">
        <v>3161</v>
      </c>
      <c r="D248" t="s">
        <v>548</v>
      </c>
      <c r="E248">
        <v>33680.591604000001</v>
      </c>
      <c r="F248">
        <v>4605.6000000000004</v>
      </c>
      <c r="G248">
        <v>-9.0281803223944497</v>
      </c>
      <c r="H248">
        <v>1.13560876877151</v>
      </c>
      <c r="I248">
        <v>-17.8062231492728</v>
      </c>
      <c r="J248">
        <v>1.2740984018305599</v>
      </c>
      <c r="K248">
        <v>4447.1599424420201</v>
      </c>
      <c r="L248">
        <v>4328.5391869381101</v>
      </c>
      <c r="M248">
        <v>58.259737625209802</v>
      </c>
      <c r="N248">
        <v>0.52898996758281103</v>
      </c>
      <c r="O248">
        <v>14.3933472294597</v>
      </c>
      <c r="P248">
        <v>25.812003168792799</v>
      </c>
      <c r="Q248">
        <v>4.0541641339267E-2</v>
      </c>
    </row>
    <row r="249" spans="1:17" x14ac:dyDescent="0.3">
      <c r="A249" t="s">
        <v>595</v>
      </c>
      <c r="B249" t="s">
        <v>596</v>
      </c>
      <c r="C249" t="s">
        <v>3166</v>
      </c>
      <c r="D249" t="s">
        <v>403</v>
      </c>
      <c r="E249">
        <v>32939.510564290002</v>
      </c>
      <c r="F249">
        <v>518.65</v>
      </c>
      <c r="G249">
        <v>8.8630417163149406</v>
      </c>
      <c r="H249">
        <v>1.55206254009815</v>
      </c>
      <c r="I249">
        <v>-9.7590603778603295</v>
      </c>
      <c r="J249">
        <v>3.1996920178742401</v>
      </c>
      <c r="K249">
        <v>509.09471371425502</v>
      </c>
      <c r="L249">
        <v>482.88188651247498</v>
      </c>
      <c r="M249">
        <v>68.264514436904705</v>
      </c>
      <c r="N249">
        <v>0.58248232867493399</v>
      </c>
      <c r="O249">
        <v>9.5247276583437692</v>
      </c>
      <c r="P249">
        <v>42.095890410958802</v>
      </c>
      <c r="Q249">
        <v>0.115189143238469</v>
      </c>
    </row>
    <row r="250" spans="1:17" x14ac:dyDescent="0.3">
      <c r="A250" t="s">
        <v>597</v>
      </c>
      <c r="B250" t="s">
        <v>598</v>
      </c>
      <c r="C250" t="s">
        <v>3164</v>
      </c>
      <c r="D250" t="s">
        <v>46</v>
      </c>
      <c r="E250">
        <v>32468.400000000001</v>
      </c>
      <c r="F250">
        <v>180.38</v>
      </c>
      <c r="G250">
        <v>173.04299014115199</v>
      </c>
      <c r="H250">
        <v>-8.5065358453542199</v>
      </c>
      <c r="I250">
        <v>37.687113483615498</v>
      </c>
      <c r="J250">
        <v>-6.8642565015737</v>
      </c>
      <c r="K250">
        <v>176.31901781511201</v>
      </c>
      <c r="L250">
        <v>139.16758864224099</v>
      </c>
      <c r="M250">
        <v>47.341244315828199</v>
      </c>
      <c r="N250">
        <v>1.45659025976913</v>
      </c>
      <c r="O250">
        <v>16.282292937132699</v>
      </c>
      <c r="P250">
        <v>236.84407096171799</v>
      </c>
      <c r="Q250">
        <v>0.142598214750386</v>
      </c>
    </row>
    <row r="251" spans="1:17" x14ac:dyDescent="0.3">
      <c r="A251" t="s">
        <v>599</v>
      </c>
      <c r="B251" t="s">
        <v>600</v>
      </c>
      <c r="C251" t="s">
        <v>3169</v>
      </c>
      <c r="D251" t="s">
        <v>182</v>
      </c>
      <c r="E251">
        <v>32253.090811507001</v>
      </c>
      <c r="F251">
        <v>175.61</v>
      </c>
      <c r="G251">
        <v>46.501586213946197</v>
      </c>
      <c r="H251">
        <v>-5.3428896575154603</v>
      </c>
      <c r="I251">
        <v>-0.42578586944282198</v>
      </c>
      <c r="J251">
        <v>-3.3982949325345801</v>
      </c>
      <c r="K251">
        <v>180.37026520136601</v>
      </c>
      <c r="L251">
        <v>162.293456625423</v>
      </c>
      <c r="M251">
        <v>47.616252584370898</v>
      </c>
      <c r="N251">
        <v>0.69853387610689299</v>
      </c>
      <c r="O251">
        <v>19.0137235920505</v>
      </c>
      <c r="P251">
        <v>98.205417607223495</v>
      </c>
      <c r="Q251">
        <v>6.6280155546294003E-2</v>
      </c>
    </row>
    <row r="252" spans="1:17" x14ac:dyDescent="0.3">
      <c r="A252" t="s">
        <v>601</v>
      </c>
      <c r="B252" t="s">
        <v>602</v>
      </c>
      <c r="C252" t="s">
        <v>3161</v>
      </c>
      <c r="D252" t="s">
        <v>24</v>
      </c>
      <c r="E252">
        <v>32225.862383700001</v>
      </c>
      <c r="F252">
        <v>200.04</v>
      </c>
      <c r="G252">
        <v>-44.055777334964297</v>
      </c>
      <c r="H252">
        <v>-4.6176777750827602</v>
      </c>
      <c r="I252">
        <v>-7.0295493281820001</v>
      </c>
      <c r="J252">
        <v>-2.1548479369640301</v>
      </c>
      <c r="K252">
        <v>199.015705158147</v>
      </c>
      <c r="L252">
        <v>204.72933498256401</v>
      </c>
      <c r="M252">
        <v>51.979256927831301</v>
      </c>
      <c r="N252">
        <v>1.34209516846588</v>
      </c>
      <c r="O252">
        <v>31.5236952609478</v>
      </c>
      <c r="P252">
        <v>18.261897723913599</v>
      </c>
      <c r="Q252">
        <v>-7.3342017748280003E-2</v>
      </c>
    </row>
    <row r="253" spans="1:17" hidden="1" x14ac:dyDescent="0.3">
      <c r="A253" t="s">
        <v>603</v>
      </c>
      <c r="B253" t="s">
        <v>604</v>
      </c>
      <c r="C253" t="s">
        <v>3176</v>
      </c>
      <c r="D253" t="s">
        <v>141</v>
      </c>
      <c r="E253">
        <v>32216.064643341</v>
      </c>
      <c r="F253">
        <v>391.48</v>
      </c>
      <c r="G253">
        <v>1.9985726340246599</v>
      </c>
      <c r="H253">
        <v>4.36761373686676E-2</v>
      </c>
      <c r="I253">
        <v>-8.1797776683663592</v>
      </c>
      <c r="J253">
        <v>2.1426992489505201</v>
      </c>
      <c r="K253">
        <v>374.445222933965</v>
      </c>
      <c r="L253">
        <v>356.71237770219102</v>
      </c>
      <c r="M253">
        <v>56.330526885428</v>
      </c>
      <c r="N253">
        <v>1.6318520994693899</v>
      </c>
      <c r="O253">
        <v>1.9209155001532501</v>
      </c>
      <c r="P253">
        <v>37.845070422535201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3174</v>
      </c>
      <c r="D254" t="s">
        <v>141</v>
      </c>
      <c r="E254">
        <v>32185.113871850001</v>
      </c>
      <c r="F254">
        <v>1317.85</v>
      </c>
      <c r="G254">
        <v>81.159853496549005</v>
      </c>
      <c r="H254">
        <v>16.116465039485298</v>
      </c>
      <c r="I254">
        <v>39.1395711740347</v>
      </c>
      <c r="J254">
        <v>3.9887410447731599</v>
      </c>
      <c r="K254">
        <v>1224.9153324062199</v>
      </c>
      <c r="L254">
        <v>1071.22785114778</v>
      </c>
      <c r="M254">
        <v>80.304508894537506</v>
      </c>
      <c r="N254">
        <v>1.1997688343325701</v>
      </c>
      <c r="O254">
        <v>10.2629282543536</v>
      </c>
      <c r="P254">
        <v>133.24778761061901</v>
      </c>
      <c r="Q254">
        <v>0.16696483880506399</v>
      </c>
    </row>
    <row r="255" spans="1:17" x14ac:dyDescent="0.3">
      <c r="A255" t="s">
        <v>607</v>
      </c>
      <c r="B255" t="s">
        <v>608</v>
      </c>
      <c r="C255" t="s">
        <v>3166</v>
      </c>
      <c r="D255" t="s">
        <v>204</v>
      </c>
      <c r="E255">
        <v>31949.283003359898</v>
      </c>
      <c r="F255">
        <v>16844.150000000001</v>
      </c>
      <c r="G255">
        <v>-22.5847516674975</v>
      </c>
      <c r="H255">
        <v>3.6552278815331398</v>
      </c>
      <c r="I255">
        <v>8.7259810773735005</v>
      </c>
      <c r="J255">
        <v>7.1623886225506102</v>
      </c>
      <c r="K255">
        <v>15696.4440206773</v>
      </c>
      <c r="L255">
        <v>15092.905031395499</v>
      </c>
      <c r="M255">
        <v>83.826573626185194</v>
      </c>
      <c r="N255">
        <v>0.42778498572525497</v>
      </c>
      <c r="O255">
        <v>8.3462210915955897</v>
      </c>
      <c r="P255">
        <v>29.820038535645399</v>
      </c>
      <c r="Q255">
        <v>9.1810802004908001E-2</v>
      </c>
    </row>
    <row r="256" spans="1:17" x14ac:dyDescent="0.3">
      <c r="A256" t="s">
        <v>609</v>
      </c>
      <c r="B256" t="s">
        <v>610</v>
      </c>
      <c r="C256" t="s">
        <v>3178</v>
      </c>
      <c r="D256" t="s">
        <v>611</v>
      </c>
      <c r="E256">
        <v>31930.706335499999</v>
      </c>
      <c r="F256">
        <v>810.25</v>
      </c>
      <c r="G256">
        <v>5.3622345659320798</v>
      </c>
      <c r="H256">
        <v>-12.1569733822048</v>
      </c>
      <c r="I256">
        <v>20.2938670120738</v>
      </c>
      <c r="J256">
        <v>0.47183247896070202</v>
      </c>
      <c r="K256">
        <v>802.00080672016202</v>
      </c>
      <c r="L256">
        <v>710.75504824836503</v>
      </c>
      <c r="M256">
        <v>51.237019949400199</v>
      </c>
      <c r="N256">
        <v>0.60636813398632305</v>
      </c>
      <c r="O256">
        <v>13.6686207960506</v>
      </c>
      <c r="P256">
        <v>42.750176180408701</v>
      </c>
      <c r="Q256">
        <v>4.8709011923413002E-2</v>
      </c>
    </row>
    <row r="257" spans="1:17" x14ac:dyDescent="0.3">
      <c r="A257" t="s">
        <v>612</v>
      </c>
      <c r="B257" t="s">
        <v>613</v>
      </c>
      <c r="C257" t="s">
        <v>3165</v>
      </c>
      <c r="D257" t="s">
        <v>54</v>
      </c>
      <c r="E257">
        <v>31755.0708496349</v>
      </c>
      <c r="F257">
        <v>1927.45</v>
      </c>
      <c r="G257">
        <v>-11.967753624686001</v>
      </c>
      <c r="H257">
        <v>-9.0084738369919801</v>
      </c>
      <c r="I257">
        <v>-1.36163363458475</v>
      </c>
      <c r="J257">
        <v>3.7102530836619598</v>
      </c>
      <c r="K257">
        <v>1923.79137379242</v>
      </c>
      <c r="L257">
        <v>1837.9205386312501</v>
      </c>
      <c r="M257">
        <v>61.523848352130898</v>
      </c>
      <c r="N257">
        <v>1.3962288966202101</v>
      </c>
      <c r="O257">
        <v>15.227372953902799</v>
      </c>
      <c r="P257">
        <v>30.670146774685598</v>
      </c>
      <c r="Q257">
        <v>-0.107380202145356</v>
      </c>
    </row>
    <row r="258" spans="1:17" x14ac:dyDescent="0.3">
      <c r="A258" t="s">
        <v>614</v>
      </c>
      <c r="B258" t="s">
        <v>615</v>
      </c>
      <c r="C258" t="s">
        <v>3161</v>
      </c>
      <c r="D258" t="s">
        <v>204</v>
      </c>
      <c r="E258">
        <v>31557.831084779998</v>
      </c>
      <c r="F258">
        <v>14327.7</v>
      </c>
      <c r="G258">
        <v>129.30573437644</v>
      </c>
      <c r="H258">
        <v>-1.85333738894857</v>
      </c>
      <c r="I258">
        <v>51.197278979254698</v>
      </c>
      <c r="J258">
        <v>5.0879943019852503</v>
      </c>
      <c r="K258">
        <v>13363.3028648611</v>
      </c>
      <c r="L258">
        <v>10478.8917013917</v>
      </c>
      <c r="M258">
        <v>63.038077368063597</v>
      </c>
      <c r="N258">
        <v>1.4794953700055899</v>
      </c>
      <c r="O258">
        <v>4.6225144300899599</v>
      </c>
      <c r="P258">
        <v>177.526076724163</v>
      </c>
      <c r="Q258">
        <v>0.217144974587757</v>
      </c>
    </row>
    <row r="259" spans="1:17" hidden="1" x14ac:dyDescent="0.3">
      <c r="A259" t="s">
        <v>616</v>
      </c>
      <c r="B259" t="s">
        <v>617</v>
      </c>
      <c r="C259" t="s">
        <v>3176</v>
      </c>
      <c r="D259" t="s">
        <v>111</v>
      </c>
      <c r="E259">
        <v>31506.691295764998</v>
      </c>
      <c r="F259">
        <v>606.85</v>
      </c>
      <c r="G259">
        <v>-36.981983111828903</v>
      </c>
      <c r="H259">
        <v>-11.604577120751999</v>
      </c>
      <c r="I259">
        <v>-21.9647722793706</v>
      </c>
      <c r="J259">
        <v>-4.2996664160287299</v>
      </c>
      <c r="M259">
        <v>34.8811030740859</v>
      </c>
      <c r="O259">
        <v>16.618604267940999</v>
      </c>
      <c r="P259">
        <v>3.27603812117085</v>
      </c>
    </row>
    <row r="260" spans="1:17" x14ac:dyDescent="0.3">
      <c r="A260" t="s">
        <v>618</v>
      </c>
      <c r="B260" t="s">
        <v>619</v>
      </c>
      <c r="C260" t="s">
        <v>3173</v>
      </c>
      <c r="D260" t="s">
        <v>166</v>
      </c>
      <c r="E260">
        <v>31489.232301567899</v>
      </c>
      <c r="F260">
        <v>241.52</v>
      </c>
      <c r="G260">
        <v>337.33840352052999</v>
      </c>
      <c r="H260">
        <v>24.4421839941832</v>
      </c>
      <c r="I260">
        <v>82.837826825110298</v>
      </c>
      <c r="J260">
        <v>6.7103566758656097</v>
      </c>
      <c r="K260">
        <v>195.28598902528901</v>
      </c>
      <c r="L260">
        <v>145.21160647522001</v>
      </c>
      <c r="M260">
        <v>81.179763267897798</v>
      </c>
      <c r="N260">
        <v>0.76924547840294899</v>
      </c>
      <c r="O260">
        <v>1.8549188473004199</v>
      </c>
      <c r="P260">
        <v>413.32624867162502</v>
      </c>
      <c r="Q260">
        <v>0.206328109566636</v>
      </c>
    </row>
    <row r="261" spans="1:17" x14ac:dyDescent="0.3">
      <c r="A261" t="s">
        <v>620</v>
      </c>
      <c r="B261" t="s">
        <v>621</v>
      </c>
      <c r="C261" t="s">
        <v>3166</v>
      </c>
      <c r="D261" t="s">
        <v>536</v>
      </c>
      <c r="E261">
        <v>30907.965552612</v>
      </c>
      <c r="F261">
        <v>69.91</v>
      </c>
      <c r="G261">
        <v>-21.921692116927101</v>
      </c>
      <c r="H261">
        <v>-6.01398906991228</v>
      </c>
      <c r="I261">
        <v>-5.6416397442348796</v>
      </c>
      <c r="J261">
        <v>-0.58857405700938303</v>
      </c>
      <c r="K261">
        <v>71.2716875746314</v>
      </c>
      <c r="L261">
        <v>68.299366247703404</v>
      </c>
      <c r="M261">
        <v>42.933968731929497</v>
      </c>
      <c r="N261">
        <v>0.43430533671864102</v>
      </c>
      <c r="O261">
        <v>14.4328422257187</v>
      </c>
      <c r="P261">
        <v>20.847018150388902</v>
      </c>
      <c r="Q261">
        <v>3.6673694234816999E-2</v>
      </c>
    </row>
    <row r="262" spans="1:17" x14ac:dyDescent="0.3">
      <c r="A262" t="s">
        <v>622</v>
      </c>
      <c r="B262" t="s">
        <v>623</v>
      </c>
      <c r="C262" t="s">
        <v>3168</v>
      </c>
      <c r="D262" t="s">
        <v>624</v>
      </c>
      <c r="E262">
        <v>30825.047721334999</v>
      </c>
      <c r="F262">
        <v>1269.05</v>
      </c>
      <c r="G262">
        <v>-28.2520807189915</v>
      </c>
      <c r="H262">
        <v>6.5989581352026496</v>
      </c>
      <c r="I262">
        <v>21.0807985021669</v>
      </c>
      <c r="J262">
        <v>-0.63255519496386203</v>
      </c>
      <c r="K262">
        <v>1155.67962237642</v>
      </c>
      <c r="L262">
        <v>1116.74118080416</v>
      </c>
      <c r="M262">
        <v>63.210707655003098</v>
      </c>
      <c r="N262">
        <v>1.32802181618907</v>
      </c>
      <c r="O262">
        <v>17.245183404909099</v>
      </c>
      <c r="P262">
        <v>43.225551605439797</v>
      </c>
      <c r="Q262">
        <v>1.7372594281268E-2</v>
      </c>
    </row>
    <row r="263" spans="1:17" x14ac:dyDescent="0.3">
      <c r="A263" t="s">
        <v>625</v>
      </c>
      <c r="B263" t="s">
        <v>626</v>
      </c>
      <c r="C263" t="s">
        <v>3172</v>
      </c>
      <c r="D263" t="s">
        <v>414</v>
      </c>
      <c r="E263">
        <v>30659.08578714</v>
      </c>
      <c r="F263">
        <v>414.6</v>
      </c>
      <c r="G263">
        <v>-30.834954497490401</v>
      </c>
      <c r="H263">
        <v>-0.84341969580159404</v>
      </c>
      <c r="I263">
        <v>-20.514169951026599</v>
      </c>
      <c r="J263">
        <v>-1.5379683951986201</v>
      </c>
      <c r="K263">
        <v>411.93059051661101</v>
      </c>
      <c r="L263">
        <v>415.905839962654</v>
      </c>
      <c r="M263">
        <v>46.073801621817502</v>
      </c>
      <c r="N263">
        <v>0.51470531844395795</v>
      </c>
      <c r="O263">
        <v>17.703810902074199</v>
      </c>
      <c r="P263">
        <v>17.052512704686599</v>
      </c>
      <c r="Q263">
        <v>-6.9909996754805998E-2</v>
      </c>
    </row>
    <row r="264" spans="1:17" x14ac:dyDescent="0.3">
      <c r="A264" t="s">
        <v>627</v>
      </c>
      <c r="B264" t="s">
        <v>628</v>
      </c>
      <c r="C264" t="s">
        <v>3165</v>
      </c>
      <c r="D264" t="s">
        <v>54</v>
      </c>
      <c r="E264">
        <v>30538.138436607998</v>
      </c>
      <c r="F264">
        <v>231.44</v>
      </c>
      <c r="G264">
        <v>94.076145644017402</v>
      </c>
      <c r="H264">
        <v>16.111120330860899</v>
      </c>
      <c r="I264">
        <v>74.420697300445596</v>
      </c>
      <c r="J264">
        <v>11.5781771177189</v>
      </c>
      <c r="K264">
        <v>181.81493572356899</v>
      </c>
      <c r="L264">
        <v>150.95689178134</v>
      </c>
      <c r="M264">
        <v>78.954319382375502</v>
      </c>
      <c r="N264">
        <v>2.5970494466207299</v>
      </c>
      <c r="O264">
        <v>3.6121673003802299</v>
      </c>
      <c r="P264">
        <v>164.50285714285701</v>
      </c>
    </row>
    <row r="265" spans="1:17" x14ac:dyDescent="0.3">
      <c r="A265" t="s">
        <v>629</v>
      </c>
      <c r="B265" t="s">
        <v>630</v>
      </c>
      <c r="C265" t="s">
        <v>3161</v>
      </c>
      <c r="D265" t="s">
        <v>51</v>
      </c>
      <c r="E265">
        <v>30483.550351139998</v>
      </c>
      <c r="F265">
        <v>392.2</v>
      </c>
      <c r="G265">
        <v>-26.8123855431053</v>
      </c>
      <c r="H265">
        <v>1.0298481428650299</v>
      </c>
      <c r="I265">
        <v>-24.842780447974398</v>
      </c>
      <c r="J265">
        <v>-1.5430703250701701</v>
      </c>
      <c r="K265">
        <v>394.03851626839798</v>
      </c>
      <c r="L265">
        <v>416.18411735499097</v>
      </c>
      <c r="M265">
        <v>56.431422291375</v>
      </c>
      <c r="N265">
        <v>0.48956007669817198</v>
      </c>
      <c r="O265">
        <v>32.508924018357902</v>
      </c>
      <c r="P265">
        <v>16.6220636336604</v>
      </c>
      <c r="Q265">
        <v>8.5625101476429002E-2</v>
      </c>
    </row>
    <row r="266" spans="1:17" x14ac:dyDescent="0.3">
      <c r="A266" t="s">
        <v>631</v>
      </c>
      <c r="B266" t="s">
        <v>632</v>
      </c>
      <c r="C266" t="s">
        <v>3165</v>
      </c>
      <c r="D266" t="s">
        <v>54</v>
      </c>
      <c r="E266">
        <v>30392.51009684</v>
      </c>
      <c r="F266">
        <v>1193.9000000000001</v>
      </c>
      <c r="G266">
        <v>104.095237380306</v>
      </c>
      <c r="H266">
        <v>28.5198226533427</v>
      </c>
      <c r="I266">
        <v>72.153638809786997</v>
      </c>
      <c r="J266">
        <v>13.613943212416601</v>
      </c>
      <c r="K266">
        <v>980.13238256230102</v>
      </c>
      <c r="L266">
        <v>770.72789738457504</v>
      </c>
      <c r="M266">
        <v>82.125811606734104</v>
      </c>
      <c r="N266">
        <v>0.79579066838141899</v>
      </c>
      <c r="O266">
        <v>5.2851997654744798</v>
      </c>
      <c r="P266">
        <v>135.483234714003</v>
      </c>
      <c r="Q266">
        <v>9.7606540784323001E-2</v>
      </c>
    </row>
    <row r="267" spans="1:17" x14ac:dyDescent="0.3">
      <c r="A267" t="s">
        <v>633</v>
      </c>
      <c r="B267" t="s">
        <v>634</v>
      </c>
      <c r="C267" t="s">
        <v>3175</v>
      </c>
      <c r="D267" t="s">
        <v>281</v>
      </c>
      <c r="E267">
        <v>30390.488136359902</v>
      </c>
      <c r="F267">
        <v>608.85</v>
      </c>
      <c r="G267">
        <v>10.0329519839797</v>
      </c>
      <c r="H267">
        <v>0.29767775892880299</v>
      </c>
      <c r="I267">
        <v>61.006604357003397</v>
      </c>
      <c r="J267">
        <v>4.4275960036644104</v>
      </c>
      <c r="K267">
        <v>513.31734402898803</v>
      </c>
      <c r="L267">
        <v>456.13567524142599</v>
      </c>
      <c r="M267">
        <v>82.518789607780306</v>
      </c>
      <c r="N267">
        <v>1.49324791321204</v>
      </c>
      <c r="O267">
        <v>3.1945470969861001</v>
      </c>
      <c r="P267">
        <v>81.151443022909802</v>
      </c>
      <c r="Q267">
        <v>3.2356631559139003E-2</v>
      </c>
    </row>
    <row r="268" spans="1:17" x14ac:dyDescent="0.3">
      <c r="A268" t="s">
        <v>635</v>
      </c>
      <c r="B268" t="s">
        <v>636</v>
      </c>
      <c r="C268" t="s">
        <v>3165</v>
      </c>
      <c r="D268" t="s">
        <v>269</v>
      </c>
      <c r="E268">
        <v>30302.8865848799</v>
      </c>
      <c r="F268">
        <v>1128.4000000000001</v>
      </c>
      <c r="G268">
        <v>35.284255512615701</v>
      </c>
      <c r="H268">
        <v>-4.7732266338360301</v>
      </c>
      <c r="I268">
        <v>-20.2191552740159</v>
      </c>
      <c r="J268">
        <v>-1.76495327105746</v>
      </c>
      <c r="K268">
        <v>1163.5368966093299</v>
      </c>
      <c r="L268">
        <v>1136.7773540047001</v>
      </c>
      <c r="M268">
        <v>52.773713114361101</v>
      </c>
      <c r="N268">
        <v>1.34880830567892</v>
      </c>
      <c r="O268">
        <v>34.163417227933301</v>
      </c>
      <c r="P268">
        <v>67.170370370370307</v>
      </c>
    </row>
    <row r="269" spans="1:17" x14ac:dyDescent="0.3">
      <c r="A269" t="s">
        <v>637</v>
      </c>
      <c r="B269" t="s">
        <v>638</v>
      </c>
      <c r="C269" t="s">
        <v>3169</v>
      </c>
      <c r="D269" t="s">
        <v>639</v>
      </c>
      <c r="E269">
        <v>30277.522066199999</v>
      </c>
      <c r="F269">
        <v>313.10000000000002</v>
      </c>
      <c r="G269">
        <v>61.705146073017801</v>
      </c>
      <c r="H269">
        <v>0.133247600598218</v>
      </c>
      <c r="I269">
        <v>5.0251078169226302</v>
      </c>
      <c r="J269">
        <v>-2.4180992972485802</v>
      </c>
      <c r="K269">
        <v>319.76683451164899</v>
      </c>
      <c r="L269">
        <v>290.05201245248202</v>
      </c>
      <c r="M269">
        <v>43.988756630414301</v>
      </c>
      <c r="N269">
        <v>1.03133938870252</v>
      </c>
      <c r="O269">
        <v>32.801022037687602</v>
      </c>
      <c r="P269">
        <v>130.81459638776201</v>
      </c>
      <c r="Q269">
        <v>0.1047768395949</v>
      </c>
    </row>
    <row r="270" spans="1:17" x14ac:dyDescent="0.3">
      <c r="A270" t="s">
        <v>640</v>
      </c>
      <c r="B270" t="s">
        <v>641</v>
      </c>
      <c r="C270" t="s">
        <v>3171</v>
      </c>
      <c r="D270" t="s">
        <v>345</v>
      </c>
      <c r="E270">
        <v>30050.296045440002</v>
      </c>
      <c r="F270">
        <v>466.95</v>
      </c>
      <c r="G270">
        <v>20.983174693214</v>
      </c>
      <c r="H270">
        <v>3.5927147898269598</v>
      </c>
      <c r="I270">
        <v>50.360596946070601</v>
      </c>
      <c r="J270">
        <v>-5.0756518529965398E-2</v>
      </c>
      <c r="K270">
        <v>441.50400346013799</v>
      </c>
      <c r="L270">
        <v>373.97315618086401</v>
      </c>
      <c r="M270">
        <v>55.898069980221301</v>
      </c>
      <c r="N270">
        <v>0.60524527457565303</v>
      </c>
      <c r="O270">
        <v>3.6513545347467602</v>
      </c>
      <c r="P270">
        <v>78.736842105263094</v>
      </c>
      <c r="Q270">
        <v>-4.3298958359858003E-2</v>
      </c>
    </row>
    <row r="271" spans="1:17" x14ac:dyDescent="0.3">
      <c r="A271" t="s">
        <v>642</v>
      </c>
      <c r="B271" t="s">
        <v>643</v>
      </c>
      <c r="C271" t="s">
        <v>3159</v>
      </c>
      <c r="D271" t="s">
        <v>443</v>
      </c>
      <c r="E271">
        <v>29868.345000000001</v>
      </c>
      <c r="F271">
        <v>850.95</v>
      </c>
      <c r="G271">
        <v>110.29502905945201</v>
      </c>
      <c r="H271">
        <v>7.3651873297788404</v>
      </c>
      <c r="I271">
        <v>99.435918764548703</v>
      </c>
      <c r="J271">
        <v>2.41321632185424</v>
      </c>
      <c r="K271">
        <v>793.26998489561299</v>
      </c>
      <c r="L271">
        <v>628.39973048022603</v>
      </c>
      <c r="M271">
        <v>66.849099571348802</v>
      </c>
      <c r="N271">
        <v>0.71622469888275797</v>
      </c>
      <c r="O271">
        <v>13.9902461954286</v>
      </c>
      <c r="P271">
        <v>203.91071428571399</v>
      </c>
      <c r="Q271">
        <v>0.12546349620484301</v>
      </c>
    </row>
    <row r="272" spans="1:17" x14ac:dyDescent="0.3">
      <c r="A272" t="s">
        <v>644</v>
      </c>
      <c r="B272" t="s">
        <v>645</v>
      </c>
      <c r="C272" t="s">
        <v>3175</v>
      </c>
      <c r="D272" t="s">
        <v>163</v>
      </c>
      <c r="E272">
        <v>29753.033938600001</v>
      </c>
      <c r="F272">
        <v>6873.65</v>
      </c>
      <c r="G272">
        <v>118.715745392077</v>
      </c>
      <c r="H272">
        <v>-10.246885291367599</v>
      </c>
      <c r="I272">
        <v>101.76118787781</v>
      </c>
      <c r="J272">
        <v>4.77202537032686</v>
      </c>
      <c r="K272">
        <v>6197.80370637326</v>
      </c>
      <c r="L272">
        <v>4638.7328703413596</v>
      </c>
      <c r="M272">
        <v>61.427379678462401</v>
      </c>
      <c r="N272">
        <v>0.44954506492590601</v>
      </c>
      <c r="O272">
        <v>15.657620041753599</v>
      </c>
      <c r="P272">
        <v>182.86625514403201</v>
      </c>
      <c r="Q272">
        <v>7.1771039942280998E-2</v>
      </c>
    </row>
    <row r="273" spans="1:17" x14ac:dyDescent="0.3">
      <c r="A273" t="s">
        <v>646</v>
      </c>
      <c r="B273" t="s">
        <v>647</v>
      </c>
      <c r="C273" t="s">
        <v>3165</v>
      </c>
      <c r="D273" t="s">
        <v>54</v>
      </c>
      <c r="E273">
        <v>29694.620225719998</v>
      </c>
      <c r="F273">
        <v>1912.15</v>
      </c>
      <c r="G273">
        <v>8.1474358069676498</v>
      </c>
      <c r="H273">
        <v>-2.3301394610641699</v>
      </c>
      <c r="I273">
        <v>10.1269257273467</v>
      </c>
      <c r="J273">
        <v>-1.1763718875395199</v>
      </c>
      <c r="K273">
        <v>1891.5443272811499</v>
      </c>
      <c r="L273">
        <v>1718.3454306927599</v>
      </c>
      <c r="M273">
        <v>40.265324331359302</v>
      </c>
      <c r="N273">
        <v>0.918553693707021</v>
      </c>
      <c r="O273">
        <v>6.1632194127029596</v>
      </c>
      <c r="P273">
        <v>53.6542247579251</v>
      </c>
      <c r="Q273">
        <v>8.9921305864676004E-2</v>
      </c>
    </row>
    <row r="274" spans="1:17" x14ac:dyDescent="0.3">
      <c r="A274" t="s">
        <v>648</v>
      </c>
      <c r="B274" t="s">
        <v>649</v>
      </c>
      <c r="C274" t="s">
        <v>3173</v>
      </c>
      <c r="D274" t="s">
        <v>218</v>
      </c>
      <c r="E274">
        <v>29683.074264399998</v>
      </c>
      <c r="F274">
        <v>4637.2</v>
      </c>
      <c r="G274">
        <v>84.2187835355723</v>
      </c>
      <c r="H274">
        <v>6.1636027040410797</v>
      </c>
      <c r="I274">
        <v>41.613739275791801</v>
      </c>
      <c r="J274">
        <v>-3.6877413753205102</v>
      </c>
      <c r="K274">
        <v>4450.4513336156197</v>
      </c>
      <c r="L274">
        <v>3398.7367095714599</v>
      </c>
      <c r="M274">
        <v>37.950481938352098</v>
      </c>
      <c r="N274">
        <v>1.4276428619339101</v>
      </c>
      <c r="O274">
        <v>16.018286897265501</v>
      </c>
      <c r="P274">
        <v>133.48270479834801</v>
      </c>
    </row>
    <row r="275" spans="1:17" x14ac:dyDescent="0.3">
      <c r="A275" t="s">
        <v>650</v>
      </c>
      <c r="B275" t="s">
        <v>651</v>
      </c>
      <c r="C275" t="s">
        <v>3163</v>
      </c>
      <c r="D275" t="s">
        <v>173</v>
      </c>
      <c r="E275">
        <v>29370.522416864998</v>
      </c>
      <c r="F275">
        <v>9013.4500000000007</v>
      </c>
      <c r="G275">
        <v>22.981584659662399</v>
      </c>
      <c r="H275">
        <v>10.735123646468701</v>
      </c>
      <c r="I275">
        <v>29.499563331722801</v>
      </c>
      <c r="J275">
        <v>2.14588269837127</v>
      </c>
      <c r="K275">
        <v>8187.33805106001</v>
      </c>
      <c r="L275">
        <v>7151.6722879156796</v>
      </c>
      <c r="M275">
        <v>64.270277729748202</v>
      </c>
      <c r="N275">
        <v>1.9503556347267801</v>
      </c>
      <c r="O275">
        <v>5.3425713794384899</v>
      </c>
      <c r="P275">
        <v>56.2123050259965</v>
      </c>
      <c r="Q275">
        <v>2.9211661387969001E-2</v>
      </c>
    </row>
    <row r="276" spans="1:17" x14ac:dyDescent="0.3">
      <c r="A276" t="s">
        <v>652</v>
      </c>
      <c r="B276" t="s">
        <v>653</v>
      </c>
      <c r="C276" t="s">
        <v>3175</v>
      </c>
      <c r="D276" t="s">
        <v>376</v>
      </c>
      <c r="E276">
        <v>29170.56365444</v>
      </c>
      <c r="F276">
        <v>6490.7</v>
      </c>
      <c r="G276">
        <v>-2.7340655629182198</v>
      </c>
      <c r="H276">
        <v>-7.68095453069661</v>
      </c>
      <c r="I276">
        <v>10.0740900247228</v>
      </c>
      <c r="J276">
        <v>-0.67599855395002295</v>
      </c>
      <c r="K276">
        <v>6374.1613417346798</v>
      </c>
      <c r="L276">
        <v>5868.3744273798702</v>
      </c>
      <c r="M276">
        <v>59.405213709763302</v>
      </c>
      <c r="N276">
        <v>0.94164298240366295</v>
      </c>
      <c r="O276">
        <v>10.8794120819017</v>
      </c>
      <c r="P276">
        <v>34.860479129007402</v>
      </c>
      <c r="Q276">
        <v>-1.3944981388725E-2</v>
      </c>
    </row>
    <row r="277" spans="1:17" x14ac:dyDescent="0.3">
      <c r="A277" t="s">
        <v>654</v>
      </c>
      <c r="B277" t="s">
        <v>655</v>
      </c>
      <c r="C277" t="s">
        <v>624</v>
      </c>
      <c r="D277" t="s">
        <v>624</v>
      </c>
      <c r="E277">
        <v>29166.98862</v>
      </c>
      <c r="F277">
        <v>853.3</v>
      </c>
      <c r="G277">
        <v>-17.489731927830299</v>
      </c>
      <c r="H277">
        <v>-8.1430668122644398</v>
      </c>
      <c r="I277">
        <v>-1.26506944774417</v>
      </c>
      <c r="J277">
        <v>2.34685260270457</v>
      </c>
      <c r="K277">
        <v>860.68303137332805</v>
      </c>
      <c r="L277">
        <v>818.34683813964705</v>
      </c>
      <c r="M277">
        <v>48.7631769072457</v>
      </c>
      <c r="N277">
        <v>0.48169564346407201</v>
      </c>
      <c r="O277">
        <v>18.276104535333399</v>
      </c>
      <c r="P277">
        <v>20.1830985915492</v>
      </c>
      <c r="Q277">
        <v>6.6505616522449004E-2</v>
      </c>
    </row>
    <row r="278" spans="1:17" x14ac:dyDescent="0.3">
      <c r="A278" t="s">
        <v>656</v>
      </c>
      <c r="B278" t="s">
        <v>657</v>
      </c>
      <c r="C278" t="s">
        <v>3173</v>
      </c>
      <c r="D278" t="s">
        <v>258</v>
      </c>
      <c r="E278">
        <v>29060.0572536</v>
      </c>
      <c r="F278">
        <v>1527</v>
      </c>
      <c r="G278">
        <v>0.26876420796387601</v>
      </c>
      <c r="H278">
        <v>-3.9518604865038398</v>
      </c>
      <c r="I278">
        <v>31.424612680929901</v>
      </c>
      <c r="J278">
        <v>-0.46811318196517998</v>
      </c>
      <c r="K278">
        <v>1580.7532004490299</v>
      </c>
      <c r="L278">
        <v>1430.7656882537001</v>
      </c>
      <c r="M278">
        <v>48.784022350440402</v>
      </c>
      <c r="N278">
        <v>0.61900950944823296</v>
      </c>
      <c r="O278">
        <v>20.573018991486499</v>
      </c>
      <c r="P278">
        <v>48.8884555382215</v>
      </c>
      <c r="Q278">
        <v>5.7462772943049002E-2</v>
      </c>
    </row>
    <row r="279" spans="1:17" x14ac:dyDescent="0.3">
      <c r="A279" t="s">
        <v>658</v>
      </c>
      <c r="B279" t="s">
        <v>659</v>
      </c>
      <c r="C279" t="s">
        <v>3166</v>
      </c>
      <c r="D279" t="s">
        <v>204</v>
      </c>
      <c r="E279">
        <v>28927.322056050001</v>
      </c>
      <c r="F279">
        <v>1376.65</v>
      </c>
      <c r="G279">
        <v>-18.724859448450999</v>
      </c>
      <c r="H279">
        <v>-0.535823053666316</v>
      </c>
      <c r="I279">
        <v>18.290164238277299</v>
      </c>
      <c r="J279">
        <v>4.42492241403039</v>
      </c>
      <c r="K279">
        <v>1349.48665441605</v>
      </c>
      <c r="L279">
        <v>1252.86399311886</v>
      </c>
      <c r="M279">
        <v>57.543568537504001</v>
      </c>
      <c r="N279">
        <v>0.46839880835848602</v>
      </c>
      <c r="O279">
        <v>9.3923655250063494</v>
      </c>
      <c r="P279">
        <v>37.246398484621899</v>
      </c>
      <c r="Q279">
        <v>3.2795402735210998E-2</v>
      </c>
    </row>
    <row r="280" spans="1:17" x14ac:dyDescent="0.3">
      <c r="A280" t="s">
        <v>660</v>
      </c>
      <c r="B280" t="s">
        <v>661</v>
      </c>
      <c r="C280" t="s">
        <v>3162</v>
      </c>
      <c r="D280" t="s">
        <v>662</v>
      </c>
      <c r="E280">
        <v>28865.043617520001</v>
      </c>
      <c r="F280">
        <v>300.39999999999998</v>
      </c>
      <c r="G280">
        <v>74.862724280830406</v>
      </c>
      <c r="H280">
        <v>-4.3727777311111202</v>
      </c>
      <c r="I280">
        <v>2.0541918542198601</v>
      </c>
      <c r="J280">
        <v>-5.0380541621811998</v>
      </c>
      <c r="K280">
        <v>297.78250336309202</v>
      </c>
      <c r="L280">
        <v>279.19798288332902</v>
      </c>
      <c r="M280">
        <v>55.704137596965502</v>
      </c>
      <c r="N280">
        <v>0.61905654606924099</v>
      </c>
      <c r="O280">
        <v>27.929427430093199</v>
      </c>
      <c r="P280">
        <v>141.28514056224799</v>
      </c>
      <c r="Q280">
        <v>8.4187553167796997E-2</v>
      </c>
    </row>
    <row r="281" spans="1:17" x14ac:dyDescent="0.3">
      <c r="A281" t="s">
        <v>663</v>
      </c>
      <c r="B281" t="s">
        <v>664</v>
      </c>
      <c r="C281" t="s">
        <v>3161</v>
      </c>
      <c r="D281" t="s">
        <v>548</v>
      </c>
      <c r="E281">
        <v>28308.005000000001</v>
      </c>
      <c r="F281">
        <v>1354.45</v>
      </c>
      <c r="G281">
        <v>68.415887298102206</v>
      </c>
      <c r="H281">
        <v>3.2299864698060201</v>
      </c>
      <c r="I281">
        <v>38.287696684667601</v>
      </c>
      <c r="J281">
        <v>-2.37317423818702</v>
      </c>
      <c r="K281">
        <v>1300.91823133356</v>
      </c>
      <c r="L281">
        <v>1060.6011404072201</v>
      </c>
      <c r="M281">
        <v>32.1331440544567</v>
      </c>
      <c r="N281">
        <v>0.586632488759251</v>
      </c>
      <c r="O281">
        <v>22.883827383808899</v>
      </c>
      <c r="P281">
        <v>114.651347068145</v>
      </c>
      <c r="Q281">
        <v>7.7787754938688003E-2</v>
      </c>
    </row>
    <row r="282" spans="1:17" x14ac:dyDescent="0.3">
      <c r="A282" t="s">
        <v>665</v>
      </c>
      <c r="B282" t="s">
        <v>666</v>
      </c>
      <c r="C282" t="s">
        <v>3165</v>
      </c>
      <c r="D282" t="s">
        <v>269</v>
      </c>
      <c r="E282">
        <v>28113.007174999999</v>
      </c>
      <c r="F282">
        <v>3377.8</v>
      </c>
      <c r="G282">
        <v>25.738320870020502</v>
      </c>
      <c r="H282">
        <v>3.1997927410015801</v>
      </c>
      <c r="I282">
        <v>46.305500961401698</v>
      </c>
      <c r="J282">
        <v>0.40098983119176101</v>
      </c>
      <c r="K282">
        <v>3159.5573099943799</v>
      </c>
      <c r="L282">
        <v>2734.6260298402999</v>
      </c>
      <c r="M282">
        <v>58.776551138241402</v>
      </c>
      <c r="N282">
        <v>0.67350415959453303</v>
      </c>
      <c r="O282">
        <v>2.41577358043696</v>
      </c>
      <c r="P282">
        <v>73.781962236970699</v>
      </c>
      <c r="Q282">
        <v>-4.5016419902810002E-2</v>
      </c>
    </row>
    <row r="283" spans="1:17" hidden="1" x14ac:dyDescent="0.3">
      <c r="A283" t="s">
        <v>667</v>
      </c>
      <c r="B283" t="s">
        <v>668</v>
      </c>
      <c r="C283" t="s">
        <v>3176</v>
      </c>
      <c r="D283" t="s">
        <v>54</v>
      </c>
      <c r="E283">
        <v>28031.922783000002</v>
      </c>
      <c r="F283">
        <v>6127.5</v>
      </c>
      <c r="G283">
        <v>32.970186267910798</v>
      </c>
      <c r="H283">
        <v>2.2997215365974402</v>
      </c>
      <c r="I283">
        <v>27.794970915119599</v>
      </c>
      <c r="J283">
        <v>-2.4125957336198098</v>
      </c>
      <c r="K283">
        <v>5608.5597078365699</v>
      </c>
      <c r="L283">
        <v>4820.1934386706298</v>
      </c>
      <c r="M283">
        <v>59.612783281670701</v>
      </c>
      <c r="N283">
        <v>1.75417842848717</v>
      </c>
      <c r="O283">
        <v>5.2819257445940204</v>
      </c>
      <c r="P283">
        <v>61.165176223040497</v>
      </c>
      <c r="Q283">
        <v>-5.7498602594946997E-2</v>
      </c>
    </row>
    <row r="284" spans="1:17" x14ac:dyDescent="0.3">
      <c r="A284" t="s">
        <v>669</v>
      </c>
      <c r="B284" t="s">
        <v>670</v>
      </c>
      <c r="C284" t="s">
        <v>3173</v>
      </c>
      <c r="D284" t="s">
        <v>258</v>
      </c>
      <c r="E284">
        <v>27838.82954707</v>
      </c>
      <c r="F284">
        <v>3701.05</v>
      </c>
      <c r="G284">
        <v>-11.885107909684001</v>
      </c>
      <c r="H284">
        <v>-8.5779960338529708</v>
      </c>
      <c r="I284">
        <v>32.933824360926202</v>
      </c>
      <c r="J284">
        <v>-1.5753438608910699</v>
      </c>
      <c r="K284">
        <v>3887.0703265236598</v>
      </c>
      <c r="L284">
        <v>3601.7381540074002</v>
      </c>
      <c r="M284">
        <v>38.485771904737199</v>
      </c>
      <c r="N284">
        <v>0.72264498171879299</v>
      </c>
      <c r="O284">
        <v>30.176571513489399</v>
      </c>
      <c r="P284">
        <v>46.605268369974198</v>
      </c>
      <c r="Q284">
        <v>8.3322806246954997E-2</v>
      </c>
    </row>
    <row r="285" spans="1:17" x14ac:dyDescent="0.3">
      <c r="A285" t="s">
        <v>671</v>
      </c>
      <c r="B285" t="s">
        <v>672</v>
      </c>
      <c r="C285" t="s">
        <v>3175</v>
      </c>
      <c r="D285" t="s">
        <v>281</v>
      </c>
      <c r="E285">
        <v>27785.44056784</v>
      </c>
      <c r="F285">
        <v>562.85</v>
      </c>
      <c r="G285">
        <v>92.494578584845399</v>
      </c>
      <c r="H285">
        <v>9.5172927473768194</v>
      </c>
      <c r="I285">
        <v>66.117562325271606</v>
      </c>
      <c r="J285">
        <v>2.0118063243283499</v>
      </c>
      <c r="K285">
        <v>470.50885282602701</v>
      </c>
      <c r="L285">
        <v>371.94581916217902</v>
      </c>
      <c r="M285">
        <v>81.627361361025606</v>
      </c>
      <c r="N285">
        <v>1.1165095040322801</v>
      </c>
      <c r="O285">
        <v>0.73731900151017205</v>
      </c>
      <c r="P285">
        <v>151.27232142857099</v>
      </c>
      <c r="Q285">
        <v>0.23506906008460299</v>
      </c>
    </row>
    <row r="286" spans="1:17" hidden="1" x14ac:dyDescent="0.3">
      <c r="A286" t="s">
        <v>673</v>
      </c>
      <c r="B286" t="s">
        <v>674</v>
      </c>
      <c r="C286" t="s">
        <v>3176</v>
      </c>
      <c r="D286" t="s">
        <v>118</v>
      </c>
      <c r="E286">
        <v>27771.483584599999</v>
      </c>
      <c r="F286">
        <v>1246</v>
      </c>
      <c r="G286">
        <v>-22.794327222266901</v>
      </c>
      <c r="H286">
        <v>-0.68524921735765199</v>
      </c>
      <c r="I286">
        <v>-8.5623291487246705E-2</v>
      </c>
      <c r="J286">
        <v>-5.1563981212302101</v>
      </c>
      <c r="K286">
        <v>1229.6783685411399</v>
      </c>
      <c r="L286">
        <v>1131.17700617574</v>
      </c>
      <c r="M286">
        <v>37.680526494694</v>
      </c>
      <c r="N286">
        <v>0.32636976612907098</v>
      </c>
      <c r="O286">
        <v>12.3595505617977</v>
      </c>
      <c r="P286">
        <v>29.798427001406299</v>
      </c>
      <c r="Q286">
        <v>-5.6143333452117999E-2</v>
      </c>
    </row>
    <row r="287" spans="1:17" x14ac:dyDescent="0.3">
      <c r="A287" t="s">
        <v>675</v>
      </c>
      <c r="B287" t="s">
        <v>676</v>
      </c>
      <c r="C287" t="s">
        <v>3165</v>
      </c>
      <c r="D287" t="s">
        <v>54</v>
      </c>
      <c r="E287">
        <v>27682.32595785</v>
      </c>
      <c r="F287">
        <v>1545.55</v>
      </c>
      <c r="G287">
        <v>63.691525665446797</v>
      </c>
      <c r="H287">
        <v>5.2184022766278098</v>
      </c>
      <c r="I287">
        <v>41.291075915786799</v>
      </c>
      <c r="J287">
        <v>1.51483805433492</v>
      </c>
      <c r="K287">
        <v>1400.2305129229401</v>
      </c>
      <c r="L287">
        <v>1116.7777174656301</v>
      </c>
      <c r="M287">
        <v>58.584030126234303</v>
      </c>
      <c r="N287">
        <v>0.63188679403884096</v>
      </c>
      <c r="O287">
        <v>3.3936139238458698</v>
      </c>
      <c r="P287">
        <v>113.414802540734</v>
      </c>
      <c r="Q287">
        <v>4.3953170308967997E-2</v>
      </c>
    </row>
    <row r="288" spans="1:17" x14ac:dyDescent="0.3">
      <c r="A288" t="s">
        <v>677</v>
      </c>
      <c r="B288" t="s">
        <v>678</v>
      </c>
      <c r="C288" t="s">
        <v>3173</v>
      </c>
      <c r="D288" t="s">
        <v>258</v>
      </c>
      <c r="E288">
        <v>27594.191999999999</v>
      </c>
      <c r="F288">
        <v>2492.25</v>
      </c>
      <c r="G288">
        <v>-13.6326089214846</v>
      </c>
      <c r="H288">
        <v>-2.8426591926572802</v>
      </c>
      <c r="I288">
        <v>12.713129312821801</v>
      </c>
      <c r="J288">
        <v>-0.132947050268756</v>
      </c>
      <c r="K288">
        <v>2498.2784498944802</v>
      </c>
      <c r="L288">
        <v>2362.4659877939798</v>
      </c>
      <c r="M288">
        <v>61.7150813431034</v>
      </c>
      <c r="N288">
        <v>1.1364810401113601</v>
      </c>
      <c r="O288">
        <v>18.768181362222801</v>
      </c>
      <c r="P288">
        <v>32.9058233788395</v>
      </c>
      <c r="Q288">
        <v>5.2628390897448002E-2</v>
      </c>
    </row>
    <row r="289" spans="1:17" x14ac:dyDescent="0.3">
      <c r="A289" t="s">
        <v>679</v>
      </c>
      <c r="B289" t="s">
        <v>680</v>
      </c>
      <c r="C289" t="s">
        <v>3179</v>
      </c>
      <c r="D289" t="s">
        <v>681</v>
      </c>
      <c r="E289">
        <v>27444.582984000001</v>
      </c>
      <c r="F289">
        <v>2484.9499999999998</v>
      </c>
      <c r="G289">
        <v>106.744988466767</v>
      </c>
      <c r="H289">
        <v>4.86082506381823</v>
      </c>
      <c r="I289">
        <v>57.937301841557101</v>
      </c>
      <c r="J289">
        <v>1.96752825876341</v>
      </c>
      <c r="K289">
        <v>2270.58311699258</v>
      </c>
      <c r="L289">
        <v>1865.84812822617</v>
      </c>
      <c r="M289">
        <v>66.371764298118293</v>
      </c>
      <c r="N289">
        <v>1.3852417698755499</v>
      </c>
      <c r="O289">
        <v>1.81291374071914</v>
      </c>
      <c r="P289">
        <v>149.59321012454799</v>
      </c>
      <c r="Q289">
        <v>0.12955878288869199</v>
      </c>
    </row>
    <row r="290" spans="1:17" x14ac:dyDescent="0.3">
      <c r="A290" t="s">
        <v>682</v>
      </c>
      <c r="B290" t="s">
        <v>683</v>
      </c>
      <c r="C290" t="s">
        <v>3165</v>
      </c>
      <c r="D290" t="s">
        <v>269</v>
      </c>
      <c r="E290">
        <v>27337.237791</v>
      </c>
      <c r="F290">
        <v>1346</v>
      </c>
      <c r="G290">
        <v>4.5527510445166302</v>
      </c>
      <c r="H290">
        <v>11.0373151476148</v>
      </c>
      <c r="I290">
        <v>-5.8480639973639104</v>
      </c>
      <c r="J290">
        <v>9.0886203285020297</v>
      </c>
      <c r="K290">
        <v>1258.1299512477301</v>
      </c>
      <c r="L290">
        <v>1212.00471284645</v>
      </c>
      <c r="M290">
        <v>69.860387922020706</v>
      </c>
      <c r="N290">
        <v>1.0921255361856601</v>
      </c>
      <c r="O290">
        <v>7.3476968796433804</v>
      </c>
      <c r="P290">
        <v>37.3539466299301</v>
      </c>
      <c r="Q290">
        <v>0.11682287144603901</v>
      </c>
    </row>
    <row r="291" spans="1:17" x14ac:dyDescent="0.3">
      <c r="A291" t="s">
        <v>684</v>
      </c>
      <c r="B291" t="s">
        <v>685</v>
      </c>
      <c r="C291" t="s">
        <v>3165</v>
      </c>
      <c r="D291" t="s">
        <v>54</v>
      </c>
      <c r="E291">
        <v>27319.202440379999</v>
      </c>
      <c r="F291">
        <v>506.7</v>
      </c>
      <c r="G291">
        <v>-1.9688224463114801</v>
      </c>
      <c r="H291">
        <v>12.0912009145451</v>
      </c>
      <c r="I291">
        <v>12.3049054171449</v>
      </c>
      <c r="J291">
        <v>6.5477836324957899</v>
      </c>
      <c r="K291">
        <v>453.009311999158</v>
      </c>
      <c r="L291">
        <v>427.91126528983699</v>
      </c>
      <c r="M291">
        <v>81.342599408039405</v>
      </c>
      <c r="N291">
        <v>1.36267039240457</v>
      </c>
      <c r="O291">
        <v>2.2301164397079098</v>
      </c>
      <c r="P291">
        <v>45.020034344590698</v>
      </c>
      <c r="Q291">
        <v>-6.6428510710388994E-2</v>
      </c>
    </row>
    <row r="292" spans="1:17" x14ac:dyDescent="0.3">
      <c r="A292" t="s">
        <v>686</v>
      </c>
      <c r="B292" t="s">
        <v>687</v>
      </c>
      <c r="C292" t="s">
        <v>3161</v>
      </c>
      <c r="D292" t="s">
        <v>553</v>
      </c>
      <c r="E292">
        <v>27298.27413699</v>
      </c>
      <c r="F292">
        <v>1050.9000000000001</v>
      </c>
      <c r="G292">
        <v>29.6464107754522</v>
      </c>
      <c r="H292">
        <v>28.7234671331016</v>
      </c>
      <c r="I292">
        <v>43.662879021870197</v>
      </c>
      <c r="J292">
        <v>11.387449839125599</v>
      </c>
      <c r="K292">
        <v>875.786495689768</v>
      </c>
      <c r="L292">
        <v>777.51727778865597</v>
      </c>
      <c r="M292">
        <v>70.365470106565994</v>
      </c>
      <c r="N292">
        <v>1.5694766742644399</v>
      </c>
      <c r="O292">
        <v>5.5952041107621904</v>
      </c>
      <c r="P292">
        <v>73.990066225165506</v>
      </c>
      <c r="Q292">
        <v>6.6326368208297001E-2</v>
      </c>
    </row>
    <row r="293" spans="1:17" x14ac:dyDescent="0.3">
      <c r="A293" t="s">
        <v>688</v>
      </c>
      <c r="B293" t="s">
        <v>689</v>
      </c>
      <c r="C293" t="s">
        <v>3161</v>
      </c>
      <c r="D293" t="s">
        <v>545</v>
      </c>
      <c r="E293">
        <v>27201.478847760001</v>
      </c>
      <c r="F293">
        <v>839.6</v>
      </c>
      <c r="G293">
        <v>6.4316690694862801</v>
      </c>
      <c r="H293">
        <v>8.5734105994237009</v>
      </c>
      <c r="I293">
        <v>-2.62553578265483</v>
      </c>
      <c r="J293">
        <v>1.8083589576893999</v>
      </c>
      <c r="K293">
        <v>792.26083787422101</v>
      </c>
      <c r="L293">
        <v>741.10491320504502</v>
      </c>
      <c r="M293">
        <v>64.439337547072796</v>
      </c>
      <c r="N293">
        <v>0.53104010381302202</v>
      </c>
      <c r="O293">
        <v>5.1572177227251004</v>
      </c>
      <c r="P293">
        <v>38.126182446327199</v>
      </c>
      <c r="Q293">
        <v>-1.8802992677145001E-2</v>
      </c>
    </row>
    <row r="294" spans="1:17" x14ac:dyDescent="0.3">
      <c r="A294" t="s">
        <v>690</v>
      </c>
      <c r="B294" t="s">
        <v>691</v>
      </c>
      <c r="C294" t="s">
        <v>3171</v>
      </c>
      <c r="D294" t="s">
        <v>345</v>
      </c>
      <c r="E294">
        <v>27152.474697450001</v>
      </c>
      <c r="F294">
        <v>2140.15</v>
      </c>
      <c r="G294">
        <v>4.5388020054352296</v>
      </c>
      <c r="H294">
        <v>0.102425121815705</v>
      </c>
      <c r="I294">
        <v>58.648893878474802</v>
      </c>
      <c r="J294">
        <v>-2.5527065336788399</v>
      </c>
      <c r="K294">
        <v>2038.4607207636</v>
      </c>
      <c r="L294">
        <v>1719.17895718356</v>
      </c>
      <c r="M294">
        <v>46.619430734064601</v>
      </c>
      <c r="N294">
        <v>1.0479281303922701</v>
      </c>
      <c r="O294">
        <v>6.5345886970539402</v>
      </c>
      <c r="P294">
        <v>80.4358823033471</v>
      </c>
      <c r="Q294">
        <v>-5.5820394252006002E-2</v>
      </c>
    </row>
    <row r="295" spans="1:17" x14ac:dyDescent="0.3">
      <c r="A295" t="s">
        <v>692</v>
      </c>
      <c r="B295" t="s">
        <v>693</v>
      </c>
      <c r="C295" t="s">
        <v>3175</v>
      </c>
      <c r="D295" t="s">
        <v>163</v>
      </c>
      <c r="E295">
        <v>27076.77100723</v>
      </c>
      <c r="F295">
        <v>1062.8499999999999</v>
      </c>
      <c r="G295">
        <v>-28.465565203688399</v>
      </c>
      <c r="H295">
        <v>-1.77076953912975</v>
      </c>
      <c r="I295">
        <v>-20.901154814513401</v>
      </c>
      <c r="J295">
        <v>-2.1951014587517101</v>
      </c>
      <c r="K295">
        <v>1071.4930296544101</v>
      </c>
      <c r="L295">
        <v>1060.66457033745</v>
      </c>
      <c r="M295">
        <v>45.160078461768002</v>
      </c>
      <c r="N295">
        <v>0.770604148993423</v>
      </c>
      <c r="O295">
        <v>26.9228959872042</v>
      </c>
      <c r="P295">
        <v>13.9174705251875</v>
      </c>
      <c r="Q295">
        <v>1.1100316998876999E-2</v>
      </c>
    </row>
    <row r="296" spans="1:17" x14ac:dyDescent="0.3">
      <c r="A296" t="s">
        <v>694</v>
      </c>
      <c r="B296" t="s">
        <v>695</v>
      </c>
      <c r="C296" t="s">
        <v>3163</v>
      </c>
      <c r="D296" t="s">
        <v>248</v>
      </c>
      <c r="E296">
        <v>27007.399535929999</v>
      </c>
      <c r="F296">
        <v>2019.05</v>
      </c>
      <c r="G296">
        <v>37.388193187764202</v>
      </c>
      <c r="H296">
        <v>14.2380319232992</v>
      </c>
      <c r="I296">
        <v>18.333312196754999</v>
      </c>
      <c r="J296">
        <v>-1.4138059714448401</v>
      </c>
      <c r="K296">
        <v>1798.5667755107299</v>
      </c>
      <c r="L296">
        <v>1652.8988334124199</v>
      </c>
      <c r="M296">
        <v>76.837442476249905</v>
      </c>
      <c r="N296">
        <v>2.2691686416163401</v>
      </c>
      <c r="O296">
        <v>2.4739357618682001</v>
      </c>
      <c r="P296">
        <v>76.9156626506024</v>
      </c>
      <c r="Q296">
        <v>9.3046306039828997E-2</v>
      </c>
    </row>
    <row r="297" spans="1:17" x14ac:dyDescent="0.3">
      <c r="A297" t="s">
        <v>696</v>
      </c>
      <c r="B297" t="s">
        <v>697</v>
      </c>
      <c r="C297" t="s">
        <v>3173</v>
      </c>
      <c r="D297" t="s">
        <v>436</v>
      </c>
      <c r="E297">
        <v>26770.588019999999</v>
      </c>
      <c r="F297">
        <v>3819.35</v>
      </c>
      <c r="G297">
        <v>10.6839699081542</v>
      </c>
      <c r="H297">
        <v>3.9803668258443698</v>
      </c>
      <c r="I297">
        <v>30.118619569399101</v>
      </c>
      <c r="J297">
        <v>3.4330553132627202</v>
      </c>
      <c r="K297">
        <v>3590.7669439747501</v>
      </c>
      <c r="L297">
        <v>3277.1935352888299</v>
      </c>
      <c r="M297">
        <v>79.469615089589595</v>
      </c>
      <c r="N297">
        <v>0.93937260476292495</v>
      </c>
      <c r="O297">
        <v>3.12749551625277</v>
      </c>
      <c r="P297">
        <v>52.1562456426906</v>
      </c>
      <c r="Q297">
        <v>0.11635417543615401</v>
      </c>
    </row>
    <row r="298" spans="1:17" x14ac:dyDescent="0.3">
      <c r="A298" t="s">
        <v>698</v>
      </c>
      <c r="B298" t="s">
        <v>699</v>
      </c>
      <c r="C298" t="s">
        <v>3161</v>
      </c>
      <c r="D298" t="s">
        <v>548</v>
      </c>
      <c r="E298">
        <v>26622.173814000002</v>
      </c>
      <c r="F298">
        <v>5230</v>
      </c>
      <c r="G298">
        <v>166.35094473845999</v>
      </c>
      <c r="H298">
        <v>17.356666821262799</v>
      </c>
      <c r="I298">
        <v>36.717617894297298</v>
      </c>
      <c r="J298">
        <v>2.7566638079395598</v>
      </c>
      <c r="K298">
        <v>4569.3045319680796</v>
      </c>
      <c r="L298">
        <v>3721.3084472968399</v>
      </c>
      <c r="M298">
        <v>64.391809931058802</v>
      </c>
      <c r="N298">
        <v>0.74770340979998795</v>
      </c>
      <c r="O298">
        <v>3.6749521988527598</v>
      </c>
      <c r="P298">
        <v>207.285546415981</v>
      </c>
      <c r="Q298">
        <v>0.13746263810181999</v>
      </c>
    </row>
    <row r="299" spans="1:17" x14ac:dyDescent="0.3">
      <c r="A299" t="s">
        <v>700</v>
      </c>
      <c r="B299" t="s">
        <v>701</v>
      </c>
      <c r="C299" t="s">
        <v>3167</v>
      </c>
      <c r="D299" t="s">
        <v>60</v>
      </c>
      <c r="E299">
        <v>26358.968000550001</v>
      </c>
      <c r="F299">
        <v>198.85</v>
      </c>
      <c r="G299">
        <v>89.915934349058901</v>
      </c>
      <c r="H299">
        <v>6.1748824385390799</v>
      </c>
      <c r="I299">
        <v>52.4716729430952</v>
      </c>
      <c r="J299">
        <v>-2.3685490270763898</v>
      </c>
      <c r="K299">
        <v>179.426488147741</v>
      </c>
      <c r="L299">
        <v>147.00085028650099</v>
      </c>
      <c r="M299">
        <v>61.368908930687802</v>
      </c>
      <c r="N299">
        <v>1.3201495981920801</v>
      </c>
      <c r="O299">
        <v>5.6072416394266904</v>
      </c>
      <c r="P299">
        <v>141.61603888213801</v>
      </c>
      <c r="Q299">
        <v>9.0559616740940999E-2</v>
      </c>
    </row>
    <row r="300" spans="1:17" hidden="1" x14ac:dyDescent="0.3">
      <c r="A300" t="s">
        <v>702</v>
      </c>
      <c r="B300" t="s">
        <v>703</v>
      </c>
      <c r="C300" t="s">
        <v>3176</v>
      </c>
      <c r="D300" t="s">
        <v>54</v>
      </c>
      <c r="E300">
        <v>26281.833757795001</v>
      </c>
      <c r="F300">
        <v>1389.85</v>
      </c>
      <c r="G300">
        <v>-24.084137305935499</v>
      </c>
      <c r="H300">
        <v>5.9814594244953199</v>
      </c>
      <c r="I300">
        <v>-9.0669264734773307</v>
      </c>
      <c r="J300">
        <v>0.97679518717139002</v>
      </c>
      <c r="M300">
        <v>54.740137591831399</v>
      </c>
      <c r="O300">
        <v>4.7019462531927996</v>
      </c>
      <c r="P300">
        <v>13.4571428571428</v>
      </c>
    </row>
    <row r="301" spans="1:17" x14ac:dyDescent="0.3">
      <c r="A301" t="s">
        <v>704</v>
      </c>
      <c r="B301" t="s">
        <v>705</v>
      </c>
      <c r="C301" t="s">
        <v>3173</v>
      </c>
      <c r="D301" t="s">
        <v>258</v>
      </c>
      <c r="E301">
        <v>26184.0755335049</v>
      </c>
      <c r="F301">
        <v>5296.35</v>
      </c>
      <c r="G301">
        <v>-28.2250979938892</v>
      </c>
      <c r="H301">
        <v>-4.6066884912158104</v>
      </c>
      <c r="I301">
        <v>15.454038845938101</v>
      </c>
      <c r="J301">
        <v>1.0833711530803101</v>
      </c>
      <c r="K301">
        <v>5470.9906270396204</v>
      </c>
      <c r="L301">
        <v>5256.0935534877599</v>
      </c>
      <c r="M301">
        <v>51.446718940175003</v>
      </c>
      <c r="N301">
        <v>0.94390929490755304</v>
      </c>
      <c r="O301">
        <v>38.774816618992297</v>
      </c>
      <c r="P301">
        <v>31.6026835631755</v>
      </c>
      <c r="Q301">
        <v>5.5758453943954997E-2</v>
      </c>
    </row>
    <row r="302" spans="1:17" x14ac:dyDescent="0.3">
      <c r="A302" t="s">
        <v>706</v>
      </c>
      <c r="B302" t="s">
        <v>707</v>
      </c>
      <c r="C302" t="s">
        <v>3166</v>
      </c>
      <c r="D302" t="s">
        <v>521</v>
      </c>
      <c r="E302">
        <v>26068.302594519999</v>
      </c>
      <c r="F302">
        <v>1424.3</v>
      </c>
      <c r="G302">
        <v>89.460128328000096</v>
      </c>
      <c r="H302">
        <v>-10.804211348230799</v>
      </c>
      <c r="I302">
        <v>50.214515276844999</v>
      </c>
      <c r="J302">
        <v>-5.43636322555475</v>
      </c>
      <c r="K302">
        <v>1496.4100556497699</v>
      </c>
      <c r="L302">
        <v>1186.74566306625</v>
      </c>
      <c r="M302">
        <v>28.142417506153599</v>
      </c>
      <c r="N302">
        <v>0.33321143660925001</v>
      </c>
      <c r="O302">
        <v>24.689321069999298</v>
      </c>
      <c r="P302">
        <v>137.77963272120201</v>
      </c>
      <c r="Q302">
        <v>7.5550730167145003E-2</v>
      </c>
    </row>
    <row r="303" spans="1:17" hidden="1" x14ac:dyDescent="0.3">
      <c r="A303" t="s">
        <v>708</v>
      </c>
      <c r="B303" t="s">
        <v>709</v>
      </c>
      <c r="C303" t="s">
        <v>3173</v>
      </c>
      <c r="D303" t="s">
        <v>710</v>
      </c>
      <c r="E303">
        <v>26034.258914599999</v>
      </c>
      <c r="F303">
        <v>1144.75</v>
      </c>
      <c r="G303">
        <v>137.302883377341</v>
      </c>
      <c r="H303">
        <v>-3.52221392912868</v>
      </c>
      <c r="I303">
        <v>71.570937711877605</v>
      </c>
      <c r="J303">
        <v>-6.1542355147066097</v>
      </c>
      <c r="K303">
        <v>1155.86548840194</v>
      </c>
      <c r="M303">
        <v>39.763190836048203</v>
      </c>
      <c r="N303">
        <v>0.439343909339379</v>
      </c>
      <c r="O303">
        <v>26.660842978816301</v>
      </c>
      <c r="P303">
        <v>211.07336956521701</v>
      </c>
    </row>
    <row r="304" spans="1:17" x14ac:dyDescent="0.3">
      <c r="A304" t="s">
        <v>711</v>
      </c>
      <c r="B304" t="s">
        <v>712</v>
      </c>
      <c r="C304" t="s">
        <v>3165</v>
      </c>
      <c r="D304" t="s">
        <v>713</v>
      </c>
      <c r="E304">
        <v>25741.477736274999</v>
      </c>
      <c r="F304">
        <v>2541.35</v>
      </c>
      <c r="G304">
        <v>58.033344986917001</v>
      </c>
      <c r="H304">
        <v>30.091975293020798</v>
      </c>
      <c r="I304">
        <v>55.994979101362503</v>
      </c>
      <c r="J304">
        <v>6.0560823095899901</v>
      </c>
      <c r="K304">
        <v>2145.7430519079699</v>
      </c>
      <c r="L304">
        <v>1783.67148921433</v>
      </c>
      <c r="M304">
        <v>75.022083943051499</v>
      </c>
      <c r="N304">
        <v>1.1614816279298099</v>
      </c>
      <c r="O304">
        <v>5.7154661892301304</v>
      </c>
      <c r="P304">
        <v>103.29173666106701</v>
      </c>
      <c r="Q304">
        <v>0.10529159008151601</v>
      </c>
    </row>
    <row r="305" spans="1:17" x14ac:dyDescent="0.3">
      <c r="A305" t="s">
        <v>714</v>
      </c>
      <c r="B305" t="s">
        <v>715</v>
      </c>
      <c r="C305" t="s">
        <v>3159</v>
      </c>
      <c r="D305" t="s">
        <v>281</v>
      </c>
      <c r="E305">
        <v>25707.290760160002</v>
      </c>
      <c r="F305">
        <v>259.89999999999998</v>
      </c>
      <c r="G305">
        <v>42.423331791203502</v>
      </c>
      <c r="H305">
        <v>-2.49036514220743</v>
      </c>
      <c r="I305">
        <v>17.369530446930298</v>
      </c>
      <c r="J305">
        <v>-1.91813116954592</v>
      </c>
      <c r="K305">
        <v>252.210913042843</v>
      </c>
      <c r="L305">
        <v>210.95795750640801</v>
      </c>
      <c r="M305">
        <v>44.159029692100702</v>
      </c>
      <c r="N305">
        <v>0.87958077709112303</v>
      </c>
      <c r="O305">
        <v>9.4267025779145808</v>
      </c>
      <c r="P305">
        <v>96.299093655589104</v>
      </c>
      <c r="Q305">
        <v>6.5797748635887998E-2</v>
      </c>
    </row>
    <row r="306" spans="1:17" hidden="1" x14ac:dyDescent="0.3">
      <c r="A306" t="s">
        <v>716</v>
      </c>
      <c r="B306" t="s">
        <v>717</v>
      </c>
      <c r="C306" t="s">
        <v>3176</v>
      </c>
      <c r="D306" t="s">
        <v>419</v>
      </c>
      <c r="E306">
        <v>25582.918187499999</v>
      </c>
      <c r="F306">
        <v>1626.55</v>
      </c>
      <c r="G306">
        <v>223.22726780790501</v>
      </c>
      <c r="H306">
        <v>17.773541325514199</v>
      </c>
      <c r="I306">
        <v>88.668161064485602</v>
      </c>
      <c r="J306">
        <v>-3.9415174760369598</v>
      </c>
      <c r="K306">
        <v>1373.33044161978</v>
      </c>
      <c r="L306">
        <v>1000.477686841</v>
      </c>
      <c r="M306">
        <v>82.705186395898394</v>
      </c>
      <c r="N306">
        <v>0.66758705199213897</v>
      </c>
      <c r="O306">
        <v>12.508069226276399</v>
      </c>
      <c r="P306">
        <v>322.48051948051898</v>
      </c>
    </row>
    <row r="307" spans="1:17" x14ac:dyDescent="0.3">
      <c r="A307" t="s">
        <v>718</v>
      </c>
      <c r="B307" t="s">
        <v>719</v>
      </c>
      <c r="C307" t="s">
        <v>3164</v>
      </c>
      <c r="D307" t="s">
        <v>46</v>
      </c>
      <c r="E307">
        <v>25213.941887749999</v>
      </c>
      <c r="F307">
        <v>980.75</v>
      </c>
      <c r="G307">
        <v>17.2620471427675</v>
      </c>
      <c r="H307">
        <v>14.7892047591022</v>
      </c>
      <c r="I307">
        <v>19.720540818945899</v>
      </c>
      <c r="J307">
        <v>6.4981880376849004</v>
      </c>
      <c r="K307">
        <v>879.72982066152497</v>
      </c>
      <c r="L307">
        <v>769.82650403547905</v>
      </c>
      <c r="M307">
        <v>74.2174992838858</v>
      </c>
      <c r="N307">
        <v>2.6333374221443502</v>
      </c>
      <c r="O307">
        <v>6.0412949273515197</v>
      </c>
      <c r="P307">
        <v>78.3019725479502</v>
      </c>
      <c r="Q307">
        <v>9.3067929685176007E-2</v>
      </c>
    </row>
    <row r="308" spans="1:17" x14ac:dyDescent="0.3">
      <c r="A308" t="s">
        <v>720</v>
      </c>
      <c r="B308" t="s">
        <v>721</v>
      </c>
      <c r="C308" t="s">
        <v>3171</v>
      </c>
      <c r="D308" t="s">
        <v>86</v>
      </c>
      <c r="E308">
        <v>24902.190413224998</v>
      </c>
      <c r="F308">
        <v>308.05</v>
      </c>
      <c r="G308">
        <v>-34.291504993108703</v>
      </c>
      <c r="H308">
        <v>0.67984277761817502</v>
      </c>
      <c r="I308">
        <v>-0.85411144022304997</v>
      </c>
      <c r="J308">
        <v>2.8157731014000098</v>
      </c>
      <c r="K308">
        <v>292.47603958797498</v>
      </c>
      <c r="L308">
        <v>292.86657160039499</v>
      </c>
      <c r="M308">
        <v>66.928242617443203</v>
      </c>
      <c r="N308">
        <v>0.91507196019020498</v>
      </c>
      <c r="O308">
        <v>15.9876643402045</v>
      </c>
      <c r="P308">
        <v>22.314869962279101</v>
      </c>
      <c r="Q308">
        <v>-9.4055371778118999E-2</v>
      </c>
    </row>
    <row r="309" spans="1:17" x14ac:dyDescent="0.3">
      <c r="A309" t="s">
        <v>722</v>
      </c>
      <c r="B309" t="s">
        <v>723</v>
      </c>
      <c r="C309" t="s">
        <v>3168</v>
      </c>
      <c r="D309" t="s">
        <v>274</v>
      </c>
      <c r="E309">
        <v>24564.305068959999</v>
      </c>
      <c r="F309">
        <v>392.8</v>
      </c>
      <c r="G309">
        <v>28.9140150210172</v>
      </c>
      <c r="H309">
        <v>-5.4570381022723202</v>
      </c>
      <c r="I309">
        <v>-16.5609143030062</v>
      </c>
      <c r="J309">
        <v>1.339424780521</v>
      </c>
      <c r="K309">
        <v>399.11459026491502</v>
      </c>
      <c r="L309">
        <v>378.40789919666798</v>
      </c>
      <c r="M309">
        <v>59.328216125147001</v>
      </c>
      <c r="N309">
        <v>0.85721008150115996</v>
      </c>
      <c r="O309">
        <v>27.851323828920499</v>
      </c>
      <c r="P309">
        <v>91.097056677207405</v>
      </c>
      <c r="Q309">
        <v>0.15184875995838701</v>
      </c>
    </row>
    <row r="310" spans="1:17" x14ac:dyDescent="0.3">
      <c r="A310" t="s">
        <v>724</v>
      </c>
      <c r="B310" t="s">
        <v>725</v>
      </c>
      <c r="C310" t="s">
        <v>3159</v>
      </c>
      <c r="D310" t="s">
        <v>185</v>
      </c>
      <c r="E310">
        <v>24472.668433999999</v>
      </c>
      <c r="F310">
        <v>433.75</v>
      </c>
      <c r="G310">
        <v>24.3693982334479</v>
      </c>
      <c r="H310">
        <v>29.231406289100502</v>
      </c>
      <c r="I310">
        <v>9.5970855510438504</v>
      </c>
      <c r="J310">
        <v>-3.6374860032160901</v>
      </c>
      <c r="K310">
        <v>364.46719362031303</v>
      </c>
      <c r="L310">
        <v>328.99500269496798</v>
      </c>
      <c r="M310">
        <v>61.295886700030302</v>
      </c>
      <c r="N310">
        <v>3.7202855553110701</v>
      </c>
      <c r="O310">
        <v>8.2881844380403304</v>
      </c>
      <c r="P310">
        <v>70.432220039292702</v>
      </c>
      <c r="Q310">
        <v>1.7745404790601001E-2</v>
      </c>
    </row>
    <row r="311" spans="1:17" x14ac:dyDescent="0.3">
      <c r="A311" t="s">
        <v>726</v>
      </c>
      <c r="B311" t="s">
        <v>727</v>
      </c>
      <c r="C311" t="s">
        <v>3165</v>
      </c>
      <c r="D311" t="s">
        <v>54</v>
      </c>
      <c r="E311">
        <v>24446.555731879998</v>
      </c>
      <c r="F311">
        <v>1243.7</v>
      </c>
      <c r="G311">
        <v>36.274775849237599</v>
      </c>
      <c r="H311">
        <v>3.3090899072190698</v>
      </c>
      <c r="I311">
        <v>15.809499248432299</v>
      </c>
      <c r="J311">
        <v>13.8184548989119</v>
      </c>
      <c r="K311">
        <v>1087.36989072748</v>
      </c>
      <c r="L311">
        <v>965.66494415796603</v>
      </c>
      <c r="M311">
        <v>75.607988767441597</v>
      </c>
      <c r="N311">
        <v>1.2591710316246301</v>
      </c>
      <c r="O311">
        <v>3.3167162498994802</v>
      </c>
      <c r="P311">
        <v>75.874991161705395</v>
      </c>
      <c r="Q311">
        <v>3.8511036910560001E-2</v>
      </c>
    </row>
    <row r="312" spans="1:17" hidden="1" x14ac:dyDescent="0.3">
      <c r="A312" t="s">
        <v>728</v>
      </c>
      <c r="B312" t="s">
        <v>729</v>
      </c>
      <c r="C312" t="s">
        <v>3176</v>
      </c>
      <c r="D312" t="s">
        <v>127</v>
      </c>
      <c r="E312">
        <v>24224.958686559999</v>
      </c>
      <c r="F312">
        <v>398.6</v>
      </c>
      <c r="G312">
        <v>22.2775305380197</v>
      </c>
      <c r="H312">
        <v>-8.0027770513055394</v>
      </c>
      <c r="I312">
        <v>-17.713666717959399</v>
      </c>
      <c r="J312">
        <v>-5.1422171122293001</v>
      </c>
      <c r="K312">
        <v>425.01423598455801</v>
      </c>
      <c r="L312">
        <v>404.740475146861</v>
      </c>
      <c r="M312">
        <v>36.747369675679003</v>
      </c>
      <c r="N312">
        <v>0.21203234607379501</v>
      </c>
      <c r="O312">
        <v>44.844455594581</v>
      </c>
      <c r="P312">
        <v>71.330324521813793</v>
      </c>
      <c r="Q312">
        <v>4.1326785873493997E-2</v>
      </c>
    </row>
    <row r="313" spans="1:17" x14ac:dyDescent="0.3">
      <c r="A313" t="s">
        <v>730</v>
      </c>
      <c r="B313" t="s">
        <v>731</v>
      </c>
      <c r="C313" t="s">
        <v>3161</v>
      </c>
      <c r="D313" t="s">
        <v>419</v>
      </c>
      <c r="E313">
        <v>23896.892168405</v>
      </c>
      <c r="F313">
        <v>6708.85</v>
      </c>
      <c r="G313">
        <v>130.45518414937101</v>
      </c>
      <c r="H313">
        <v>4.7829522365826804</v>
      </c>
      <c r="I313">
        <v>57.446163653533702</v>
      </c>
      <c r="J313">
        <v>4.8063432684082601</v>
      </c>
      <c r="K313">
        <v>6001.5817474984196</v>
      </c>
      <c r="L313">
        <v>4673.0150807873497</v>
      </c>
      <c r="M313">
        <v>61.252531258567998</v>
      </c>
      <c r="N313">
        <v>1.0171407672006501</v>
      </c>
      <c r="O313">
        <v>2.8320800137132198</v>
      </c>
      <c r="P313">
        <v>219.46904761904699</v>
      </c>
    </row>
    <row r="314" spans="1:17" x14ac:dyDescent="0.3">
      <c r="A314" t="s">
        <v>732</v>
      </c>
      <c r="B314" t="s">
        <v>733</v>
      </c>
      <c r="C314" t="s">
        <v>3173</v>
      </c>
      <c r="D314" t="s">
        <v>166</v>
      </c>
      <c r="E314">
        <v>23754.9417084899</v>
      </c>
      <c r="F314">
        <v>747.3</v>
      </c>
      <c r="G314">
        <v>54.579504513288299</v>
      </c>
      <c r="H314">
        <v>6.5621629871172704</v>
      </c>
      <c r="I314">
        <v>44.151267143082798</v>
      </c>
      <c r="J314">
        <v>2.23995815423309</v>
      </c>
      <c r="K314">
        <v>688.73697327267098</v>
      </c>
      <c r="L314">
        <v>562.31415527458205</v>
      </c>
      <c r="M314">
        <v>53.345939102886298</v>
      </c>
      <c r="N314">
        <v>0.694941166182799</v>
      </c>
      <c r="O314">
        <v>12.9332262812792</v>
      </c>
      <c r="P314">
        <v>139.51923076923001</v>
      </c>
      <c r="Q314">
        <v>0.17055957150942799</v>
      </c>
    </row>
    <row r="315" spans="1:17" x14ac:dyDescent="0.3">
      <c r="A315" t="s">
        <v>734</v>
      </c>
      <c r="B315" t="s">
        <v>735</v>
      </c>
      <c r="C315" t="s">
        <v>3161</v>
      </c>
      <c r="D315" t="s">
        <v>419</v>
      </c>
      <c r="E315">
        <v>23743.959694649999</v>
      </c>
      <c r="F315">
        <v>1058.25</v>
      </c>
      <c r="G315">
        <v>-32.459828873539699</v>
      </c>
      <c r="H315">
        <v>7.2496352406140998</v>
      </c>
      <c r="I315">
        <v>10.4802480839473</v>
      </c>
      <c r="J315">
        <v>0.90210898625251101</v>
      </c>
      <c r="K315">
        <v>993.92340412713804</v>
      </c>
      <c r="L315">
        <v>938.09862010278698</v>
      </c>
      <c r="M315">
        <v>54.517939695391398</v>
      </c>
      <c r="N315">
        <v>0.67971560704338496</v>
      </c>
      <c r="O315">
        <v>7.7202929364516804</v>
      </c>
      <c r="P315">
        <v>43.666847678522899</v>
      </c>
      <c r="Q315">
        <v>-6.9418170985970001E-2</v>
      </c>
    </row>
    <row r="316" spans="1:17" x14ac:dyDescent="0.3">
      <c r="A316" t="s">
        <v>736</v>
      </c>
      <c r="B316" t="s">
        <v>737</v>
      </c>
      <c r="C316" t="s">
        <v>3175</v>
      </c>
      <c r="D316" t="s">
        <v>163</v>
      </c>
      <c r="E316">
        <v>23551.343077149999</v>
      </c>
      <c r="F316">
        <v>7999.3</v>
      </c>
      <c r="G316">
        <v>-20.574027189892</v>
      </c>
      <c r="H316">
        <v>-3.5096793598539802</v>
      </c>
      <c r="I316">
        <v>21.688933432367499</v>
      </c>
      <c r="J316">
        <v>2.0785478635632102</v>
      </c>
      <c r="K316">
        <v>7517.6030113358902</v>
      </c>
      <c r="L316">
        <v>6858.3483192887597</v>
      </c>
      <c r="M316">
        <v>59.089258764572001</v>
      </c>
      <c r="N316">
        <v>0.83186745323281897</v>
      </c>
      <c r="O316">
        <v>1.70139887240132</v>
      </c>
      <c r="P316">
        <v>54.580325999787398</v>
      </c>
      <c r="Q316">
        <v>-8.5478198489894006E-2</v>
      </c>
    </row>
    <row r="317" spans="1:17" hidden="1" x14ac:dyDescent="0.3">
      <c r="A317" t="s">
        <v>738</v>
      </c>
      <c r="B317" t="s">
        <v>739</v>
      </c>
      <c r="C317" t="s">
        <v>3176</v>
      </c>
      <c r="D317" t="s">
        <v>740</v>
      </c>
      <c r="E317">
        <v>23025.673136879999</v>
      </c>
      <c r="F317">
        <v>97.41</v>
      </c>
      <c r="G317">
        <v>58.006076071903898</v>
      </c>
      <c r="H317">
        <v>-7.8286151115229199</v>
      </c>
      <c r="I317">
        <v>6.4187788199567102</v>
      </c>
      <c r="J317">
        <v>-4.1845256991292903</v>
      </c>
      <c r="K317">
        <v>99.682733260158003</v>
      </c>
      <c r="L317">
        <v>85.129737824138601</v>
      </c>
      <c r="M317">
        <v>50.681017208567297</v>
      </c>
      <c r="N317">
        <v>0.89317768696964495</v>
      </c>
      <c r="O317">
        <v>9.43434965609279</v>
      </c>
      <c r="P317">
        <v>92.509881422924806</v>
      </c>
      <c r="Q317">
        <v>2.0612820630179999E-2</v>
      </c>
    </row>
    <row r="318" spans="1:17" x14ac:dyDescent="0.3">
      <c r="A318" t="s">
        <v>741</v>
      </c>
      <c r="B318" t="s">
        <v>742</v>
      </c>
      <c r="C318" t="s">
        <v>3164</v>
      </c>
      <c r="D318" t="s">
        <v>46</v>
      </c>
      <c r="E318">
        <v>22976.798795300001</v>
      </c>
      <c r="F318">
        <v>244.3</v>
      </c>
      <c r="G318">
        <v>26.011323157492399</v>
      </c>
      <c r="H318">
        <v>-11.8552468358562</v>
      </c>
      <c r="I318">
        <v>0.25229469894435902</v>
      </c>
      <c r="J318">
        <v>-5.4758053908747799</v>
      </c>
      <c r="K318">
        <v>268.19161221436201</v>
      </c>
      <c r="L318">
        <v>234.322328603893</v>
      </c>
      <c r="M318">
        <v>25.482191827907201</v>
      </c>
      <c r="N318">
        <v>0.25706857353142998</v>
      </c>
      <c r="O318">
        <v>43.921408104789101</v>
      </c>
      <c r="P318">
        <v>91.984282907662006</v>
      </c>
      <c r="Q318">
        <v>0.16844609058284399</v>
      </c>
    </row>
    <row r="319" spans="1:17" x14ac:dyDescent="0.3">
      <c r="A319" t="s">
        <v>743</v>
      </c>
      <c r="B319" t="s">
        <v>744</v>
      </c>
      <c r="C319" t="s">
        <v>3173</v>
      </c>
      <c r="D319" t="s">
        <v>127</v>
      </c>
      <c r="E319">
        <v>22921.499463479999</v>
      </c>
      <c r="F319">
        <v>824.4</v>
      </c>
      <c r="G319">
        <v>56.349618800592999</v>
      </c>
      <c r="H319">
        <v>6.9593819316027004</v>
      </c>
      <c r="I319">
        <v>26.799465932069801</v>
      </c>
      <c r="J319">
        <v>3.0002099587161699</v>
      </c>
      <c r="K319">
        <v>745.61793295856899</v>
      </c>
      <c r="L319">
        <v>639.20288013163804</v>
      </c>
      <c r="M319">
        <v>62.002819234224901</v>
      </c>
      <c r="N319">
        <v>0.810623956025599</v>
      </c>
      <c r="O319">
        <v>2.4381368267831101</v>
      </c>
      <c r="P319">
        <v>96.192289386006607</v>
      </c>
      <c r="Q319">
        <v>7.9569539056253996E-2</v>
      </c>
    </row>
    <row r="320" spans="1:17" x14ac:dyDescent="0.3">
      <c r="A320" t="s">
        <v>745</v>
      </c>
      <c r="B320" t="s">
        <v>746</v>
      </c>
      <c r="C320" t="s">
        <v>3166</v>
      </c>
      <c r="D320" t="s">
        <v>204</v>
      </c>
      <c r="E320">
        <v>22826.426361279999</v>
      </c>
      <c r="F320">
        <v>1930.4</v>
      </c>
      <c r="G320">
        <v>2.2775464375360199</v>
      </c>
      <c r="H320">
        <v>2.3852698643814798</v>
      </c>
      <c r="I320">
        <v>-4.2953074654816996</v>
      </c>
      <c r="J320">
        <v>0.78381299540729799</v>
      </c>
      <c r="K320">
        <v>1952.6766220730799</v>
      </c>
      <c r="L320">
        <v>1815.71429262623</v>
      </c>
      <c r="M320">
        <v>54.749269140454899</v>
      </c>
      <c r="N320">
        <v>0.54860072364409496</v>
      </c>
      <c r="O320">
        <v>25.795171985080799</v>
      </c>
      <c r="P320">
        <v>73.386625948713302</v>
      </c>
      <c r="Q320">
        <v>0.22476311973637</v>
      </c>
    </row>
    <row r="321" spans="1:17" x14ac:dyDescent="0.3">
      <c r="A321" t="s">
        <v>747</v>
      </c>
      <c r="B321" t="s">
        <v>748</v>
      </c>
      <c r="C321" t="s">
        <v>3168</v>
      </c>
      <c r="D321" t="s">
        <v>496</v>
      </c>
      <c r="E321">
        <v>22776.296904396</v>
      </c>
      <c r="F321">
        <v>188.82</v>
      </c>
      <c r="G321">
        <v>-42.310859251398597</v>
      </c>
      <c r="H321">
        <v>1.79320997049529</v>
      </c>
      <c r="I321">
        <v>11.324519964930399</v>
      </c>
      <c r="J321">
        <v>3.6603371630693302</v>
      </c>
      <c r="K321">
        <v>175.189020811342</v>
      </c>
      <c r="L321">
        <v>172.21355523231199</v>
      </c>
      <c r="M321">
        <v>72.889820643617895</v>
      </c>
      <c r="N321">
        <v>0.80406492101276705</v>
      </c>
      <c r="O321">
        <v>20.4851181018959</v>
      </c>
      <c r="P321">
        <v>32.738137082601</v>
      </c>
      <c r="Q321">
        <v>4.6913944611997001E-2</v>
      </c>
    </row>
    <row r="322" spans="1:17" x14ac:dyDescent="0.3">
      <c r="A322" t="s">
        <v>749</v>
      </c>
      <c r="B322" t="s">
        <v>750</v>
      </c>
      <c r="C322" t="s">
        <v>3171</v>
      </c>
      <c r="D322" t="s">
        <v>751</v>
      </c>
      <c r="E322">
        <v>22754.029612499999</v>
      </c>
      <c r="F322">
        <v>1428.75</v>
      </c>
      <c r="G322">
        <v>-23.721246381566299</v>
      </c>
      <c r="H322">
        <v>-4.1546300896281601</v>
      </c>
      <c r="I322">
        <v>4.8564597010954298</v>
      </c>
      <c r="J322">
        <v>4.9579535058562003</v>
      </c>
      <c r="K322">
        <v>1390.32207442959</v>
      </c>
      <c r="L322">
        <v>1327.9778849291999</v>
      </c>
      <c r="M322">
        <v>59.318357338426402</v>
      </c>
      <c r="N322">
        <v>0.95208340147285597</v>
      </c>
      <c r="O322">
        <v>8.1364829396325398</v>
      </c>
      <c r="P322">
        <v>28.675642815328501</v>
      </c>
      <c r="Q322">
        <v>3.1063303058699999E-4</v>
      </c>
    </row>
    <row r="323" spans="1:17" x14ac:dyDescent="0.3">
      <c r="A323" t="s">
        <v>752</v>
      </c>
      <c r="B323" t="s">
        <v>753</v>
      </c>
      <c r="C323" t="s">
        <v>3173</v>
      </c>
      <c r="D323" t="s">
        <v>258</v>
      </c>
      <c r="E323">
        <v>22727.14893408</v>
      </c>
      <c r="F323">
        <v>718.8</v>
      </c>
      <c r="G323">
        <v>20.726151733409601</v>
      </c>
      <c r="H323">
        <v>10.0826091226182</v>
      </c>
      <c r="I323">
        <v>-6.3070630470208204</v>
      </c>
      <c r="J323">
        <v>1.9954151478597</v>
      </c>
      <c r="K323">
        <v>681.00217382745996</v>
      </c>
      <c r="L323">
        <v>630.94119604927801</v>
      </c>
      <c r="M323">
        <v>69.930567595246899</v>
      </c>
      <c r="N323">
        <v>0.52521084128905704</v>
      </c>
      <c r="O323">
        <v>11.150528658875899</v>
      </c>
      <c r="P323">
        <v>53.984575835475503</v>
      </c>
      <c r="Q323">
        <v>0.115236958665708</v>
      </c>
    </row>
    <row r="324" spans="1:17" x14ac:dyDescent="0.3">
      <c r="A324" t="s">
        <v>754</v>
      </c>
      <c r="B324" t="s">
        <v>755</v>
      </c>
      <c r="C324" t="s">
        <v>3172</v>
      </c>
      <c r="D324" t="s">
        <v>756</v>
      </c>
      <c r="E324">
        <v>22680.519472374999</v>
      </c>
      <c r="F324">
        <v>328.75</v>
      </c>
      <c r="G324">
        <v>65.852362567501203</v>
      </c>
      <c r="H324">
        <v>7.0589838098231601</v>
      </c>
      <c r="I324">
        <v>58.614861971927802</v>
      </c>
      <c r="J324">
        <v>-0.91853372133517597</v>
      </c>
      <c r="K324">
        <v>282.691633471476</v>
      </c>
      <c r="L324">
        <v>223.85594555564299</v>
      </c>
      <c r="M324">
        <v>65.727186933245505</v>
      </c>
      <c r="N324">
        <v>0.85374303216311398</v>
      </c>
      <c r="O324">
        <v>4.6083650190113996</v>
      </c>
      <c r="P324">
        <v>121.679028995279</v>
      </c>
      <c r="Q324">
        <v>4.2699336253145002E-2</v>
      </c>
    </row>
    <row r="325" spans="1:17" x14ac:dyDescent="0.3">
      <c r="A325" t="s">
        <v>757</v>
      </c>
      <c r="B325" t="s">
        <v>758</v>
      </c>
      <c r="C325" t="s">
        <v>3164</v>
      </c>
      <c r="D325" t="s">
        <v>213</v>
      </c>
      <c r="E325">
        <v>22516.661128719999</v>
      </c>
      <c r="F325">
        <v>1386.1</v>
      </c>
      <c r="G325">
        <v>80.568577350242194</v>
      </c>
      <c r="H325">
        <v>8.6637678957440691</v>
      </c>
      <c r="I325">
        <v>13.835715692951</v>
      </c>
      <c r="J325">
        <v>-0.89386002205201998</v>
      </c>
      <c r="K325">
        <v>1297.55267166525</v>
      </c>
      <c r="L325">
        <v>1090.0662138571799</v>
      </c>
      <c r="M325">
        <v>65.210680318097303</v>
      </c>
      <c r="N325">
        <v>0.54107781674639999</v>
      </c>
      <c r="O325">
        <v>4.5379121275521204</v>
      </c>
      <c r="P325">
        <v>130.53638253638201</v>
      </c>
      <c r="Q325">
        <v>0.16923119736653799</v>
      </c>
    </row>
    <row r="326" spans="1:17" x14ac:dyDescent="0.3">
      <c r="A326" t="s">
        <v>759</v>
      </c>
      <c r="B326" t="s">
        <v>760</v>
      </c>
      <c r="C326" t="s">
        <v>3173</v>
      </c>
      <c r="D326" t="s">
        <v>436</v>
      </c>
      <c r="E326">
        <v>22495.692478919998</v>
      </c>
      <c r="F326">
        <v>706.8</v>
      </c>
      <c r="G326">
        <v>57.456343896767898</v>
      </c>
      <c r="H326">
        <v>3.1448939774815798</v>
      </c>
      <c r="I326">
        <v>45.758429315256599</v>
      </c>
      <c r="J326">
        <v>-7.6127805083530398E-2</v>
      </c>
      <c r="K326">
        <v>635.98051015013004</v>
      </c>
      <c r="L326">
        <v>527.60875837626702</v>
      </c>
      <c r="M326">
        <v>61.353407622287001</v>
      </c>
      <c r="N326">
        <v>0.83618428006728296</v>
      </c>
      <c r="O326">
        <v>2.43350311262027</v>
      </c>
      <c r="P326">
        <v>128.36833602584801</v>
      </c>
      <c r="Q326">
        <v>0.17358269971891199</v>
      </c>
    </row>
    <row r="327" spans="1:17" x14ac:dyDescent="0.3">
      <c r="A327" t="s">
        <v>761</v>
      </c>
      <c r="B327" t="s">
        <v>762</v>
      </c>
      <c r="C327" t="s">
        <v>3162</v>
      </c>
      <c r="D327" t="s">
        <v>662</v>
      </c>
      <c r="E327">
        <v>22242.425093623999</v>
      </c>
      <c r="F327">
        <v>154.27000000000001</v>
      </c>
      <c r="G327">
        <v>73.230189874905093</v>
      </c>
      <c r="H327">
        <v>12.948547725911601</v>
      </c>
      <c r="I327">
        <v>49.875980748755097</v>
      </c>
      <c r="J327">
        <v>5.3528912329194602</v>
      </c>
      <c r="K327">
        <v>135.54681146558599</v>
      </c>
      <c r="L327">
        <v>109.08114523612601</v>
      </c>
      <c r="M327">
        <v>63.522332629485</v>
      </c>
      <c r="N327">
        <v>0.743161374711789</v>
      </c>
      <c r="O327">
        <v>4.1420885460556001</v>
      </c>
      <c r="P327">
        <v>150.84552845528401</v>
      </c>
      <c r="Q327">
        <v>7.5352513829979997E-2</v>
      </c>
    </row>
    <row r="328" spans="1:17" x14ac:dyDescent="0.3">
      <c r="A328" t="s">
        <v>763</v>
      </c>
      <c r="B328" t="s">
        <v>764</v>
      </c>
      <c r="C328" t="s">
        <v>3160</v>
      </c>
      <c r="D328" t="s">
        <v>286</v>
      </c>
      <c r="E328">
        <v>22221.91268085</v>
      </c>
      <c r="F328">
        <v>2019.9</v>
      </c>
      <c r="G328">
        <v>-16.5657280619867</v>
      </c>
      <c r="H328">
        <v>14.9171610840926</v>
      </c>
      <c r="I328">
        <v>-7.3384585239717497</v>
      </c>
      <c r="J328">
        <v>-1.05092111394733</v>
      </c>
      <c r="K328">
        <v>1886.88376402887</v>
      </c>
      <c r="L328">
        <v>1844.54385106056</v>
      </c>
      <c r="M328">
        <v>63.828755215825197</v>
      </c>
      <c r="N328">
        <v>0.56375660675430195</v>
      </c>
      <c r="O328">
        <v>21.736224565572499</v>
      </c>
      <c r="P328">
        <v>30.9837234939368</v>
      </c>
      <c r="Q328">
        <v>6.2094338857705003E-2</v>
      </c>
    </row>
    <row r="329" spans="1:17" x14ac:dyDescent="0.3">
      <c r="A329" t="s">
        <v>765</v>
      </c>
      <c r="B329" t="s">
        <v>766</v>
      </c>
      <c r="C329" t="s">
        <v>3161</v>
      </c>
      <c r="D329" t="s">
        <v>545</v>
      </c>
      <c r="E329">
        <v>22104.235389555</v>
      </c>
      <c r="F329">
        <v>2452.35</v>
      </c>
      <c r="G329">
        <v>4.0734987907643001</v>
      </c>
      <c r="H329">
        <v>10.088931865824399</v>
      </c>
      <c r="I329">
        <v>-19.630202350483799</v>
      </c>
      <c r="J329">
        <v>-3.4023819301767499</v>
      </c>
      <c r="K329">
        <v>2423.13171137987</v>
      </c>
      <c r="L329">
        <v>2501.0841783984702</v>
      </c>
      <c r="M329">
        <v>43.855146334853799</v>
      </c>
      <c r="N329">
        <v>0.50884470913869395</v>
      </c>
      <c r="O329">
        <v>58.868024547882598</v>
      </c>
      <c r="P329">
        <v>43.832844574779998</v>
      </c>
      <c r="Q329">
        <v>6.6224255205789007E-2</v>
      </c>
    </row>
    <row r="330" spans="1:17" x14ac:dyDescent="0.3">
      <c r="A330" t="s">
        <v>767</v>
      </c>
      <c r="B330" t="s">
        <v>768</v>
      </c>
      <c r="C330" t="s">
        <v>3160</v>
      </c>
      <c r="D330" t="s">
        <v>769</v>
      </c>
      <c r="E330">
        <v>22085.017594299999</v>
      </c>
      <c r="F330">
        <v>1574.6</v>
      </c>
      <c r="G330">
        <v>10.1456344094884</v>
      </c>
      <c r="H330">
        <v>-3.8782301104039698</v>
      </c>
      <c r="I330">
        <v>37.509319963812999</v>
      </c>
      <c r="J330">
        <v>-0.85465840206528698</v>
      </c>
      <c r="K330">
        <v>1505.63951227805</v>
      </c>
      <c r="L330">
        <v>1287.61958948437</v>
      </c>
      <c r="M330">
        <v>38.363548008442699</v>
      </c>
      <c r="N330">
        <v>0.32698506450933101</v>
      </c>
      <c r="O330">
        <v>8.9165502349803205</v>
      </c>
      <c r="P330">
        <v>59.348277083438703</v>
      </c>
      <c r="Q330">
        <v>4.4739739725360002E-2</v>
      </c>
    </row>
    <row r="331" spans="1:17" x14ac:dyDescent="0.3">
      <c r="A331" t="s">
        <v>770</v>
      </c>
      <c r="B331" t="s">
        <v>771</v>
      </c>
      <c r="C331" t="s">
        <v>3162</v>
      </c>
      <c r="D331" t="s">
        <v>662</v>
      </c>
      <c r="E331">
        <v>21977.516401829998</v>
      </c>
      <c r="F331">
        <v>1283.7</v>
      </c>
      <c r="G331">
        <v>16.298355872628001</v>
      </c>
      <c r="H331">
        <v>5.6262391862340904</v>
      </c>
      <c r="I331">
        <v>64.283063987386896</v>
      </c>
      <c r="J331">
        <v>-3.5345142141058199</v>
      </c>
      <c r="K331">
        <v>1282.6343621777701</v>
      </c>
      <c r="L331">
        <v>1084.6797789473101</v>
      </c>
      <c r="M331">
        <v>43.916910929207702</v>
      </c>
      <c r="N331">
        <v>0.53031016746826598</v>
      </c>
      <c r="O331">
        <v>16.460232141466001</v>
      </c>
      <c r="P331">
        <v>97.113243761996102</v>
      </c>
      <c r="Q331">
        <v>0.10836316035545999</v>
      </c>
    </row>
    <row r="332" spans="1:17" x14ac:dyDescent="0.3">
      <c r="A332" t="s">
        <v>772</v>
      </c>
      <c r="B332" t="s">
        <v>773</v>
      </c>
      <c r="C332" t="s">
        <v>3161</v>
      </c>
      <c r="D332" t="s">
        <v>51</v>
      </c>
      <c r="E332">
        <v>21861.146649375001</v>
      </c>
      <c r="F332">
        <v>747.45</v>
      </c>
      <c r="G332">
        <v>-23.551180872094001</v>
      </c>
      <c r="H332">
        <v>2.2893263392094898</v>
      </c>
      <c r="I332">
        <v>0.85350741663559904</v>
      </c>
      <c r="J332">
        <v>-2.1693051300685302</v>
      </c>
      <c r="K332">
        <v>748.55433669369995</v>
      </c>
      <c r="L332">
        <v>734.11305642443301</v>
      </c>
      <c r="M332">
        <v>51.552446158299198</v>
      </c>
      <c r="N332">
        <v>1.16044188583615</v>
      </c>
      <c r="O332">
        <v>15.4257809886948</v>
      </c>
      <c r="P332">
        <v>24.564619615032001</v>
      </c>
    </row>
    <row r="333" spans="1:17" x14ac:dyDescent="0.3">
      <c r="A333" t="s">
        <v>774</v>
      </c>
      <c r="B333" t="s">
        <v>775</v>
      </c>
      <c r="C333" t="s">
        <v>3173</v>
      </c>
      <c r="D333" t="s">
        <v>776</v>
      </c>
      <c r="E333">
        <v>21696.095284389899</v>
      </c>
      <c r="F333">
        <v>511.1</v>
      </c>
      <c r="G333">
        <v>10.3331242316819</v>
      </c>
      <c r="H333">
        <v>-11.8471197939369</v>
      </c>
      <c r="I333">
        <v>29.473206929053301</v>
      </c>
      <c r="J333">
        <v>-7.5987373954656601</v>
      </c>
      <c r="K333">
        <v>573.84837071187803</v>
      </c>
      <c r="L333">
        <v>481.03489963833698</v>
      </c>
      <c r="M333">
        <v>28.1282123518071</v>
      </c>
      <c r="N333">
        <v>0.48478108235156298</v>
      </c>
      <c r="O333">
        <v>46.370573273331999</v>
      </c>
      <c r="P333">
        <v>91.566716641679093</v>
      </c>
      <c r="Q333">
        <v>0.242555455467903</v>
      </c>
    </row>
    <row r="334" spans="1:17" x14ac:dyDescent="0.3">
      <c r="A334" t="s">
        <v>777</v>
      </c>
      <c r="B334" t="s">
        <v>778</v>
      </c>
      <c r="C334" t="s">
        <v>3163</v>
      </c>
      <c r="D334" t="s">
        <v>118</v>
      </c>
      <c r="E334">
        <v>21614.241688499998</v>
      </c>
      <c r="F334">
        <v>863.25</v>
      </c>
      <c r="G334">
        <v>39.507242117188802</v>
      </c>
      <c r="H334">
        <v>-7.0610807677787102E-2</v>
      </c>
      <c r="I334">
        <v>52.743490649692497</v>
      </c>
      <c r="J334">
        <v>-0.34429266560282301</v>
      </c>
      <c r="K334">
        <v>784.87297468263796</v>
      </c>
      <c r="L334">
        <v>637.78789109891898</v>
      </c>
      <c r="M334">
        <v>56.321310798236603</v>
      </c>
      <c r="N334">
        <v>0.93506490305691803</v>
      </c>
      <c r="O334">
        <v>4.4598899507674403</v>
      </c>
      <c r="P334">
        <v>91.748111950244294</v>
      </c>
    </row>
    <row r="335" spans="1:17" x14ac:dyDescent="0.3">
      <c r="A335" t="s">
        <v>779</v>
      </c>
      <c r="B335" t="s">
        <v>780</v>
      </c>
      <c r="C335" t="s">
        <v>3175</v>
      </c>
      <c r="D335" t="s">
        <v>501</v>
      </c>
      <c r="E335">
        <v>21598.775550539998</v>
      </c>
      <c r="F335">
        <v>595.79999999999995</v>
      </c>
      <c r="G335">
        <v>-10.9448775706141</v>
      </c>
      <c r="H335">
        <v>-23.926135797501502</v>
      </c>
      <c r="I335">
        <v>-20.343023356055902</v>
      </c>
      <c r="J335">
        <v>-5.0142035905287097</v>
      </c>
      <c r="K335">
        <v>656.48802856203804</v>
      </c>
      <c r="L335">
        <v>646.99013304007201</v>
      </c>
      <c r="M335">
        <v>29.540555073676501</v>
      </c>
      <c r="N335">
        <v>1.0130261336433899</v>
      </c>
      <c r="O335">
        <v>29.1121181604565</v>
      </c>
      <c r="P335">
        <v>36.027397260273901</v>
      </c>
      <c r="Q335">
        <v>-7.6839118333763001E-2</v>
      </c>
    </row>
    <row r="336" spans="1:17" hidden="1" x14ac:dyDescent="0.3">
      <c r="A336" t="s">
        <v>781</v>
      </c>
      <c r="B336" t="s">
        <v>782</v>
      </c>
      <c r="C336" t="s">
        <v>3176</v>
      </c>
      <c r="D336" t="s">
        <v>232</v>
      </c>
      <c r="E336">
        <v>21339.533084934999</v>
      </c>
      <c r="F336">
        <v>740.35</v>
      </c>
      <c r="G336">
        <v>47.570652171082003</v>
      </c>
      <c r="H336">
        <v>1.18681168034019</v>
      </c>
      <c r="I336">
        <v>29.5189773630876</v>
      </c>
      <c r="J336">
        <v>-2.7494155218497398</v>
      </c>
      <c r="K336">
        <v>696.55701462071795</v>
      </c>
      <c r="L336">
        <v>582.08756281870399</v>
      </c>
      <c r="M336">
        <v>55.250715891386001</v>
      </c>
      <c r="N336">
        <v>0.65690450138142498</v>
      </c>
      <c r="O336">
        <v>4.6802188154251301</v>
      </c>
      <c r="P336">
        <v>81.881832698685599</v>
      </c>
      <c r="Q336">
        <v>-2.5335659669762998E-2</v>
      </c>
    </row>
    <row r="337" spans="1:17" x14ac:dyDescent="0.3">
      <c r="A337" t="s">
        <v>783</v>
      </c>
      <c r="B337" t="s">
        <v>784</v>
      </c>
      <c r="C337" t="s">
        <v>3173</v>
      </c>
      <c r="D337" t="s">
        <v>536</v>
      </c>
      <c r="E337">
        <v>21196.628520275</v>
      </c>
      <c r="F337">
        <v>1385.95</v>
      </c>
      <c r="G337">
        <v>-6.7871547246527903</v>
      </c>
      <c r="H337">
        <v>-8.2338869504303496</v>
      </c>
      <c r="I337">
        <v>43.980225486742199</v>
      </c>
      <c r="J337">
        <v>-3.71561250974298</v>
      </c>
      <c r="K337">
        <v>1461.61411985274</v>
      </c>
      <c r="L337">
        <v>1257.9697707909099</v>
      </c>
      <c r="M337">
        <v>21.500870981790499</v>
      </c>
      <c r="N337">
        <v>0.90088638782879304</v>
      </c>
      <c r="O337">
        <v>22.659547602727301</v>
      </c>
      <c r="P337">
        <v>66.730827067669097</v>
      </c>
      <c r="Q337">
        <v>0.11300022725396</v>
      </c>
    </row>
    <row r="338" spans="1:17" x14ac:dyDescent="0.3">
      <c r="A338" t="s">
        <v>785</v>
      </c>
      <c r="B338" t="s">
        <v>786</v>
      </c>
      <c r="C338" t="s">
        <v>3165</v>
      </c>
      <c r="D338" t="s">
        <v>269</v>
      </c>
      <c r="E338">
        <v>21107.328821250001</v>
      </c>
      <c r="F338">
        <v>2637.5</v>
      </c>
      <c r="G338">
        <v>-3.03761913258045</v>
      </c>
      <c r="H338">
        <v>14.273028803095499</v>
      </c>
      <c r="I338">
        <v>17.518255023862601</v>
      </c>
      <c r="J338">
        <v>3.4835476621596499</v>
      </c>
      <c r="K338">
        <v>2327.8802453231201</v>
      </c>
      <c r="L338">
        <v>2092.7323624225901</v>
      </c>
      <c r="M338">
        <v>73.229287645871693</v>
      </c>
      <c r="N338">
        <v>0.94325081000239297</v>
      </c>
      <c r="O338">
        <v>2.14218009478672</v>
      </c>
      <c r="P338">
        <v>50.714285714285701</v>
      </c>
      <c r="Q338">
        <v>8.9639114078312002E-2</v>
      </c>
    </row>
    <row r="339" spans="1:17" hidden="1" x14ac:dyDescent="0.3">
      <c r="A339" t="s">
        <v>787</v>
      </c>
      <c r="B339" t="s">
        <v>788</v>
      </c>
      <c r="C339" t="s">
        <v>3176</v>
      </c>
      <c r="D339" t="s">
        <v>127</v>
      </c>
      <c r="E339">
        <v>21098.970104339998</v>
      </c>
      <c r="F339">
        <v>14171.75</v>
      </c>
      <c r="G339">
        <v>112.925536894114</v>
      </c>
      <c r="H339">
        <v>-5.59417701818266</v>
      </c>
      <c r="I339">
        <v>62.154251568375301</v>
      </c>
      <c r="J339">
        <v>-3.8155034346890799</v>
      </c>
      <c r="K339">
        <v>13603.010675981101</v>
      </c>
      <c r="L339">
        <v>10187.287820477701</v>
      </c>
      <c r="M339">
        <v>46.742128378444797</v>
      </c>
      <c r="N339">
        <v>0.74136732987078402</v>
      </c>
      <c r="O339">
        <v>10.798595797978299</v>
      </c>
      <c r="P339">
        <v>217.08749594459999</v>
      </c>
    </row>
    <row r="340" spans="1:17" x14ac:dyDescent="0.3">
      <c r="A340" t="s">
        <v>789</v>
      </c>
      <c r="B340" t="s">
        <v>790</v>
      </c>
      <c r="C340" t="s">
        <v>3166</v>
      </c>
      <c r="D340" t="s">
        <v>204</v>
      </c>
      <c r="E340">
        <v>21024.26293334</v>
      </c>
      <c r="F340">
        <v>554.20000000000005</v>
      </c>
      <c r="G340">
        <v>-15.5693660965572</v>
      </c>
      <c r="H340">
        <v>-0.351493708249913</v>
      </c>
      <c r="I340">
        <v>14.343243097790801</v>
      </c>
      <c r="J340">
        <v>-4.4939454983607297</v>
      </c>
      <c r="K340">
        <v>566.79388814789195</v>
      </c>
      <c r="L340">
        <v>523.09351588015898</v>
      </c>
      <c r="M340">
        <v>29.644164597145998</v>
      </c>
      <c r="N340">
        <v>0.80622479904558897</v>
      </c>
      <c r="O340">
        <v>12.3060267051605</v>
      </c>
      <c r="P340">
        <v>36.234021632251697</v>
      </c>
      <c r="Q340">
        <v>9.3327266741103004E-2</v>
      </c>
    </row>
    <row r="341" spans="1:17" x14ac:dyDescent="0.3">
      <c r="A341" t="s">
        <v>791</v>
      </c>
      <c r="B341" t="s">
        <v>792</v>
      </c>
      <c r="C341" t="s">
        <v>3161</v>
      </c>
      <c r="D341" t="s">
        <v>419</v>
      </c>
      <c r="E341">
        <v>20929.578429360001</v>
      </c>
      <c r="F341">
        <v>4252.2</v>
      </c>
      <c r="G341">
        <v>36.914412007922998</v>
      </c>
      <c r="H341">
        <v>-5.7426286536228099</v>
      </c>
      <c r="I341">
        <v>30.1102216449348</v>
      </c>
      <c r="J341">
        <v>-3.3799449500584799</v>
      </c>
      <c r="K341">
        <v>4159.1159794466703</v>
      </c>
      <c r="L341">
        <v>3471.6246685604701</v>
      </c>
      <c r="M341">
        <v>40.127072791868102</v>
      </c>
      <c r="N341">
        <v>0.439887022233866</v>
      </c>
      <c r="O341">
        <v>15.469639245567</v>
      </c>
      <c r="P341">
        <v>90.6816143497757</v>
      </c>
      <c r="Q341">
        <v>-7.6695349811370002E-3</v>
      </c>
    </row>
    <row r="342" spans="1:17" x14ac:dyDescent="0.3">
      <c r="A342" t="s">
        <v>793</v>
      </c>
      <c r="B342" t="s">
        <v>794</v>
      </c>
      <c r="C342" t="s">
        <v>3174</v>
      </c>
      <c r="D342" t="s">
        <v>141</v>
      </c>
      <c r="E342">
        <v>20839.950849115001</v>
      </c>
      <c r="F342">
        <v>609.54999999999995</v>
      </c>
      <c r="G342">
        <v>136.450803564956</v>
      </c>
      <c r="H342">
        <v>15.765672921202301</v>
      </c>
      <c r="I342">
        <v>69.845359533605702</v>
      </c>
      <c r="J342">
        <v>2.9045581914362399</v>
      </c>
      <c r="K342">
        <v>543.52710873676403</v>
      </c>
      <c r="L342">
        <v>408.737852183558</v>
      </c>
      <c r="M342">
        <v>59.1921222280764</v>
      </c>
      <c r="N342">
        <v>0.63863660033804004</v>
      </c>
      <c r="O342">
        <v>4.4787138052661799</v>
      </c>
      <c r="P342">
        <v>190.19281123542001</v>
      </c>
      <c r="Q342">
        <v>0.239709141326201</v>
      </c>
    </row>
    <row r="343" spans="1:17" hidden="1" x14ac:dyDescent="0.3">
      <c r="A343" t="s">
        <v>795</v>
      </c>
      <c r="B343" t="s">
        <v>796</v>
      </c>
      <c r="C343" t="s">
        <v>3176</v>
      </c>
      <c r="D343" t="s">
        <v>590</v>
      </c>
      <c r="E343">
        <v>20688.041189529999</v>
      </c>
      <c r="F343">
        <v>831.05</v>
      </c>
      <c r="G343">
        <v>-36.153526534148902</v>
      </c>
      <c r="H343">
        <v>-2.6731190633611601</v>
      </c>
      <c r="I343">
        <v>-10.8177392770582</v>
      </c>
      <c r="J343">
        <v>2.0749964285350502</v>
      </c>
      <c r="K343">
        <v>820.87623700082497</v>
      </c>
      <c r="L343">
        <v>842.99298667916798</v>
      </c>
      <c r="M343">
        <v>67.496618832216996</v>
      </c>
      <c r="N343">
        <v>0.90951680599609397</v>
      </c>
      <c r="O343">
        <v>15.396185548402601</v>
      </c>
      <c r="P343">
        <v>9.6010550609957104</v>
      </c>
      <c r="Q343">
        <v>-0.13809912055724699</v>
      </c>
    </row>
    <row r="344" spans="1:17" x14ac:dyDescent="0.3">
      <c r="A344" t="s">
        <v>797</v>
      </c>
      <c r="B344" t="s">
        <v>798</v>
      </c>
      <c r="C344" t="s">
        <v>3163</v>
      </c>
      <c r="D344" t="s">
        <v>37</v>
      </c>
      <c r="E344">
        <v>20668.33852754</v>
      </c>
      <c r="F344">
        <v>562.85</v>
      </c>
      <c r="G344">
        <v>27.609505027157901</v>
      </c>
      <c r="H344">
        <v>-2.0472941707607299</v>
      </c>
      <c r="I344">
        <v>18.782954257335501</v>
      </c>
      <c r="J344">
        <v>-0.16578043041221199</v>
      </c>
      <c r="K344">
        <v>525.47732769863001</v>
      </c>
      <c r="L344">
        <v>458.87863111771298</v>
      </c>
      <c r="M344">
        <v>64.486643609613907</v>
      </c>
      <c r="N344">
        <v>0.52929069674345097</v>
      </c>
      <c r="O344">
        <v>5.4366172159545201</v>
      </c>
      <c r="P344">
        <v>69.024024024024001</v>
      </c>
      <c r="Q344">
        <v>0.141202897023535</v>
      </c>
    </row>
    <row r="345" spans="1:17" x14ac:dyDescent="0.3">
      <c r="A345" t="s">
        <v>799</v>
      </c>
      <c r="B345" t="s">
        <v>800</v>
      </c>
      <c r="C345" t="s">
        <v>3174</v>
      </c>
      <c r="D345" t="s">
        <v>141</v>
      </c>
      <c r="E345">
        <v>20582.708571135001</v>
      </c>
      <c r="F345">
        <v>1464.85</v>
      </c>
      <c r="G345">
        <v>193.109720421655</v>
      </c>
      <c r="H345">
        <v>0.49249594789912099</v>
      </c>
      <c r="I345">
        <v>-6.5476073830497903</v>
      </c>
      <c r="J345">
        <v>1.26393884276525</v>
      </c>
      <c r="K345">
        <v>1451.19176679221</v>
      </c>
      <c r="L345">
        <v>1206.5330950171899</v>
      </c>
      <c r="M345">
        <v>49.6881958012006</v>
      </c>
      <c r="N345">
        <v>1.56982711181783</v>
      </c>
      <c r="O345">
        <v>7.5195412499573502</v>
      </c>
      <c r="P345">
        <v>229.92117117117101</v>
      </c>
    </row>
    <row r="346" spans="1:17" x14ac:dyDescent="0.3">
      <c r="A346" t="s">
        <v>801</v>
      </c>
      <c r="B346" t="s">
        <v>802</v>
      </c>
      <c r="C346" t="s">
        <v>3173</v>
      </c>
      <c r="D346" t="s">
        <v>314</v>
      </c>
      <c r="E346">
        <v>20503.662479999999</v>
      </c>
      <c r="F346">
        <v>1789.9</v>
      </c>
      <c r="G346">
        <v>73.000009262301305</v>
      </c>
      <c r="H346">
        <v>-14.4782072232058</v>
      </c>
      <c r="I346">
        <v>113.380855841295</v>
      </c>
      <c r="J346">
        <v>-3.9624868214567801</v>
      </c>
      <c r="K346">
        <v>1934.04943109535</v>
      </c>
      <c r="L346">
        <v>1438.0202284310501</v>
      </c>
      <c r="M346">
        <v>37.955290370082501</v>
      </c>
      <c r="N346">
        <v>0.45346439425055002</v>
      </c>
      <c r="O346">
        <v>58.321693949382599</v>
      </c>
      <c r="P346">
        <v>176.09131574888099</v>
      </c>
      <c r="Q346">
        <v>0.19365445845069101</v>
      </c>
    </row>
    <row r="347" spans="1:17" x14ac:dyDescent="0.3">
      <c r="A347" t="s">
        <v>803</v>
      </c>
      <c r="B347" t="s">
        <v>804</v>
      </c>
      <c r="C347" t="s">
        <v>3175</v>
      </c>
      <c r="D347" t="s">
        <v>376</v>
      </c>
      <c r="E347">
        <v>20503.381298975</v>
      </c>
      <c r="F347">
        <v>511.75</v>
      </c>
      <c r="G347">
        <v>53.8190413448078</v>
      </c>
      <c r="H347">
        <v>-6.44361909051291</v>
      </c>
      <c r="I347">
        <v>25.983136332609099</v>
      </c>
      <c r="J347">
        <v>-4.3815159443717802</v>
      </c>
      <c r="K347">
        <v>499.84755002172801</v>
      </c>
      <c r="L347">
        <v>424.58770507013298</v>
      </c>
      <c r="M347">
        <v>48.600979840626401</v>
      </c>
      <c r="N347">
        <v>0.523878067639028</v>
      </c>
      <c r="O347">
        <v>12.232535417684399</v>
      </c>
      <c r="P347">
        <v>94.249383184665007</v>
      </c>
      <c r="Q347">
        <v>4.627464487282E-2</v>
      </c>
    </row>
    <row r="348" spans="1:17" x14ac:dyDescent="0.3">
      <c r="A348" t="s">
        <v>805</v>
      </c>
      <c r="B348" t="s">
        <v>806</v>
      </c>
      <c r="C348" t="s">
        <v>3171</v>
      </c>
      <c r="D348" t="s">
        <v>218</v>
      </c>
      <c r="E348">
        <v>20449.311988314999</v>
      </c>
      <c r="F348">
        <v>470.05</v>
      </c>
      <c r="G348">
        <v>21.9094018063489</v>
      </c>
      <c r="H348">
        <v>-5.8472914476698996</v>
      </c>
      <c r="I348">
        <v>28.549327455850801</v>
      </c>
      <c r="J348">
        <v>1.2624453986214701</v>
      </c>
      <c r="K348">
        <v>457.28824943192802</v>
      </c>
      <c r="L348">
        <v>385.02505104771899</v>
      </c>
      <c r="M348">
        <v>53.346938433691697</v>
      </c>
      <c r="N348">
        <v>0.91049874672419795</v>
      </c>
      <c r="O348">
        <v>22.848633124135699</v>
      </c>
      <c r="P348">
        <v>67.277580071174398</v>
      </c>
      <c r="Q348">
        <v>6.6454028534546003E-2</v>
      </c>
    </row>
    <row r="349" spans="1:17" x14ac:dyDescent="0.3">
      <c r="A349" t="s">
        <v>807</v>
      </c>
      <c r="B349" t="s">
        <v>808</v>
      </c>
      <c r="C349" t="s">
        <v>3169</v>
      </c>
      <c r="D349" t="s">
        <v>127</v>
      </c>
      <c r="E349">
        <v>20447.203552020001</v>
      </c>
      <c r="F349">
        <v>1120.7</v>
      </c>
      <c r="G349">
        <v>207.99480685551799</v>
      </c>
      <c r="H349">
        <v>16.384598425265601</v>
      </c>
      <c r="I349">
        <v>-15.5761930862688</v>
      </c>
      <c r="J349">
        <v>17.006604237963298</v>
      </c>
      <c r="K349">
        <v>948.75177446264502</v>
      </c>
      <c r="L349">
        <v>848.86833860796298</v>
      </c>
      <c r="M349">
        <v>90.084233395319302</v>
      </c>
      <c r="N349">
        <v>1.86712088704718</v>
      </c>
      <c r="O349">
        <v>17.2481484786294</v>
      </c>
      <c r="P349">
        <v>254.651898734177</v>
      </c>
      <c r="Q349">
        <v>0.24770561156854901</v>
      </c>
    </row>
    <row r="350" spans="1:17" x14ac:dyDescent="0.3">
      <c r="A350" t="s">
        <v>809</v>
      </c>
      <c r="B350" t="s">
        <v>810</v>
      </c>
      <c r="C350" t="s">
        <v>3165</v>
      </c>
      <c r="D350" t="s">
        <v>269</v>
      </c>
      <c r="E350">
        <v>20422.95545238</v>
      </c>
      <c r="F350">
        <v>410.15</v>
      </c>
      <c r="G350">
        <v>-4.3833420582892</v>
      </c>
      <c r="H350">
        <v>-2.7520888473479301</v>
      </c>
      <c r="I350">
        <v>-16.163278149532498</v>
      </c>
      <c r="J350">
        <v>2.2471576006962102</v>
      </c>
      <c r="K350">
        <v>384.05965104753898</v>
      </c>
      <c r="L350">
        <v>375.13554461701301</v>
      </c>
      <c r="M350">
        <v>61.3653067144351</v>
      </c>
      <c r="N350">
        <v>0.50344280606085601</v>
      </c>
      <c r="O350">
        <v>36.047787394855497</v>
      </c>
      <c r="P350">
        <v>31.838637094181902</v>
      </c>
      <c r="Q350">
        <v>9.7985256803983997E-2</v>
      </c>
    </row>
    <row r="351" spans="1:17" hidden="1" x14ac:dyDescent="0.3">
      <c r="A351" t="s">
        <v>811</v>
      </c>
      <c r="B351" t="s">
        <v>812</v>
      </c>
      <c r="C351" t="s">
        <v>3176</v>
      </c>
      <c r="D351" t="s">
        <v>141</v>
      </c>
      <c r="E351">
        <v>20173.740000000002</v>
      </c>
      <c r="F351">
        <v>140.68</v>
      </c>
      <c r="G351">
        <v>-12.708006983107699</v>
      </c>
      <c r="H351">
        <v>-1.7062900603323401</v>
      </c>
      <c r="I351">
        <v>-0.29175270531862102</v>
      </c>
      <c r="J351">
        <v>1.2753871339632299</v>
      </c>
      <c r="K351">
        <v>140.45454247210901</v>
      </c>
      <c r="L351">
        <v>133.59263348002401</v>
      </c>
      <c r="M351">
        <v>53.328059728626101</v>
      </c>
      <c r="N351">
        <v>0.113414995530107</v>
      </c>
      <c r="O351">
        <v>10.072504975831601</v>
      </c>
      <c r="P351">
        <v>17.517333556093899</v>
      </c>
    </row>
    <row r="352" spans="1:17" hidden="1" x14ac:dyDescent="0.3">
      <c r="A352" t="s">
        <v>813</v>
      </c>
      <c r="B352" t="s">
        <v>814</v>
      </c>
      <c r="C352" t="s">
        <v>3176</v>
      </c>
      <c r="D352" t="s">
        <v>141</v>
      </c>
      <c r="E352">
        <v>20155.501969815999</v>
      </c>
      <c r="F352">
        <v>342.62</v>
      </c>
      <c r="G352">
        <v>-19.123374514538799</v>
      </c>
      <c r="H352">
        <v>-2.7906543039108702</v>
      </c>
      <c r="I352">
        <v>-10.667603123299299</v>
      </c>
      <c r="J352">
        <v>1.24071133068938</v>
      </c>
      <c r="K352">
        <v>340.47191398099</v>
      </c>
      <c r="L352">
        <v>336.63773577614</v>
      </c>
      <c r="M352">
        <v>42.778347382377802</v>
      </c>
      <c r="N352">
        <v>1.74235596439611</v>
      </c>
      <c r="O352">
        <v>6.5320179791022097</v>
      </c>
      <c r="P352">
        <v>12.5188834154351</v>
      </c>
      <c r="Q352">
        <v>-0.10379904096142301</v>
      </c>
    </row>
    <row r="353" spans="1:17" x14ac:dyDescent="0.3">
      <c r="A353" t="s">
        <v>815</v>
      </c>
      <c r="B353" t="s">
        <v>816</v>
      </c>
      <c r="C353" t="s">
        <v>3171</v>
      </c>
      <c r="D353" t="s">
        <v>37</v>
      </c>
      <c r="E353">
        <v>20087.284991960001</v>
      </c>
      <c r="F353">
        <v>909.4</v>
      </c>
      <c r="G353">
        <v>-11.476159522080801</v>
      </c>
      <c r="H353">
        <v>-4.8631978940045801</v>
      </c>
      <c r="I353">
        <v>1.43314332735982</v>
      </c>
      <c r="J353">
        <v>-0.206459992909199</v>
      </c>
      <c r="K353">
        <v>910.345838253343</v>
      </c>
      <c r="L353">
        <v>862.56879104629104</v>
      </c>
      <c r="M353">
        <v>55.428491706676297</v>
      </c>
      <c r="N353">
        <v>0.34191058320420198</v>
      </c>
      <c r="O353">
        <v>12.711678029469899</v>
      </c>
      <c r="P353">
        <v>27.8683914510686</v>
      </c>
    </row>
    <row r="354" spans="1:17" x14ac:dyDescent="0.3">
      <c r="A354" t="s">
        <v>817</v>
      </c>
      <c r="B354" t="s">
        <v>818</v>
      </c>
      <c r="C354" t="s">
        <v>3165</v>
      </c>
      <c r="D354" t="s">
        <v>54</v>
      </c>
      <c r="E354">
        <v>19986.284323939999</v>
      </c>
      <c r="F354">
        <v>1468.7</v>
      </c>
      <c r="G354">
        <v>53.358554038673397</v>
      </c>
      <c r="H354">
        <v>17.633342453892901</v>
      </c>
      <c r="I354">
        <v>51.781644078706201</v>
      </c>
      <c r="J354">
        <v>3.2320327740677399</v>
      </c>
      <c r="K354">
        <v>1212.6565971857799</v>
      </c>
      <c r="L354">
        <v>1002.06009325553</v>
      </c>
      <c r="M354">
        <v>85.458303346855104</v>
      </c>
      <c r="N354">
        <v>1.1662035344787101</v>
      </c>
      <c r="O354">
        <v>3.6324640838836899</v>
      </c>
      <c r="P354">
        <v>85.360005048274104</v>
      </c>
      <c r="Q354">
        <v>7.6148815125508001E-2</v>
      </c>
    </row>
    <row r="355" spans="1:17" x14ac:dyDescent="0.3">
      <c r="A355" t="s">
        <v>819</v>
      </c>
      <c r="B355" t="s">
        <v>820</v>
      </c>
      <c r="C355" t="s">
        <v>3161</v>
      </c>
      <c r="D355" t="s">
        <v>545</v>
      </c>
      <c r="E355">
        <v>19949.990254425</v>
      </c>
      <c r="F355">
        <v>470.25</v>
      </c>
      <c r="G355">
        <v>-48.202984118815998</v>
      </c>
      <c r="H355">
        <v>10.585176818159599</v>
      </c>
      <c r="I355">
        <v>12.744278779859499</v>
      </c>
      <c r="J355">
        <v>2.9206263470810798</v>
      </c>
      <c r="K355">
        <v>455.22071437421403</v>
      </c>
      <c r="L355">
        <v>473.619184625331</v>
      </c>
      <c r="M355">
        <v>62.656382983734602</v>
      </c>
      <c r="N355">
        <v>0.62935519953069796</v>
      </c>
      <c r="O355">
        <v>45.671998042609303</v>
      </c>
      <c r="P355">
        <v>54.545155777573299</v>
      </c>
      <c r="Q355">
        <v>5.5707864785274001E-2</v>
      </c>
    </row>
    <row r="356" spans="1:17" x14ac:dyDescent="0.3">
      <c r="A356" t="s">
        <v>821</v>
      </c>
      <c r="B356" t="s">
        <v>822</v>
      </c>
      <c r="C356" t="s">
        <v>3170</v>
      </c>
      <c r="D356" t="s">
        <v>78</v>
      </c>
      <c r="E356">
        <v>19912.358862599998</v>
      </c>
      <c r="F356">
        <v>842.7</v>
      </c>
      <c r="G356">
        <v>-32.667935323184899</v>
      </c>
      <c r="H356">
        <v>1.9906964436232</v>
      </c>
      <c r="I356">
        <v>-7.3592486035552502</v>
      </c>
      <c r="J356">
        <v>1.04633431841368</v>
      </c>
      <c r="K356">
        <v>819.302517521097</v>
      </c>
      <c r="L356">
        <v>841.27034299212698</v>
      </c>
      <c r="M356">
        <v>62.926365920131097</v>
      </c>
      <c r="N356">
        <v>0.451023804506682</v>
      </c>
      <c r="O356">
        <v>25.572564376409101</v>
      </c>
      <c r="P356">
        <v>20.385714285714201</v>
      </c>
      <c r="Q356">
        <v>-7.8137187038069003E-2</v>
      </c>
    </row>
    <row r="357" spans="1:17" x14ac:dyDescent="0.3">
      <c r="A357" t="s">
        <v>823</v>
      </c>
      <c r="B357" t="s">
        <v>824</v>
      </c>
      <c r="C357" t="s">
        <v>3177</v>
      </c>
      <c r="D357" t="s">
        <v>624</v>
      </c>
      <c r="E357">
        <v>19909.21411429</v>
      </c>
      <c r="F357">
        <v>635.15</v>
      </c>
      <c r="G357">
        <v>83.2084012252337</v>
      </c>
      <c r="H357">
        <v>-12.4519294140583</v>
      </c>
      <c r="I357">
        <v>-16.505955380834202</v>
      </c>
      <c r="J357">
        <v>-6.8705281371368701</v>
      </c>
      <c r="K357">
        <v>667.70756653240596</v>
      </c>
      <c r="L357">
        <v>594.24440260780295</v>
      </c>
      <c r="M357">
        <v>35.830088298191001</v>
      </c>
      <c r="N357">
        <v>0.64306002360092396</v>
      </c>
      <c r="O357">
        <v>23.159883492088401</v>
      </c>
      <c r="P357">
        <v>132.61307452847399</v>
      </c>
      <c r="Q357">
        <v>0.14504387549946701</v>
      </c>
    </row>
    <row r="358" spans="1:17" x14ac:dyDescent="0.3">
      <c r="A358" t="s">
        <v>825</v>
      </c>
      <c r="B358" t="s">
        <v>826</v>
      </c>
      <c r="C358" t="s">
        <v>3164</v>
      </c>
      <c r="D358" t="s">
        <v>46</v>
      </c>
      <c r="E358">
        <v>19909.015305479999</v>
      </c>
      <c r="F358">
        <v>317.10000000000002</v>
      </c>
      <c r="G358">
        <v>65.606250567342698</v>
      </c>
      <c r="H358">
        <v>-6.4122731687285901</v>
      </c>
      <c r="I358">
        <v>18.686608980429199</v>
      </c>
      <c r="J358">
        <v>-3.12048692011177</v>
      </c>
      <c r="K358">
        <v>319.301269181039</v>
      </c>
      <c r="L358">
        <v>265.36562213067401</v>
      </c>
      <c r="M358">
        <v>44.9895330179437</v>
      </c>
      <c r="N358">
        <v>0.45989964556492802</v>
      </c>
      <c r="O358">
        <v>14.9479659413434</v>
      </c>
      <c r="P358">
        <v>132.22262907359899</v>
      </c>
      <c r="Q358">
        <v>0.16428416380623001</v>
      </c>
    </row>
    <row r="359" spans="1:17" x14ac:dyDescent="0.3">
      <c r="A359" t="s">
        <v>827</v>
      </c>
      <c r="B359" t="s">
        <v>828</v>
      </c>
      <c r="C359" t="s">
        <v>3165</v>
      </c>
      <c r="D359" t="s">
        <v>54</v>
      </c>
      <c r="E359">
        <v>19852.493952059998</v>
      </c>
      <c r="F359">
        <v>1897.65</v>
      </c>
      <c r="G359">
        <v>63.327262942510998</v>
      </c>
      <c r="H359">
        <v>16.960581348903901</v>
      </c>
      <c r="I359">
        <v>19.895136572395302</v>
      </c>
      <c r="J359">
        <v>7.2488446119148398</v>
      </c>
      <c r="K359">
        <v>1659.34979516102</v>
      </c>
      <c r="L359">
        <v>1483.81726624304</v>
      </c>
      <c r="M359">
        <v>79.6979806706521</v>
      </c>
      <c r="N359">
        <v>3.35678602087272</v>
      </c>
      <c r="O359">
        <v>1.17777250810211</v>
      </c>
      <c r="P359">
        <v>97.939918639824697</v>
      </c>
    </row>
    <row r="360" spans="1:17" hidden="1" x14ac:dyDescent="0.3">
      <c r="A360" t="s">
        <v>829</v>
      </c>
      <c r="B360" t="s">
        <v>830</v>
      </c>
      <c r="C360" t="s">
        <v>3176</v>
      </c>
      <c r="D360" t="s">
        <v>501</v>
      </c>
      <c r="E360">
        <v>19703.208346079999</v>
      </c>
      <c r="F360">
        <v>1900.65</v>
      </c>
      <c r="G360">
        <v>-29.333842385901701</v>
      </c>
      <c r="H360">
        <v>-16.581027211431401</v>
      </c>
      <c r="I360">
        <v>7.69181097083169</v>
      </c>
      <c r="J360">
        <v>-2.8821544639684</v>
      </c>
      <c r="K360">
        <v>1972.31833825936</v>
      </c>
      <c r="L360">
        <v>1840.7618271532499</v>
      </c>
      <c r="M360">
        <v>30.700216789636599</v>
      </c>
      <c r="N360">
        <v>0.49372260349605901</v>
      </c>
      <c r="O360">
        <v>22.5896403861836</v>
      </c>
      <c r="P360">
        <v>29.985638079606002</v>
      </c>
      <c r="Q360">
        <v>-3.5318541464191999E-2</v>
      </c>
    </row>
    <row r="361" spans="1:17" x14ac:dyDescent="0.3">
      <c r="A361" t="s">
        <v>831</v>
      </c>
      <c r="B361" t="s">
        <v>832</v>
      </c>
      <c r="C361" t="s">
        <v>3168</v>
      </c>
      <c r="D361" t="s">
        <v>274</v>
      </c>
      <c r="E361">
        <v>19630.7053326799</v>
      </c>
      <c r="F361">
        <v>899.6</v>
      </c>
      <c r="G361">
        <v>30.163709020098501</v>
      </c>
      <c r="H361">
        <v>9.8239199994711406</v>
      </c>
      <c r="I361">
        <v>9.6858773266236096</v>
      </c>
      <c r="J361">
        <v>4.0432165157762698</v>
      </c>
      <c r="K361">
        <v>825.93111411774998</v>
      </c>
      <c r="L361">
        <v>762.814147414118</v>
      </c>
      <c r="M361">
        <v>74.487088601257796</v>
      </c>
      <c r="N361">
        <v>1.8397103472237599</v>
      </c>
      <c r="O361">
        <v>6.49177412183192</v>
      </c>
      <c r="P361">
        <v>68.118108764716794</v>
      </c>
      <c r="Q361">
        <v>0.20412946596850001</v>
      </c>
    </row>
    <row r="362" spans="1:17" x14ac:dyDescent="0.3">
      <c r="A362" t="s">
        <v>833</v>
      </c>
      <c r="B362" t="s">
        <v>834</v>
      </c>
      <c r="C362" t="s">
        <v>3174</v>
      </c>
      <c r="D362" t="s">
        <v>141</v>
      </c>
      <c r="E362">
        <v>19596.50522694</v>
      </c>
      <c r="F362">
        <v>1734.7</v>
      </c>
      <c r="G362">
        <v>135.26784473658299</v>
      </c>
      <c r="H362">
        <v>-5.2926086771555099</v>
      </c>
      <c r="I362">
        <v>11.5650664490755</v>
      </c>
      <c r="J362">
        <v>-3.3171971580423301</v>
      </c>
      <c r="K362">
        <v>1765.6306010425001</v>
      </c>
      <c r="L362">
        <v>1537.9639266588199</v>
      </c>
      <c r="M362">
        <v>55.089099218487</v>
      </c>
      <c r="N362">
        <v>0.75414406939678102</v>
      </c>
      <c r="O362">
        <v>24.5635218465438</v>
      </c>
      <c r="P362">
        <v>178.559426691601</v>
      </c>
      <c r="Q362">
        <v>9.0861118975147995E-2</v>
      </c>
    </row>
    <row r="363" spans="1:17" hidden="1" x14ac:dyDescent="0.3">
      <c r="A363" t="s">
        <v>835</v>
      </c>
      <c r="B363" t="s">
        <v>836</v>
      </c>
      <c r="C363" t="s">
        <v>3176</v>
      </c>
      <c r="D363" t="s">
        <v>837</v>
      </c>
      <c r="E363">
        <v>19431.2415447149</v>
      </c>
      <c r="F363">
        <v>1789.45</v>
      </c>
      <c r="G363">
        <v>0.90235152706751198</v>
      </c>
      <c r="H363">
        <v>-0.11366568251039399</v>
      </c>
      <c r="I363">
        <v>15.919562359525701</v>
      </c>
      <c r="J363">
        <v>-1.4951323674001999</v>
      </c>
      <c r="K363">
        <v>1709.11606049483</v>
      </c>
      <c r="M363">
        <v>51.225182728981899</v>
      </c>
      <c r="N363">
        <v>0.50251435005816902</v>
      </c>
      <c r="O363">
        <v>11.822068233255999</v>
      </c>
      <c r="P363">
        <v>45.2888401737506</v>
      </c>
    </row>
    <row r="364" spans="1:17" x14ac:dyDescent="0.3">
      <c r="A364" t="s">
        <v>838</v>
      </c>
      <c r="B364" t="s">
        <v>839</v>
      </c>
      <c r="C364" t="s">
        <v>3172</v>
      </c>
      <c r="D364" t="s">
        <v>414</v>
      </c>
      <c r="E364">
        <v>19404.348506189999</v>
      </c>
      <c r="F364">
        <v>8177.85</v>
      </c>
      <c r="G364">
        <v>1.01611750761296</v>
      </c>
      <c r="H364">
        <v>0.52549402933417599</v>
      </c>
      <c r="I364">
        <v>30.122894864519601</v>
      </c>
      <c r="J364">
        <v>1.6851688129009701</v>
      </c>
      <c r="K364">
        <v>8003.8839860077296</v>
      </c>
      <c r="L364">
        <v>7333.2097157587896</v>
      </c>
      <c r="M364">
        <v>53.187531890971698</v>
      </c>
      <c r="N364">
        <v>0.52870155957790799</v>
      </c>
      <c r="O364">
        <v>9.80881282977799</v>
      </c>
      <c r="P364">
        <v>49.051325046476798</v>
      </c>
      <c r="Q364">
        <v>-9.5714456430200003E-4</v>
      </c>
    </row>
    <row r="365" spans="1:17" x14ac:dyDescent="0.3">
      <c r="A365" t="s">
        <v>840</v>
      </c>
      <c r="B365" t="s">
        <v>841</v>
      </c>
      <c r="C365" t="s">
        <v>3173</v>
      </c>
      <c r="D365" t="s">
        <v>166</v>
      </c>
      <c r="E365">
        <v>19390.141718325001</v>
      </c>
      <c r="F365">
        <v>810.95</v>
      </c>
      <c r="G365">
        <v>101.93296009393499</v>
      </c>
      <c r="H365">
        <v>-7.8777000218405497</v>
      </c>
      <c r="I365">
        <v>8.2481808715831306</v>
      </c>
      <c r="J365">
        <v>-4.2603912049482</v>
      </c>
      <c r="K365">
        <v>810.30023634821998</v>
      </c>
      <c r="L365">
        <v>683.12573017235798</v>
      </c>
      <c r="M365">
        <v>50.257087065020201</v>
      </c>
      <c r="N365">
        <v>0.83525936279545498</v>
      </c>
      <c r="O365">
        <v>20.845921450151</v>
      </c>
      <c r="P365">
        <v>170.31666666666601</v>
      </c>
      <c r="Q365">
        <v>0.18462862214129799</v>
      </c>
    </row>
    <row r="366" spans="1:17" x14ac:dyDescent="0.3">
      <c r="A366" t="s">
        <v>842</v>
      </c>
      <c r="B366" t="s">
        <v>843</v>
      </c>
      <c r="C366" t="s">
        <v>3161</v>
      </c>
      <c r="D366" t="s">
        <v>51</v>
      </c>
      <c r="E366">
        <v>19352.81255192</v>
      </c>
      <c r="F366">
        <v>1213.7</v>
      </c>
      <c r="G366">
        <v>-43.266821342565002</v>
      </c>
      <c r="H366">
        <v>-6.4086643280394204</v>
      </c>
      <c r="I366">
        <v>-19.531711411820201</v>
      </c>
      <c r="J366">
        <v>3.94693944742842E-2</v>
      </c>
      <c r="K366">
        <v>1263.3318379109</v>
      </c>
      <c r="L366">
        <v>1365.8137984580601</v>
      </c>
      <c r="M366">
        <v>52.487974053828196</v>
      </c>
      <c r="N366">
        <v>0.71271103581387496</v>
      </c>
      <c r="O366">
        <v>47.977259619345801</v>
      </c>
      <c r="P366">
        <v>5.2645273200347003</v>
      </c>
      <c r="Q366">
        <v>6.2676327837418E-2</v>
      </c>
    </row>
    <row r="367" spans="1:17" x14ac:dyDescent="0.3">
      <c r="A367" t="s">
        <v>844</v>
      </c>
      <c r="B367" t="s">
        <v>845</v>
      </c>
      <c r="C367" t="s">
        <v>3173</v>
      </c>
      <c r="D367" t="s">
        <v>436</v>
      </c>
      <c r="E367">
        <v>19269.752849324999</v>
      </c>
      <c r="F367">
        <v>311.64999999999998</v>
      </c>
      <c r="G367">
        <v>2.6780046695568198</v>
      </c>
      <c r="H367">
        <v>3.9023289217195001</v>
      </c>
      <c r="I367">
        <v>27.062408324568299</v>
      </c>
      <c r="J367">
        <v>4.1202265708621802E-2</v>
      </c>
      <c r="K367">
        <v>304.73250997814398</v>
      </c>
      <c r="L367">
        <v>273.178820225815</v>
      </c>
      <c r="M367">
        <v>65.453717922003705</v>
      </c>
      <c r="N367">
        <v>1.35334801285238</v>
      </c>
      <c r="O367">
        <v>14.198620247072</v>
      </c>
      <c r="P367">
        <v>67.7341227125941</v>
      </c>
      <c r="Q367">
        <v>5.1638748452074001E-2</v>
      </c>
    </row>
    <row r="368" spans="1:17" x14ac:dyDescent="0.3">
      <c r="A368" t="s">
        <v>846</v>
      </c>
      <c r="B368" t="s">
        <v>847</v>
      </c>
      <c r="C368" t="s">
        <v>3161</v>
      </c>
      <c r="D368" t="s">
        <v>848</v>
      </c>
      <c r="E368">
        <v>19083.709767925</v>
      </c>
      <c r="F368">
        <v>214.61</v>
      </c>
      <c r="G368">
        <v>26.731277768193699</v>
      </c>
      <c r="H368">
        <v>9.2902411057481906</v>
      </c>
      <c r="I368">
        <v>38.124169581662002</v>
      </c>
      <c r="J368">
        <v>5.5905758863143298</v>
      </c>
      <c r="K368">
        <v>191.25261527433599</v>
      </c>
      <c r="L368">
        <v>166.59630460334799</v>
      </c>
      <c r="M368">
        <v>77.909604706842202</v>
      </c>
      <c r="N368">
        <v>1.21446766452209</v>
      </c>
      <c r="O368">
        <v>1.2534364661479001</v>
      </c>
      <c r="P368">
        <v>76.852080758137603</v>
      </c>
      <c r="Q368">
        <v>-8.1455927964049994E-3</v>
      </c>
    </row>
    <row r="369" spans="1:17" x14ac:dyDescent="0.3">
      <c r="A369" t="s">
        <v>849</v>
      </c>
      <c r="B369" t="s">
        <v>850</v>
      </c>
      <c r="C369" t="s">
        <v>3164</v>
      </c>
      <c r="D369" t="s">
        <v>46</v>
      </c>
      <c r="E369">
        <v>19064.407667949999</v>
      </c>
      <c r="F369">
        <v>1639.25</v>
      </c>
      <c r="G369">
        <v>172.76301901757901</v>
      </c>
      <c r="H369">
        <v>-6.3785810683892903</v>
      </c>
      <c r="I369">
        <v>118.30938625464</v>
      </c>
      <c r="J369">
        <v>-0.74145830454608597</v>
      </c>
      <c r="K369">
        <v>1574.2070705845799</v>
      </c>
      <c r="L369">
        <v>1165.4362094686001</v>
      </c>
      <c r="M369">
        <v>52.126424721649499</v>
      </c>
      <c r="N369">
        <v>1.16020095628862</v>
      </c>
      <c r="O369">
        <v>9.6050022876315406</v>
      </c>
      <c r="P369">
        <v>241.510416666666</v>
      </c>
      <c r="Q369">
        <v>0.193794875482727</v>
      </c>
    </row>
    <row r="370" spans="1:17" x14ac:dyDescent="0.3">
      <c r="A370" t="s">
        <v>851</v>
      </c>
      <c r="B370" t="s">
        <v>852</v>
      </c>
      <c r="C370" t="s">
        <v>3173</v>
      </c>
      <c r="D370" t="s">
        <v>258</v>
      </c>
      <c r="E370">
        <v>19049.290627900002</v>
      </c>
      <c r="F370">
        <v>1313</v>
      </c>
      <c r="G370">
        <v>119.81382843366799</v>
      </c>
      <c r="H370">
        <v>1.95437030533149</v>
      </c>
      <c r="I370">
        <v>51.124045943725498</v>
      </c>
      <c r="J370">
        <v>-4.2518597675687104</v>
      </c>
      <c r="K370">
        <v>1278.6877257395199</v>
      </c>
      <c r="L370">
        <v>1036.3836935980701</v>
      </c>
      <c r="M370">
        <v>49.806968524311998</v>
      </c>
      <c r="N370">
        <v>1.32035939380919</v>
      </c>
      <c r="O370">
        <v>10.4341203351104</v>
      </c>
      <c r="P370">
        <v>180.19632949210401</v>
      </c>
      <c r="Q370">
        <v>0.190560786914206</v>
      </c>
    </row>
    <row r="371" spans="1:17" x14ac:dyDescent="0.3">
      <c r="A371" t="s">
        <v>853</v>
      </c>
      <c r="B371" t="s">
        <v>854</v>
      </c>
      <c r="C371" t="s">
        <v>3163</v>
      </c>
      <c r="D371" t="s">
        <v>221</v>
      </c>
      <c r="E371">
        <v>18958.769527500001</v>
      </c>
      <c r="F371">
        <v>2717.25</v>
      </c>
      <c r="G371">
        <v>92.147026863469307</v>
      </c>
      <c r="H371">
        <v>10.492809985475199</v>
      </c>
      <c r="I371">
        <v>49.634531586450898</v>
      </c>
      <c r="J371">
        <v>8.19457949554001</v>
      </c>
      <c r="K371">
        <v>2325.4734133859802</v>
      </c>
      <c r="L371">
        <v>1835.98451688573</v>
      </c>
      <c r="M371">
        <v>66.369656157821197</v>
      </c>
      <c r="N371">
        <v>0.90815546005981496</v>
      </c>
      <c r="O371">
        <v>2.0885086024473298</v>
      </c>
      <c r="P371">
        <v>136.29288229923</v>
      </c>
      <c r="Q371">
        <v>8.9631834448974004E-2</v>
      </c>
    </row>
    <row r="372" spans="1:17" hidden="1" x14ac:dyDescent="0.3">
      <c r="A372" t="s">
        <v>855</v>
      </c>
      <c r="B372" t="s">
        <v>856</v>
      </c>
      <c r="C372" t="s">
        <v>3176</v>
      </c>
      <c r="D372" t="s">
        <v>51</v>
      </c>
      <c r="E372">
        <v>18788.17233524</v>
      </c>
      <c r="F372">
        <v>437.2</v>
      </c>
      <c r="G372">
        <v>6.3631232184741204</v>
      </c>
      <c r="H372">
        <v>-4.4623643626617104</v>
      </c>
      <c r="I372">
        <v>21.380334050932301</v>
      </c>
      <c r="J372">
        <v>6.50066806230436</v>
      </c>
      <c r="K372">
        <v>407.65972553291402</v>
      </c>
      <c r="M372">
        <v>65.911681777042403</v>
      </c>
      <c r="N372">
        <v>1.07980894438814</v>
      </c>
      <c r="O372">
        <v>11.37923147301</v>
      </c>
      <c r="P372">
        <v>49.726027397260196</v>
      </c>
    </row>
    <row r="373" spans="1:17" x14ac:dyDescent="0.3">
      <c r="A373" t="s">
        <v>857</v>
      </c>
      <c r="B373" t="s">
        <v>858</v>
      </c>
      <c r="C373" t="s">
        <v>3173</v>
      </c>
      <c r="D373" t="s">
        <v>776</v>
      </c>
      <c r="E373">
        <v>18744.568399079999</v>
      </c>
      <c r="F373">
        <v>1391.85</v>
      </c>
      <c r="G373">
        <v>43.477742241660799</v>
      </c>
      <c r="H373">
        <v>-8.4763980526494295E-3</v>
      </c>
      <c r="I373">
        <v>41.549260804267398</v>
      </c>
      <c r="J373">
        <v>-1.18883878207246</v>
      </c>
      <c r="K373">
        <v>1460.4740826592999</v>
      </c>
      <c r="L373">
        <v>1214.81841715616</v>
      </c>
      <c r="M373">
        <v>41.928868709830802</v>
      </c>
      <c r="N373">
        <v>0.38275720135854102</v>
      </c>
      <c r="O373">
        <v>36.289830082264601</v>
      </c>
      <c r="P373">
        <v>104.383259911894</v>
      </c>
      <c r="Q373">
        <v>0.24451613100536501</v>
      </c>
    </row>
    <row r="374" spans="1:17" x14ac:dyDescent="0.3">
      <c r="A374" t="s">
        <v>859</v>
      </c>
      <c r="B374" t="s">
        <v>860</v>
      </c>
      <c r="C374" t="s">
        <v>3168</v>
      </c>
      <c r="D374" t="s">
        <v>124</v>
      </c>
      <c r="E374">
        <v>18742.930389540001</v>
      </c>
      <c r="F374">
        <v>3127.95</v>
      </c>
      <c r="G374">
        <v>-28.331057643388899</v>
      </c>
      <c r="H374">
        <v>7.5440051163439197</v>
      </c>
      <c r="I374">
        <v>11.469032682654699</v>
      </c>
      <c r="J374">
        <v>3.0973692486308302</v>
      </c>
      <c r="K374">
        <v>2873.9732175818699</v>
      </c>
      <c r="L374">
        <v>2742.1301113853601</v>
      </c>
      <c r="M374">
        <v>71.076478967795495</v>
      </c>
      <c r="N374">
        <v>1.1608464007436601</v>
      </c>
      <c r="O374">
        <v>3.82199203951469</v>
      </c>
      <c r="P374">
        <v>40.266816143497699</v>
      </c>
      <c r="Q374">
        <v>-7.8831459370672E-2</v>
      </c>
    </row>
    <row r="375" spans="1:17" x14ac:dyDescent="0.3">
      <c r="A375" t="s">
        <v>861</v>
      </c>
      <c r="B375" t="s">
        <v>862</v>
      </c>
      <c r="C375" t="s">
        <v>624</v>
      </c>
      <c r="D375" t="s">
        <v>624</v>
      </c>
      <c r="E375">
        <v>18573.73515153</v>
      </c>
      <c r="F375">
        <v>36.909999999999997</v>
      </c>
      <c r="G375">
        <v>-33.720568223461797</v>
      </c>
      <c r="H375">
        <v>-6.1631693965668903</v>
      </c>
      <c r="I375">
        <v>-16.926714160474798</v>
      </c>
      <c r="J375">
        <v>-0.57154377407688906</v>
      </c>
      <c r="K375">
        <v>37.610504803873802</v>
      </c>
      <c r="L375">
        <v>38.228123015549798</v>
      </c>
      <c r="M375">
        <v>46.1256850458578</v>
      </c>
      <c r="N375">
        <v>0.43016335335447098</v>
      </c>
      <c r="O375">
        <v>43.321593064210198</v>
      </c>
      <c r="P375">
        <v>13.9197530864197</v>
      </c>
      <c r="Q375">
        <v>4.1935812328771999E-2</v>
      </c>
    </row>
    <row r="376" spans="1:17" x14ac:dyDescent="0.3">
      <c r="A376" t="s">
        <v>863</v>
      </c>
      <c r="B376" t="s">
        <v>864</v>
      </c>
      <c r="C376" t="s">
        <v>3160</v>
      </c>
      <c r="D376" t="s">
        <v>21</v>
      </c>
      <c r="E376">
        <v>18557.005958220001</v>
      </c>
      <c r="F376">
        <v>668.45</v>
      </c>
      <c r="G376">
        <v>-7.6128842130408501</v>
      </c>
      <c r="H376">
        <v>7.59489366691583</v>
      </c>
      <c r="I376">
        <v>-25.938963161477201</v>
      </c>
      <c r="J376">
        <v>0.91415714738347897</v>
      </c>
      <c r="K376">
        <v>644.96660366955302</v>
      </c>
      <c r="L376">
        <v>637.35646316729105</v>
      </c>
      <c r="M376">
        <v>56.198630440514101</v>
      </c>
      <c r="N376">
        <v>1.29373368806954</v>
      </c>
      <c r="O376">
        <v>30.151843817787402</v>
      </c>
      <c r="P376">
        <v>42.3445485519591</v>
      </c>
      <c r="Q376">
        <v>7.9344277998603996E-2</v>
      </c>
    </row>
    <row r="377" spans="1:17" x14ac:dyDescent="0.3">
      <c r="A377" t="s">
        <v>865</v>
      </c>
      <c r="B377" t="s">
        <v>866</v>
      </c>
      <c r="C377" t="s">
        <v>3172</v>
      </c>
      <c r="D377" t="s">
        <v>443</v>
      </c>
      <c r="E377">
        <v>18441.948022174998</v>
      </c>
      <c r="F377">
        <v>1291.75</v>
      </c>
      <c r="G377">
        <v>29.449174247607399</v>
      </c>
      <c r="H377">
        <v>-6.5888554328695204</v>
      </c>
      <c r="I377">
        <v>21.961209749962698</v>
      </c>
      <c r="J377">
        <v>-2.9599063048437899</v>
      </c>
      <c r="K377">
        <v>1298.4553885845</v>
      </c>
      <c r="L377">
        <v>1107.7916967608201</v>
      </c>
      <c r="M377">
        <v>41.058304684200898</v>
      </c>
      <c r="N377">
        <v>0.33821835190695998</v>
      </c>
      <c r="O377">
        <v>19.5045480936713</v>
      </c>
      <c r="P377">
        <v>77.560137457044604</v>
      </c>
      <c r="Q377">
        <v>0.151744967915839</v>
      </c>
    </row>
    <row r="378" spans="1:17" x14ac:dyDescent="0.3">
      <c r="A378" t="s">
        <v>867</v>
      </c>
      <c r="B378" t="s">
        <v>868</v>
      </c>
      <c r="C378" t="s">
        <v>3159</v>
      </c>
      <c r="D378" t="s">
        <v>185</v>
      </c>
      <c r="E378">
        <v>18419.092263660001</v>
      </c>
      <c r="F378">
        <v>1864.7</v>
      </c>
      <c r="G378">
        <v>50.960511545935802</v>
      </c>
      <c r="H378">
        <v>-0.89020028979948695</v>
      </c>
      <c r="I378">
        <v>34.8163990647245</v>
      </c>
      <c r="J378">
        <v>3.08922244864775</v>
      </c>
      <c r="K378">
        <v>1748.7612597043401</v>
      </c>
      <c r="L378">
        <v>1485.0703412298701</v>
      </c>
      <c r="M378">
        <v>63.237352094576899</v>
      </c>
      <c r="N378">
        <v>0.68996084340939301</v>
      </c>
      <c r="O378">
        <v>2.5446452512468398</v>
      </c>
      <c r="P378">
        <v>90.518518518518505</v>
      </c>
      <c r="Q378">
        <v>4.8745882670197999E-2</v>
      </c>
    </row>
    <row r="379" spans="1:17" x14ac:dyDescent="0.3">
      <c r="A379" t="s">
        <v>869</v>
      </c>
      <c r="B379" t="s">
        <v>870</v>
      </c>
      <c r="C379" t="s">
        <v>3175</v>
      </c>
      <c r="D379" t="s">
        <v>281</v>
      </c>
      <c r="E379">
        <v>18408.851197079999</v>
      </c>
      <c r="F379">
        <v>487.7</v>
      </c>
      <c r="G379">
        <v>154.26699445765101</v>
      </c>
      <c r="H379">
        <v>19.366704696391398</v>
      </c>
      <c r="I379">
        <v>83.559423742542904</v>
      </c>
      <c r="J379">
        <v>-2.0102331606466799</v>
      </c>
      <c r="K379">
        <v>395.04736046428297</v>
      </c>
      <c r="L379">
        <v>297.90832916681399</v>
      </c>
      <c r="M379">
        <v>59.555934232653399</v>
      </c>
      <c r="N379">
        <v>0.60323477606908904</v>
      </c>
      <c r="O379">
        <v>6.5204018864055602</v>
      </c>
      <c r="P379">
        <v>208.08591282375201</v>
      </c>
      <c r="Q379">
        <v>0.142607914814812</v>
      </c>
    </row>
    <row r="380" spans="1:17" x14ac:dyDescent="0.3">
      <c r="A380" t="s">
        <v>871</v>
      </c>
      <c r="B380" t="s">
        <v>872</v>
      </c>
      <c r="C380" t="s">
        <v>3171</v>
      </c>
      <c r="D380" t="s">
        <v>590</v>
      </c>
      <c r="E380">
        <v>18395.504162500001</v>
      </c>
      <c r="F380">
        <v>1431.25</v>
      </c>
      <c r="G380">
        <v>-43.019271538981997</v>
      </c>
      <c r="H380">
        <v>-3.0713751825801601</v>
      </c>
      <c r="I380">
        <v>-12.4209851789205</v>
      </c>
      <c r="J380">
        <v>-1.4668564662461201</v>
      </c>
      <c r="K380">
        <v>1464.63352956309</v>
      </c>
      <c r="L380">
        <v>1480.2701453990701</v>
      </c>
      <c r="M380">
        <v>43.2495019109708</v>
      </c>
      <c r="N380">
        <v>0.60811873048030196</v>
      </c>
      <c r="O380">
        <v>20.663755458515201</v>
      </c>
      <c r="P380">
        <v>12.7856579984239</v>
      </c>
      <c r="Q380">
        <v>-0.104722790189759</v>
      </c>
    </row>
    <row r="381" spans="1:17" x14ac:dyDescent="0.3">
      <c r="A381" t="s">
        <v>873</v>
      </c>
      <c r="B381" t="s">
        <v>874</v>
      </c>
      <c r="C381" t="s">
        <v>3168</v>
      </c>
      <c r="D381" t="s">
        <v>756</v>
      </c>
      <c r="E381">
        <v>18380.757659499999</v>
      </c>
      <c r="F381">
        <v>446.75</v>
      </c>
      <c r="G381">
        <v>25.664583564268799</v>
      </c>
      <c r="H381">
        <v>10.7408958521935</v>
      </c>
      <c r="I381">
        <v>22.391758722737801</v>
      </c>
      <c r="J381">
        <v>3.35143026034405</v>
      </c>
      <c r="K381">
        <v>392.90556174401001</v>
      </c>
      <c r="L381">
        <v>343.082653321804</v>
      </c>
      <c r="M381">
        <v>68.696882404394998</v>
      </c>
      <c r="N381">
        <v>0.98526235473803603</v>
      </c>
      <c r="O381">
        <v>3.7493005036373699</v>
      </c>
      <c r="P381">
        <v>94.408181026979904</v>
      </c>
      <c r="Q381">
        <v>0.17362225594679601</v>
      </c>
    </row>
    <row r="382" spans="1:17" x14ac:dyDescent="0.3">
      <c r="A382" t="s">
        <v>875</v>
      </c>
      <c r="B382" t="s">
        <v>876</v>
      </c>
      <c r="C382" t="s">
        <v>3162</v>
      </c>
      <c r="D382" t="s">
        <v>27</v>
      </c>
      <c r="E382">
        <v>18116.315246108999</v>
      </c>
      <c r="F382">
        <v>92.67</v>
      </c>
      <c r="G382">
        <v>-34.179799041166397</v>
      </c>
      <c r="H382">
        <v>-3.0375916524780302</v>
      </c>
      <c r="I382">
        <v>-3.06634534817944</v>
      </c>
      <c r="J382">
        <v>-3.8353673776414698</v>
      </c>
      <c r="K382">
        <v>90.895210594324098</v>
      </c>
      <c r="L382">
        <v>86.297948753319901</v>
      </c>
      <c r="M382">
        <v>44.845884981172297</v>
      </c>
      <c r="N382">
        <v>0.75011031417296803</v>
      </c>
      <c r="O382">
        <v>20.211503183338699</v>
      </c>
      <c r="P382">
        <v>42.4596464258262</v>
      </c>
      <c r="Q382">
        <v>8.6094331037662994E-2</v>
      </c>
    </row>
    <row r="383" spans="1:17" x14ac:dyDescent="0.3">
      <c r="A383" t="s">
        <v>877</v>
      </c>
      <c r="B383" t="s">
        <v>878</v>
      </c>
      <c r="C383" t="s">
        <v>3173</v>
      </c>
      <c r="D383" t="s">
        <v>127</v>
      </c>
      <c r="E383">
        <v>18111.860542679999</v>
      </c>
      <c r="F383">
        <v>690.6</v>
      </c>
      <c r="G383">
        <v>49.331726817739302</v>
      </c>
      <c r="H383">
        <v>2.7778682855931098</v>
      </c>
      <c r="I383">
        <v>15.903490876587901</v>
      </c>
      <c r="J383">
        <v>-2.1100397099686301</v>
      </c>
      <c r="K383">
        <v>663.61770065484302</v>
      </c>
      <c r="L383">
        <v>568.37139570499096</v>
      </c>
      <c r="M383">
        <v>45.359365723569297</v>
      </c>
      <c r="N383">
        <v>0.42038563782057298</v>
      </c>
      <c r="O383">
        <v>8.6012163336229399</v>
      </c>
      <c r="P383">
        <v>96.221054127006695</v>
      </c>
      <c r="Q383">
        <v>0.171950630752325</v>
      </c>
    </row>
    <row r="384" spans="1:17" x14ac:dyDescent="0.3">
      <c r="A384" t="s">
        <v>879</v>
      </c>
      <c r="B384" t="s">
        <v>880</v>
      </c>
      <c r="C384" t="s">
        <v>3161</v>
      </c>
      <c r="D384" t="s">
        <v>132</v>
      </c>
      <c r="E384">
        <v>18096.504437124</v>
      </c>
      <c r="F384">
        <v>69.239999999999995</v>
      </c>
      <c r="G384">
        <v>264.84353870293501</v>
      </c>
      <c r="H384">
        <v>-2.6766440881216602</v>
      </c>
      <c r="I384">
        <v>62.425877238858298</v>
      </c>
      <c r="J384">
        <v>-5.1959228050327297</v>
      </c>
      <c r="K384">
        <v>70.849382159273006</v>
      </c>
      <c r="L384">
        <v>54.011222327570103</v>
      </c>
      <c r="M384">
        <v>34.952349501426298</v>
      </c>
      <c r="N384">
        <v>0.65380536836380398</v>
      </c>
      <c r="O384">
        <v>32.004621606008101</v>
      </c>
      <c r="P384">
        <v>343.84615384615302</v>
      </c>
      <c r="Q384">
        <v>0.14676019163558399</v>
      </c>
    </row>
    <row r="385" spans="1:17" x14ac:dyDescent="0.3">
      <c r="A385" t="s">
        <v>881</v>
      </c>
      <c r="B385" t="s">
        <v>882</v>
      </c>
      <c r="C385" t="s">
        <v>3161</v>
      </c>
      <c r="D385" t="s">
        <v>24</v>
      </c>
      <c r="E385">
        <v>18022.221298994999</v>
      </c>
      <c r="F385">
        <v>223.95</v>
      </c>
      <c r="G385">
        <v>44.480896651972003</v>
      </c>
      <c r="H385">
        <v>0.52644239689681804</v>
      </c>
      <c r="I385">
        <v>16.4996513231814</v>
      </c>
      <c r="J385">
        <v>-1.52878621355404</v>
      </c>
      <c r="K385">
        <v>215.634932137736</v>
      </c>
      <c r="L385">
        <v>190.24871158702001</v>
      </c>
      <c r="M385">
        <v>59.086855810335997</v>
      </c>
      <c r="N385">
        <v>0.432445760755924</v>
      </c>
      <c r="O385">
        <v>3.9294485376199999</v>
      </c>
      <c r="P385">
        <v>79.159999999999897</v>
      </c>
      <c r="Q385">
        <v>0.187968468906791</v>
      </c>
    </row>
    <row r="386" spans="1:17" x14ac:dyDescent="0.3">
      <c r="A386" t="s">
        <v>883</v>
      </c>
      <c r="B386" t="s">
        <v>884</v>
      </c>
      <c r="C386" t="s">
        <v>3160</v>
      </c>
      <c r="D386" t="s">
        <v>21</v>
      </c>
      <c r="E386">
        <v>17969.66717406</v>
      </c>
      <c r="F386">
        <v>792.6</v>
      </c>
      <c r="G386">
        <v>17.7661889340607</v>
      </c>
      <c r="H386">
        <v>-4.0874305550671997</v>
      </c>
      <c r="I386">
        <v>26.697817782112399</v>
      </c>
      <c r="J386">
        <v>-2.46703190636019</v>
      </c>
      <c r="K386">
        <v>758.128508666367</v>
      </c>
      <c r="L386">
        <v>646.14491542694498</v>
      </c>
      <c r="M386">
        <v>56.344506900082301</v>
      </c>
      <c r="N386">
        <v>0.45811924233742801</v>
      </c>
      <c r="O386">
        <v>5.9172344183699099</v>
      </c>
      <c r="P386">
        <v>73.701512163050594</v>
      </c>
      <c r="Q386">
        <v>2.9182329435601999E-2</v>
      </c>
    </row>
    <row r="387" spans="1:17" x14ac:dyDescent="0.3">
      <c r="A387" t="s">
        <v>885</v>
      </c>
      <c r="B387" t="s">
        <v>886</v>
      </c>
      <c r="C387" t="s">
        <v>3171</v>
      </c>
      <c r="D387" t="s">
        <v>887</v>
      </c>
      <c r="E387">
        <v>17941.579807450002</v>
      </c>
      <c r="F387">
        <v>807.55</v>
      </c>
      <c r="G387">
        <v>-11.274506420741201</v>
      </c>
      <c r="H387">
        <v>7.7258583334842097</v>
      </c>
      <c r="I387">
        <v>12.030300608745501</v>
      </c>
      <c r="J387">
        <v>0.79886766459110004</v>
      </c>
      <c r="K387">
        <v>743.49815241707097</v>
      </c>
      <c r="L387">
        <v>699.42217331075199</v>
      </c>
      <c r="M387">
        <v>66.034630796563107</v>
      </c>
      <c r="N387">
        <v>1.1303363244793401</v>
      </c>
      <c r="O387">
        <v>5.1947247848430402</v>
      </c>
      <c r="P387">
        <v>35.9511784511784</v>
      </c>
      <c r="Q387">
        <v>7.8928750869264999E-2</v>
      </c>
    </row>
    <row r="388" spans="1:17" x14ac:dyDescent="0.3">
      <c r="A388" t="s">
        <v>888</v>
      </c>
      <c r="B388" t="s">
        <v>889</v>
      </c>
      <c r="C388" t="s">
        <v>3173</v>
      </c>
      <c r="D388" t="s">
        <v>536</v>
      </c>
      <c r="E388">
        <v>17802.457046604999</v>
      </c>
      <c r="F388">
        <v>1574.65</v>
      </c>
      <c r="G388">
        <v>5.09151228146996</v>
      </c>
      <c r="H388">
        <v>-8.99114060375517</v>
      </c>
      <c r="I388">
        <v>1.2860516880080199</v>
      </c>
      <c r="J388">
        <v>-5.12967786368836</v>
      </c>
      <c r="K388">
        <v>1657.04484387765</v>
      </c>
      <c r="L388">
        <v>1598.9781907224301</v>
      </c>
      <c r="M388">
        <v>42.168490712300603</v>
      </c>
      <c r="N388">
        <v>1.4857571863502399</v>
      </c>
      <c r="O388">
        <v>20.785571396818298</v>
      </c>
      <c r="P388">
        <v>38.516009852216698</v>
      </c>
    </row>
    <row r="389" spans="1:17" x14ac:dyDescent="0.3">
      <c r="A389" t="s">
        <v>890</v>
      </c>
      <c r="B389" t="s">
        <v>891</v>
      </c>
      <c r="C389" t="s">
        <v>624</v>
      </c>
      <c r="D389" t="s">
        <v>624</v>
      </c>
      <c r="E389">
        <v>17725.947693107999</v>
      </c>
      <c r="F389">
        <v>186.71</v>
      </c>
      <c r="G389">
        <v>21.2051749480467</v>
      </c>
      <c r="H389">
        <v>0.61118968121317996</v>
      </c>
      <c r="I389">
        <v>10.230298440761301</v>
      </c>
      <c r="J389">
        <v>-1.13912729392736</v>
      </c>
      <c r="K389">
        <v>179.12591774449501</v>
      </c>
      <c r="L389">
        <v>155.39766379106999</v>
      </c>
      <c r="M389">
        <v>45.081627229941702</v>
      </c>
      <c r="N389">
        <v>1.5730422942295901</v>
      </c>
      <c r="O389">
        <v>14.053880349204601</v>
      </c>
      <c r="P389">
        <v>65.817051509769101</v>
      </c>
      <c r="Q389">
        <v>2.9356126500776E-2</v>
      </c>
    </row>
    <row r="390" spans="1:17" x14ac:dyDescent="0.3">
      <c r="A390" t="s">
        <v>892</v>
      </c>
      <c r="B390" t="s">
        <v>893</v>
      </c>
      <c r="C390" t="s">
        <v>3160</v>
      </c>
      <c r="D390" t="s">
        <v>21</v>
      </c>
      <c r="E390">
        <v>17709.701404619998</v>
      </c>
      <c r="F390">
        <v>641.04999999999995</v>
      </c>
      <c r="G390">
        <v>-0.25124186488071099</v>
      </c>
      <c r="H390">
        <v>6.4806814791003697</v>
      </c>
      <c r="I390">
        <v>-28.566847868624102</v>
      </c>
      <c r="J390">
        <v>-5.2882277442351597</v>
      </c>
      <c r="K390">
        <v>650.17474683906005</v>
      </c>
      <c r="L390">
        <v>647.15908772084094</v>
      </c>
      <c r="M390">
        <v>47.809565691973802</v>
      </c>
      <c r="N390">
        <v>1.1518794082544399</v>
      </c>
      <c r="O390">
        <v>34.443491147336402</v>
      </c>
      <c r="P390">
        <v>35.700677392040603</v>
      </c>
      <c r="Q390">
        <v>3.9391142600095998E-2</v>
      </c>
    </row>
    <row r="391" spans="1:17" x14ac:dyDescent="0.3">
      <c r="A391" t="s">
        <v>894</v>
      </c>
      <c r="B391" t="s">
        <v>895</v>
      </c>
      <c r="C391" t="s">
        <v>3161</v>
      </c>
      <c r="D391" t="s">
        <v>51</v>
      </c>
      <c r="E391">
        <v>17704.861679064001</v>
      </c>
      <c r="F391">
        <v>214.62</v>
      </c>
      <c r="G391">
        <v>-20.631782654749401</v>
      </c>
      <c r="H391">
        <v>1.08218969555793</v>
      </c>
      <c r="I391">
        <v>-17.727784470090501</v>
      </c>
      <c r="J391">
        <v>3.4026196481820801</v>
      </c>
      <c r="K391">
        <v>212.40638107360201</v>
      </c>
      <c r="L391">
        <v>212.03572144405399</v>
      </c>
      <c r="M391">
        <v>59.919334086025003</v>
      </c>
      <c r="N391">
        <v>1.67383408159679</v>
      </c>
      <c r="O391">
        <v>34.773087317118602</v>
      </c>
      <c r="P391">
        <v>17.262669034284901</v>
      </c>
      <c r="Q391">
        <v>5.4847975142982001E-2</v>
      </c>
    </row>
    <row r="392" spans="1:17" x14ac:dyDescent="0.3">
      <c r="A392" t="s">
        <v>896</v>
      </c>
      <c r="B392" t="s">
        <v>897</v>
      </c>
      <c r="C392" t="s">
        <v>3161</v>
      </c>
      <c r="D392" t="s">
        <v>419</v>
      </c>
      <c r="E392">
        <v>17663.828173440001</v>
      </c>
      <c r="F392">
        <v>110.4</v>
      </c>
      <c r="G392">
        <v>-41.124839450908198</v>
      </c>
      <c r="H392">
        <v>-0.48258254864230798</v>
      </c>
      <c r="I392">
        <v>-14.653186764288201</v>
      </c>
      <c r="J392">
        <v>-2.1876804142789501</v>
      </c>
      <c r="K392">
        <v>112.505736292709</v>
      </c>
      <c r="L392">
        <v>114.19227894991199</v>
      </c>
      <c r="M392">
        <v>41.047161081634997</v>
      </c>
      <c r="N392">
        <v>1.2138843873955401</v>
      </c>
      <c r="O392">
        <v>24.094202898550702</v>
      </c>
      <c r="P392">
        <v>5.6459330143540702</v>
      </c>
      <c r="Q392">
        <v>0.100119234337398</v>
      </c>
    </row>
    <row r="393" spans="1:17" x14ac:dyDescent="0.3">
      <c r="A393" t="s">
        <v>898</v>
      </c>
      <c r="B393" t="s">
        <v>899</v>
      </c>
      <c r="C393" t="s">
        <v>3163</v>
      </c>
      <c r="D393" t="s">
        <v>173</v>
      </c>
      <c r="E393">
        <v>17597.34052505</v>
      </c>
      <c r="F393">
        <v>541.75</v>
      </c>
      <c r="G393">
        <v>34.366086455702501</v>
      </c>
      <c r="H393">
        <v>3.9707751913978</v>
      </c>
      <c r="I393">
        <v>29.902150358992099</v>
      </c>
      <c r="J393">
        <v>3.18675694706188</v>
      </c>
      <c r="K393">
        <v>480.45171209089</v>
      </c>
      <c r="L393">
        <v>437.77417125581201</v>
      </c>
      <c r="M393">
        <v>73.744703802571394</v>
      </c>
      <c r="N393">
        <v>1.25561614211008</v>
      </c>
      <c r="O393">
        <v>0.969081679741568</v>
      </c>
      <c r="P393">
        <v>111.373390557939</v>
      </c>
    </row>
    <row r="394" spans="1:17" hidden="1" x14ac:dyDescent="0.3">
      <c r="A394" t="s">
        <v>900</v>
      </c>
      <c r="B394" t="s">
        <v>901</v>
      </c>
      <c r="C394" t="s">
        <v>3176</v>
      </c>
      <c r="D394" t="s">
        <v>501</v>
      </c>
      <c r="E394">
        <v>17522.774319349999</v>
      </c>
      <c r="F394">
        <v>3847.75</v>
      </c>
      <c r="G394">
        <v>13.465974721370699</v>
      </c>
      <c r="H394">
        <v>10.6170605259117</v>
      </c>
      <c r="I394">
        <v>49.151015701486898</v>
      </c>
      <c r="J394">
        <v>10.8552524033427</v>
      </c>
      <c r="K394">
        <v>3219.0902905694802</v>
      </c>
      <c r="L394">
        <v>2812.7163757756498</v>
      </c>
      <c r="M394">
        <v>87.127262163339694</v>
      </c>
      <c r="N394">
        <v>1.38298372459281</v>
      </c>
      <c r="O394">
        <v>3.2096679877850498</v>
      </c>
      <c r="P394">
        <v>69.728716365240402</v>
      </c>
      <c r="Q394">
        <v>5.4611773564312002E-2</v>
      </c>
    </row>
    <row r="395" spans="1:17" x14ac:dyDescent="0.3">
      <c r="A395" t="s">
        <v>902</v>
      </c>
      <c r="B395" t="s">
        <v>903</v>
      </c>
      <c r="C395" t="s">
        <v>3177</v>
      </c>
      <c r="D395" t="s">
        <v>163</v>
      </c>
      <c r="E395">
        <v>17509.804712724999</v>
      </c>
      <c r="F395">
        <v>1132.75</v>
      </c>
      <c r="G395">
        <v>-15.043466946781599</v>
      </c>
      <c r="H395">
        <v>-4.4596985019454403</v>
      </c>
      <c r="I395">
        <v>12.3437231267658</v>
      </c>
      <c r="J395">
        <v>-1.3629293505650499</v>
      </c>
      <c r="K395">
        <v>1088.0601521148301</v>
      </c>
      <c r="L395">
        <v>1010.9711480344901</v>
      </c>
      <c r="M395">
        <v>50.3665312278332</v>
      </c>
      <c r="N395">
        <v>1.2456919149826999</v>
      </c>
      <c r="O395">
        <v>6.8196866033988002</v>
      </c>
      <c r="P395">
        <v>36.082412301778</v>
      </c>
      <c r="Q395">
        <v>-1.1602284337010001E-2</v>
      </c>
    </row>
    <row r="396" spans="1:17" x14ac:dyDescent="0.3">
      <c r="A396" t="s">
        <v>904</v>
      </c>
      <c r="B396" t="s">
        <v>905</v>
      </c>
      <c r="C396" t="s">
        <v>3166</v>
      </c>
      <c r="D396" t="s">
        <v>776</v>
      </c>
      <c r="E396">
        <v>17499.7101227399</v>
      </c>
      <c r="F396">
        <v>968.85</v>
      </c>
      <c r="G396">
        <v>6.5948038427524702</v>
      </c>
      <c r="H396">
        <v>1.9330716928686</v>
      </c>
      <c r="I396">
        <v>21.4389542839439</v>
      </c>
      <c r="J396">
        <v>2.6995471695275501</v>
      </c>
      <c r="K396">
        <v>913.44937524509805</v>
      </c>
      <c r="L396">
        <v>781.79585343235499</v>
      </c>
      <c r="M396">
        <v>53.704940074569002</v>
      </c>
      <c r="N396">
        <v>0.69664852454299997</v>
      </c>
      <c r="O396">
        <v>4.4743768385199001</v>
      </c>
      <c r="P396">
        <v>66.041131105398406</v>
      </c>
      <c r="Q396">
        <v>0.17795868695792699</v>
      </c>
    </row>
    <row r="397" spans="1:17" x14ac:dyDescent="0.3">
      <c r="A397" t="s">
        <v>906</v>
      </c>
      <c r="B397" t="s">
        <v>907</v>
      </c>
      <c r="C397" t="s">
        <v>3161</v>
      </c>
      <c r="D397" t="s">
        <v>51</v>
      </c>
      <c r="E397">
        <v>17327.365337358999</v>
      </c>
      <c r="F397">
        <v>204.71</v>
      </c>
      <c r="G397">
        <v>11.5089498768216</v>
      </c>
      <c r="H397">
        <v>-2.1746281769094198</v>
      </c>
      <c r="I397">
        <v>9.6255643965712991</v>
      </c>
      <c r="J397">
        <v>-3.0471291511042899</v>
      </c>
      <c r="K397">
        <v>206.65488107745901</v>
      </c>
      <c r="L397">
        <v>185.81960421731699</v>
      </c>
      <c r="M397">
        <v>32.672927608200297</v>
      </c>
      <c r="N397">
        <v>0.60939226857586803</v>
      </c>
      <c r="O397">
        <v>12.549460212007199</v>
      </c>
      <c r="P397">
        <v>63.310729956122799</v>
      </c>
      <c r="Q397">
        <v>1.1675319511597001E-2</v>
      </c>
    </row>
    <row r="398" spans="1:17" hidden="1" x14ac:dyDescent="0.3">
      <c r="A398" t="s">
        <v>908</v>
      </c>
      <c r="B398" t="s">
        <v>909</v>
      </c>
      <c r="C398" t="s">
        <v>3176</v>
      </c>
      <c r="D398" t="s">
        <v>258</v>
      </c>
      <c r="E398">
        <v>17262.125550000001</v>
      </c>
      <c r="F398">
        <v>16158.5</v>
      </c>
      <c r="G398">
        <v>-18.0662750782543</v>
      </c>
      <c r="H398">
        <v>3.6167577794349399</v>
      </c>
      <c r="I398">
        <v>0.288513359710933</v>
      </c>
      <c r="J398">
        <v>3.9195042919188499</v>
      </c>
      <c r="K398">
        <v>15584.497724451099</v>
      </c>
      <c r="L398">
        <v>15147.083551546501</v>
      </c>
      <c r="M398">
        <v>65.210316886898497</v>
      </c>
      <c r="N398">
        <v>1.52617938427366</v>
      </c>
      <c r="O398">
        <v>10.122536126496801</v>
      </c>
      <c r="P398">
        <v>27.009267192252899</v>
      </c>
      <c r="Q398">
        <v>7.8208872545880007E-2</v>
      </c>
    </row>
    <row r="399" spans="1:17" x14ac:dyDescent="0.3">
      <c r="A399" t="s">
        <v>910</v>
      </c>
      <c r="B399" t="s">
        <v>911</v>
      </c>
      <c r="C399" t="s">
        <v>3165</v>
      </c>
      <c r="D399" t="s">
        <v>54</v>
      </c>
      <c r="E399">
        <v>17202.5</v>
      </c>
      <c r="F399">
        <v>6881</v>
      </c>
      <c r="G399">
        <v>25.943833520548999</v>
      </c>
      <c r="H399">
        <v>-2.0790333848007001</v>
      </c>
      <c r="I399">
        <v>16.695295294384898</v>
      </c>
      <c r="J399">
        <v>1.0089045160249701</v>
      </c>
      <c r="K399">
        <v>6669.8319745056997</v>
      </c>
      <c r="L399">
        <v>5886.2634117411499</v>
      </c>
      <c r="M399">
        <v>58.2452198861901</v>
      </c>
      <c r="N399">
        <v>0.64216964780247898</v>
      </c>
      <c r="O399">
        <v>10.0450515913384</v>
      </c>
      <c r="P399">
        <v>61.905882352941099</v>
      </c>
      <c r="Q399">
        <v>9.1744040269193E-2</v>
      </c>
    </row>
    <row r="400" spans="1:17" x14ac:dyDescent="0.3">
      <c r="A400" t="s">
        <v>912</v>
      </c>
      <c r="B400" t="s">
        <v>913</v>
      </c>
      <c r="C400" t="s">
        <v>3166</v>
      </c>
      <c r="D400" t="s">
        <v>204</v>
      </c>
      <c r="E400">
        <v>17148.779182394999</v>
      </c>
      <c r="F400">
        <v>705.45</v>
      </c>
      <c r="G400">
        <v>-3.6772786051814701</v>
      </c>
      <c r="H400">
        <v>7.9730694870124204</v>
      </c>
      <c r="I400">
        <v>23.559586104081902</v>
      </c>
      <c r="J400">
        <v>11.263761090879701</v>
      </c>
      <c r="K400">
        <v>653.14266592649801</v>
      </c>
      <c r="L400">
        <v>607.92973148626004</v>
      </c>
      <c r="M400">
        <v>79.264801087316698</v>
      </c>
      <c r="N400">
        <v>0.90071193688943196</v>
      </c>
      <c r="O400">
        <v>2.3460202707491402</v>
      </c>
      <c r="P400">
        <v>40.653972684677498</v>
      </c>
      <c r="Q400">
        <v>6.7423230930717004E-2</v>
      </c>
    </row>
    <row r="401" spans="1:17" x14ac:dyDescent="0.3">
      <c r="A401" t="s">
        <v>914</v>
      </c>
      <c r="B401" t="s">
        <v>915</v>
      </c>
      <c r="C401" t="s">
        <v>3164</v>
      </c>
      <c r="D401" t="s">
        <v>255</v>
      </c>
      <c r="E401">
        <v>17033.362224029999</v>
      </c>
      <c r="F401">
        <v>729.9</v>
      </c>
      <c r="G401">
        <v>61.581917798399203</v>
      </c>
      <c r="H401">
        <v>-0.86652752596905502</v>
      </c>
      <c r="I401">
        <v>16.6932512410112</v>
      </c>
      <c r="J401">
        <v>3.1555863676647</v>
      </c>
      <c r="K401">
        <v>684.07875540156704</v>
      </c>
      <c r="L401">
        <v>601.20528640569296</v>
      </c>
      <c r="M401">
        <v>68.663501202583504</v>
      </c>
      <c r="N401">
        <v>0.93137192868671603</v>
      </c>
      <c r="O401">
        <v>13.440197287299601</v>
      </c>
      <c r="P401">
        <v>188.498023715415</v>
      </c>
      <c r="Q401">
        <v>6.7754730668796004E-2</v>
      </c>
    </row>
    <row r="402" spans="1:17" x14ac:dyDescent="0.3">
      <c r="A402" t="s">
        <v>916</v>
      </c>
      <c r="B402" t="s">
        <v>917</v>
      </c>
      <c r="C402" t="s">
        <v>3161</v>
      </c>
      <c r="D402" t="s">
        <v>514</v>
      </c>
      <c r="E402">
        <v>17031.2539597</v>
      </c>
      <c r="F402">
        <v>993.8</v>
      </c>
      <c r="G402">
        <v>82.066451071000998</v>
      </c>
      <c r="H402">
        <v>-7.81695929835446</v>
      </c>
      <c r="I402">
        <v>46.910118108283797</v>
      </c>
      <c r="J402">
        <v>-2.4801299321991701</v>
      </c>
      <c r="K402">
        <v>915.54122149811406</v>
      </c>
      <c r="L402">
        <v>717.39810081403505</v>
      </c>
      <c r="M402">
        <v>45.080156738689197</v>
      </c>
      <c r="N402">
        <v>1.6397041762036999</v>
      </c>
      <c r="O402">
        <v>19.641779029985901</v>
      </c>
      <c r="P402">
        <v>133.533074844319</v>
      </c>
    </row>
    <row r="403" spans="1:17" x14ac:dyDescent="0.3">
      <c r="A403" t="s">
        <v>918</v>
      </c>
      <c r="B403" t="s">
        <v>919</v>
      </c>
      <c r="C403" t="s">
        <v>3165</v>
      </c>
      <c r="D403" t="s">
        <v>54</v>
      </c>
      <c r="E403">
        <v>17030.569203449999</v>
      </c>
      <c r="F403">
        <v>7394.75</v>
      </c>
      <c r="G403">
        <v>40.055971971750502</v>
      </c>
      <c r="H403">
        <v>7.4208335121415496</v>
      </c>
      <c r="I403">
        <v>30.337204687890601</v>
      </c>
      <c r="J403">
        <v>7.2664131362800104</v>
      </c>
      <c r="K403">
        <v>6702.8923416745301</v>
      </c>
      <c r="L403">
        <v>5830.4085113433102</v>
      </c>
      <c r="M403">
        <v>78.299663033416707</v>
      </c>
      <c r="N403">
        <v>0.98667982936342102</v>
      </c>
      <c r="O403">
        <v>2.77561783697892</v>
      </c>
      <c r="P403">
        <v>67.749330188233003</v>
      </c>
      <c r="Q403">
        <v>4.5528880711213998E-2</v>
      </c>
    </row>
    <row r="404" spans="1:17" x14ac:dyDescent="0.3">
      <c r="A404" t="s">
        <v>920</v>
      </c>
      <c r="B404" t="s">
        <v>921</v>
      </c>
      <c r="C404" t="s">
        <v>3166</v>
      </c>
      <c r="D404" t="s">
        <v>521</v>
      </c>
      <c r="E404">
        <v>17001.752012910001</v>
      </c>
      <c r="F404">
        <v>613.35</v>
      </c>
      <c r="G404">
        <v>101.287456161915</v>
      </c>
      <c r="H404">
        <v>-3.23568480522996</v>
      </c>
      <c r="I404">
        <v>25.308303065492101</v>
      </c>
      <c r="J404">
        <v>-5.08305475107524</v>
      </c>
      <c r="K404">
        <v>605.02979078553903</v>
      </c>
      <c r="L404">
        <v>498.63021433824099</v>
      </c>
      <c r="M404">
        <v>40.478112364155898</v>
      </c>
      <c r="N404">
        <v>0.65737685720551098</v>
      </c>
      <c r="O404">
        <v>18.040270644819401</v>
      </c>
      <c r="P404">
        <v>162.227447627191</v>
      </c>
      <c r="Q404">
        <v>0.23940925332098201</v>
      </c>
    </row>
    <row r="405" spans="1:17" x14ac:dyDescent="0.3">
      <c r="A405" t="s">
        <v>922</v>
      </c>
      <c r="B405" t="s">
        <v>923</v>
      </c>
      <c r="C405" t="s">
        <v>3165</v>
      </c>
      <c r="D405" t="s">
        <v>54</v>
      </c>
      <c r="E405">
        <v>16824.024421139999</v>
      </c>
      <c r="F405">
        <v>694.15</v>
      </c>
      <c r="G405">
        <v>94.759184344447405</v>
      </c>
      <c r="H405">
        <v>-1.5731389589077001</v>
      </c>
      <c r="I405">
        <v>46.149354229478803</v>
      </c>
      <c r="J405">
        <v>-2.0874172092124499</v>
      </c>
      <c r="K405">
        <v>622.35113081582097</v>
      </c>
      <c r="L405">
        <v>492.32452647168799</v>
      </c>
      <c r="M405">
        <v>54.449844738547398</v>
      </c>
      <c r="N405">
        <v>1.3690908548531899</v>
      </c>
      <c r="O405">
        <v>3.86804004898078</v>
      </c>
      <c r="P405">
        <v>126.920562275253</v>
      </c>
      <c r="Q405">
        <v>8.8556139716007995E-2</v>
      </c>
    </row>
    <row r="406" spans="1:17" x14ac:dyDescent="0.3">
      <c r="A406" t="s">
        <v>924</v>
      </c>
      <c r="B406" t="s">
        <v>925</v>
      </c>
      <c r="C406" t="s">
        <v>3175</v>
      </c>
      <c r="D406" t="s">
        <v>501</v>
      </c>
      <c r="E406">
        <v>16776.660171579999</v>
      </c>
      <c r="F406">
        <v>1578.95</v>
      </c>
      <c r="G406">
        <v>-19.887265513325701</v>
      </c>
      <c r="H406">
        <v>-6.2191116142938903</v>
      </c>
      <c r="I406">
        <v>6.1731926198926699</v>
      </c>
      <c r="J406">
        <v>5.0772194000735098</v>
      </c>
      <c r="K406">
        <v>1510.8258435979899</v>
      </c>
      <c r="L406">
        <v>1444.1414590065899</v>
      </c>
      <c r="M406">
        <v>69.236044837069002</v>
      </c>
      <c r="N406">
        <v>0.64814345164593801</v>
      </c>
      <c r="O406">
        <v>7.0331549447417396</v>
      </c>
      <c r="P406">
        <v>27.0273531777956</v>
      </c>
      <c r="Q406">
        <v>-6.0956711437359E-2</v>
      </c>
    </row>
    <row r="407" spans="1:17" x14ac:dyDescent="0.3">
      <c r="A407" t="s">
        <v>926</v>
      </c>
      <c r="B407" t="s">
        <v>927</v>
      </c>
      <c r="C407" t="s">
        <v>3175</v>
      </c>
      <c r="D407" t="s">
        <v>501</v>
      </c>
      <c r="E407">
        <v>16685.805767999998</v>
      </c>
      <c r="F407">
        <v>3365.2</v>
      </c>
      <c r="G407">
        <v>-54.514426291739703</v>
      </c>
      <c r="H407">
        <v>-8.2254736950748093</v>
      </c>
      <c r="I407">
        <v>-0.98583836292708105</v>
      </c>
      <c r="J407">
        <v>2.8307903266747299</v>
      </c>
      <c r="K407">
        <v>3415.1042035468899</v>
      </c>
      <c r="L407">
        <v>3514.0865080683802</v>
      </c>
      <c r="M407">
        <v>57.746914593024599</v>
      </c>
      <c r="N407">
        <v>0.56823004827777202</v>
      </c>
      <c r="O407">
        <v>39.932247711874403</v>
      </c>
      <c r="P407">
        <v>17.011770023818201</v>
      </c>
      <c r="Q407">
        <v>-6.1899072285351998E-2</v>
      </c>
    </row>
    <row r="408" spans="1:17" hidden="1" x14ac:dyDescent="0.3">
      <c r="A408" t="s">
        <v>928</v>
      </c>
      <c r="B408" t="s">
        <v>929</v>
      </c>
      <c r="C408" t="s">
        <v>3163</v>
      </c>
      <c r="D408" t="s">
        <v>930</v>
      </c>
      <c r="E408">
        <v>16679.58337842</v>
      </c>
      <c r="F408">
        <v>2748.45</v>
      </c>
      <c r="G408">
        <v>80.923038223303195</v>
      </c>
      <c r="H408">
        <v>10.884032645451899</v>
      </c>
      <c r="I408">
        <v>77.785672259223801</v>
      </c>
      <c r="J408">
        <v>3.0485110395525599</v>
      </c>
      <c r="K408">
        <v>2384.9363729308402</v>
      </c>
      <c r="M408">
        <v>74.149124071007094</v>
      </c>
      <c r="N408">
        <v>1.19092987668058</v>
      </c>
      <c r="O408">
        <v>1.65365933526169</v>
      </c>
      <c r="P408">
        <v>124.25342689295</v>
      </c>
    </row>
    <row r="409" spans="1:17" x14ac:dyDescent="0.3">
      <c r="A409" t="s">
        <v>931</v>
      </c>
      <c r="B409" t="s">
        <v>932</v>
      </c>
      <c r="C409" t="s">
        <v>3175</v>
      </c>
      <c r="D409" t="s">
        <v>501</v>
      </c>
      <c r="E409">
        <v>16505.95137948</v>
      </c>
      <c r="F409">
        <v>5383.55</v>
      </c>
      <c r="G409">
        <v>-19.002510381139299</v>
      </c>
      <c r="H409">
        <v>-0.75668956139075105</v>
      </c>
      <c r="I409">
        <v>17.0221453099253</v>
      </c>
      <c r="J409">
        <v>1.99183606882671</v>
      </c>
      <c r="K409">
        <v>5254.9868133702503</v>
      </c>
      <c r="L409">
        <v>4845.3253910674202</v>
      </c>
      <c r="M409">
        <v>50.0324903068054</v>
      </c>
      <c r="N409">
        <v>0.51978262084903004</v>
      </c>
      <c r="O409">
        <v>10.6862572094621</v>
      </c>
      <c r="P409">
        <v>33.885849291221</v>
      </c>
      <c r="Q409">
        <v>4.6568477201554999E-2</v>
      </c>
    </row>
    <row r="410" spans="1:17" x14ac:dyDescent="0.3">
      <c r="A410" t="s">
        <v>933</v>
      </c>
      <c r="B410" t="s">
        <v>934</v>
      </c>
      <c r="C410" t="s">
        <v>3161</v>
      </c>
      <c r="D410" t="s">
        <v>232</v>
      </c>
      <c r="E410">
        <v>16434.15234963</v>
      </c>
      <c r="F410">
        <v>1289.55</v>
      </c>
      <c r="G410">
        <v>30.8809458669595</v>
      </c>
      <c r="H410">
        <v>25.261978044526501</v>
      </c>
      <c r="I410">
        <v>36.177883349849999</v>
      </c>
      <c r="J410">
        <v>7.4174920452242104</v>
      </c>
      <c r="K410">
        <v>1094.3557519749299</v>
      </c>
      <c r="L410">
        <v>959.19222849218795</v>
      </c>
      <c r="M410">
        <v>75.013628601713506</v>
      </c>
      <c r="N410">
        <v>1.7262218011486601</v>
      </c>
      <c r="O410">
        <v>2.2837423907564598</v>
      </c>
      <c r="P410">
        <v>74.028340080971603</v>
      </c>
      <c r="Q410">
        <v>-7.3904073338450001E-3</v>
      </c>
    </row>
    <row r="411" spans="1:17" x14ac:dyDescent="0.3">
      <c r="A411" t="s">
        <v>935</v>
      </c>
      <c r="B411" t="s">
        <v>936</v>
      </c>
      <c r="C411" t="s">
        <v>3164</v>
      </c>
      <c r="D411" t="s">
        <v>514</v>
      </c>
      <c r="E411">
        <v>16314.09510843</v>
      </c>
      <c r="F411">
        <v>678.9</v>
      </c>
      <c r="G411">
        <v>-6.6496720737608097</v>
      </c>
      <c r="H411">
        <v>-4.1206427302844002</v>
      </c>
      <c r="I411">
        <v>-16.797704509322099</v>
      </c>
      <c r="J411">
        <v>3.8664811586744299</v>
      </c>
      <c r="K411">
        <v>679.97304242467499</v>
      </c>
      <c r="L411">
        <v>642.45039947627799</v>
      </c>
      <c r="M411">
        <v>68.453577925209999</v>
      </c>
      <c r="N411">
        <v>0.44662338516933903</v>
      </c>
      <c r="O411">
        <v>21.660038297245499</v>
      </c>
      <c r="P411">
        <v>57.043719639139397</v>
      </c>
      <c r="Q411">
        <v>9.4479144081348998E-2</v>
      </c>
    </row>
    <row r="412" spans="1:17" x14ac:dyDescent="0.3">
      <c r="A412" t="s">
        <v>937</v>
      </c>
      <c r="B412" t="s">
        <v>938</v>
      </c>
      <c r="C412" t="s">
        <v>3171</v>
      </c>
      <c r="D412" t="s">
        <v>135</v>
      </c>
      <c r="E412">
        <v>16167.452421849999</v>
      </c>
      <c r="F412">
        <v>617.95000000000005</v>
      </c>
      <c r="G412">
        <v>212.966344675529</v>
      </c>
      <c r="H412">
        <v>39.506809416118799</v>
      </c>
      <c r="I412">
        <v>274.85685424379801</v>
      </c>
      <c r="J412">
        <v>19.036185309824901</v>
      </c>
      <c r="K412">
        <v>462.866587916029</v>
      </c>
      <c r="L412">
        <v>311.895025198989</v>
      </c>
      <c r="M412">
        <v>79.529794416295601</v>
      </c>
      <c r="N412">
        <v>0.94346875047483103</v>
      </c>
      <c r="O412">
        <v>4.8143053645116796</v>
      </c>
      <c r="P412">
        <v>321.21945400633899</v>
      </c>
      <c r="Q412">
        <v>0.27623517972526002</v>
      </c>
    </row>
    <row r="413" spans="1:17" x14ac:dyDescent="0.3">
      <c r="A413" t="s">
        <v>939</v>
      </c>
      <c r="B413" t="s">
        <v>940</v>
      </c>
      <c r="C413" t="s">
        <v>3173</v>
      </c>
      <c r="D413" t="s">
        <v>776</v>
      </c>
      <c r="E413">
        <v>16165.3537875</v>
      </c>
      <c r="F413">
        <v>3881.75</v>
      </c>
      <c r="G413">
        <v>22.702943517213601</v>
      </c>
      <c r="H413">
        <v>-4.0628429540669</v>
      </c>
      <c r="I413">
        <v>10.1213170701773</v>
      </c>
      <c r="J413">
        <v>3.2182220747677901</v>
      </c>
      <c r="K413">
        <v>4099.6208601102298</v>
      </c>
      <c r="L413">
        <v>3608.4071216409602</v>
      </c>
      <c r="M413">
        <v>44.484897719584502</v>
      </c>
      <c r="N413">
        <v>0.55786755209233896</v>
      </c>
      <c r="O413">
        <v>41.379532427384497</v>
      </c>
      <c r="P413">
        <v>103.76105614025801</v>
      </c>
      <c r="Q413">
        <v>0.12466689557611101</v>
      </c>
    </row>
    <row r="414" spans="1:17" x14ac:dyDescent="0.3">
      <c r="A414" t="s">
        <v>941</v>
      </c>
      <c r="B414" t="s">
        <v>942</v>
      </c>
      <c r="C414" t="s">
        <v>3161</v>
      </c>
      <c r="D414" t="s">
        <v>232</v>
      </c>
      <c r="E414">
        <v>16141.494317035</v>
      </c>
      <c r="F414">
        <v>3888.55</v>
      </c>
      <c r="G414">
        <v>157.30652540844</v>
      </c>
      <c r="H414">
        <v>3.83274471511363</v>
      </c>
      <c r="I414">
        <v>-12.2025822576766</v>
      </c>
      <c r="J414">
        <v>0.81568777644768498</v>
      </c>
      <c r="K414">
        <v>3791.3921101384599</v>
      </c>
      <c r="L414">
        <v>3386.4232619240101</v>
      </c>
      <c r="M414">
        <v>60.599624489222798</v>
      </c>
      <c r="N414">
        <v>1.1703661181445599</v>
      </c>
      <c r="O414">
        <v>10.5797790950354</v>
      </c>
      <c r="P414">
        <v>187.82753515914101</v>
      </c>
      <c r="Q414">
        <v>0.26941838795150203</v>
      </c>
    </row>
    <row r="415" spans="1:17" x14ac:dyDescent="0.3">
      <c r="A415" t="s">
        <v>943</v>
      </c>
      <c r="B415" t="s">
        <v>944</v>
      </c>
      <c r="C415" t="s">
        <v>3165</v>
      </c>
      <c r="D415" t="s">
        <v>54</v>
      </c>
      <c r="E415">
        <v>16124.063795025</v>
      </c>
      <c r="F415">
        <v>1018.25</v>
      </c>
      <c r="G415">
        <v>99.934875802747499</v>
      </c>
      <c r="H415">
        <v>17.787450891947799</v>
      </c>
      <c r="I415">
        <v>70.960381181094306</v>
      </c>
      <c r="J415">
        <v>13.9526472502424</v>
      </c>
      <c r="K415">
        <v>850.42513480593698</v>
      </c>
      <c r="L415">
        <v>684.40797901849203</v>
      </c>
      <c r="M415">
        <v>80.5274649063482</v>
      </c>
      <c r="N415">
        <v>1.49260073352922</v>
      </c>
      <c r="O415">
        <v>2.9216793518291202</v>
      </c>
      <c r="P415">
        <v>219.450980392156</v>
      </c>
      <c r="Q415">
        <v>4.6944040852580998E-2</v>
      </c>
    </row>
    <row r="416" spans="1:17" hidden="1" x14ac:dyDescent="0.3">
      <c r="A416" t="s">
        <v>945</v>
      </c>
      <c r="B416" t="s">
        <v>946</v>
      </c>
      <c r="C416" t="s">
        <v>3176</v>
      </c>
      <c r="D416" t="s">
        <v>514</v>
      </c>
      <c r="E416">
        <v>16118.32668147</v>
      </c>
      <c r="F416">
        <v>674.7</v>
      </c>
      <c r="G416">
        <v>-8.1610837932120006</v>
      </c>
      <c r="H416">
        <v>14.039515144720101</v>
      </c>
      <c r="I416">
        <v>6.8561270392462097</v>
      </c>
      <c r="J416">
        <v>14.525831341915</v>
      </c>
      <c r="K416">
        <v>583.09643747133703</v>
      </c>
      <c r="M416">
        <v>89.687772881759798</v>
      </c>
      <c r="N416">
        <v>1.50321214164739</v>
      </c>
      <c r="O416">
        <v>2.2602638209574502</v>
      </c>
      <c r="P416">
        <v>43.522654754307503</v>
      </c>
    </row>
    <row r="417" spans="1:17" x14ac:dyDescent="0.3">
      <c r="A417" t="s">
        <v>947</v>
      </c>
      <c r="B417" t="s">
        <v>948</v>
      </c>
      <c r="C417" t="s">
        <v>3161</v>
      </c>
      <c r="D417" t="s">
        <v>553</v>
      </c>
      <c r="E417">
        <v>16103.823876</v>
      </c>
      <c r="F417">
        <v>322.5</v>
      </c>
      <c r="G417">
        <v>-10.335707730425799</v>
      </c>
      <c r="H417">
        <v>-0.56653554714495502</v>
      </c>
      <c r="I417">
        <v>-16.598124686411001</v>
      </c>
      <c r="J417">
        <v>-1.1001815932672701</v>
      </c>
      <c r="K417">
        <v>318.96440725601002</v>
      </c>
      <c r="L417">
        <v>318.00642957895599</v>
      </c>
      <c r="M417">
        <v>54.532790546707297</v>
      </c>
      <c r="N417">
        <v>1.46470773134508</v>
      </c>
      <c r="O417">
        <v>21.550387596899199</v>
      </c>
      <c r="P417">
        <v>21.698113207547099</v>
      </c>
      <c r="Q417">
        <v>-3.7466639843640001E-2</v>
      </c>
    </row>
    <row r="418" spans="1:17" x14ac:dyDescent="0.3">
      <c r="A418" t="s">
        <v>949</v>
      </c>
      <c r="B418" t="s">
        <v>950</v>
      </c>
      <c r="C418" t="s">
        <v>3175</v>
      </c>
      <c r="D418" t="s">
        <v>501</v>
      </c>
      <c r="E418">
        <v>16071.89350074</v>
      </c>
      <c r="F418">
        <v>854.7</v>
      </c>
      <c r="G418">
        <v>51.349405717277499</v>
      </c>
      <c r="H418">
        <v>1.21069709720276</v>
      </c>
      <c r="I418">
        <v>18.0860735633103</v>
      </c>
      <c r="J418">
        <v>0.43419440833464801</v>
      </c>
      <c r="K418">
        <v>841.001732476558</v>
      </c>
      <c r="L418">
        <v>712.91160006867506</v>
      </c>
      <c r="M418">
        <v>42.710414566816198</v>
      </c>
      <c r="N418">
        <v>0.64819598193153005</v>
      </c>
      <c r="O418">
        <v>8.4123084123084002</v>
      </c>
      <c r="P418">
        <v>103.016627078384</v>
      </c>
      <c r="Q418">
        <v>0.119375493425945</v>
      </c>
    </row>
    <row r="419" spans="1:17" x14ac:dyDescent="0.3">
      <c r="A419" t="s">
        <v>951</v>
      </c>
      <c r="B419" t="s">
        <v>952</v>
      </c>
      <c r="C419" t="s">
        <v>3165</v>
      </c>
      <c r="D419" t="s">
        <v>54</v>
      </c>
      <c r="E419">
        <v>16017.34662316</v>
      </c>
      <c r="F419">
        <v>12484.4</v>
      </c>
      <c r="G419">
        <v>222.19837500087601</v>
      </c>
      <c r="H419">
        <v>6.2127625447479797</v>
      </c>
      <c r="I419">
        <v>98.371044418563798</v>
      </c>
      <c r="J419">
        <v>1.6583722952678099</v>
      </c>
      <c r="K419">
        <v>10596.2736284932</v>
      </c>
      <c r="L419">
        <v>7591.43120024783</v>
      </c>
      <c r="M419">
        <v>55.4224743163388</v>
      </c>
      <c r="N419">
        <v>0.59639997158648805</v>
      </c>
      <c r="O419">
        <v>5.9057704014610302</v>
      </c>
      <c r="P419">
        <v>267.18823529411702</v>
      </c>
      <c r="Q419">
        <v>0.179219373747035</v>
      </c>
    </row>
    <row r="420" spans="1:17" x14ac:dyDescent="0.3">
      <c r="A420" t="s">
        <v>953</v>
      </c>
      <c r="B420" t="s">
        <v>954</v>
      </c>
      <c r="C420" t="s">
        <v>3164</v>
      </c>
      <c r="D420" t="s">
        <v>46</v>
      </c>
      <c r="E420">
        <v>15995.746369349999</v>
      </c>
      <c r="F420">
        <v>1654.35</v>
      </c>
      <c r="G420">
        <v>4.0081203627549096</v>
      </c>
      <c r="H420">
        <v>-0.54362972004548504</v>
      </c>
      <c r="I420">
        <v>21.864068136069001</v>
      </c>
      <c r="J420">
        <v>2.8746915145148502</v>
      </c>
      <c r="K420">
        <v>1616.1510530845601</v>
      </c>
      <c r="L420">
        <v>1468.4732865731</v>
      </c>
      <c r="M420">
        <v>72.735459150737995</v>
      </c>
      <c r="N420">
        <v>0.93539513796159501</v>
      </c>
      <c r="O420">
        <v>12.4308640855925</v>
      </c>
      <c r="P420">
        <v>61.407873554807502</v>
      </c>
      <c r="Q420">
        <v>-1.5879117538942E-2</v>
      </c>
    </row>
    <row r="421" spans="1:17" x14ac:dyDescent="0.3">
      <c r="A421" t="s">
        <v>955</v>
      </c>
      <c r="B421" t="s">
        <v>956</v>
      </c>
      <c r="C421" t="s">
        <v>3165</v>
      </c>
      <c r="D421" t="s">
        <v>54</v>
      </c>
      <c r="E421">
        <v>15969.933738600001</v>
      </c>
      <c r="F421">
        <v>1041</v>
      </c>
      <c r="G421">
        <v>282.408579652784</v>
      </c>
      <c r="H421">
        <v>2.0143499299776799</v>
      </c>
      <c r="I421">
        <v>72.856899090973599</v>
      </c>
      <c r="J421">
        <v>-1.95662860411258</v>
      </c>
      <c r="K421">
        <v>916.56328973600102</v>
      </c>
      <c r="L421">
        <v>650.638039734823</v>
      </c>
      <c r="M421">
        <v>53.620375583715997</v>
      </c>
      <c r="N421">
        <v>0.46392851726087603</v>
      </c>
      <c r="O421">
        <v>5.4466858789625299</v>
      </c>
      <c r="P421">
        <v>388.15943728018698</v>
      </c>
      <c r="Q421">
        <v>9.2101580089421001E-2</v>
      </c>
    </row>
    <row r="422" spans="1:17" x14ac:dyDescent="0.3">
      <c r="A422" t="s">
        <v>957</v>
      </c>
      <c r="B422" t="s">
        <v>958</v>
      </c>
      <c r="C422" t="s">
        <v>3165</v>
      </c>
      <c r="D422" t="s">
        <v>54</v>
      </c>
      <c r="E422">
        <v>15733.90677152</v>
      </c>
      <c r="F422">
        <v>1284.0999999999999</v>
      </c>
      <c r="G422">
        <v>77.547221873810699</v>
      </c>
      <c r="H422">
        <v>29.075478437557301</v>
      </c>
      <c r="I422">
        <v>63.990030067066797</v>
      </c>
      <c r="J422">
        <v>14.618956374047</v>
      </c>
      <c r="K422">
        <v>982.44253386647802</v>
      </c>
      <c r="L422">
        <v>836.11839006355103</v>
      </c>
      <c r="M422">
        <v>89.638227069084394</v>
      </c>
      <c r="N422">
        <v>1.92707421971719</v>
      </c>
      <c r="O422">
        <v>1.16034576746359</v>
      </c>
      <c r="P422">
        <v>110.163666121112</v>
      </c>
      <c r="Q422">
        <v>6.4137527364336006E-2</v>
      </c>
    </row>
    <row r="423" spans="1:17" x14ac:dyDescent="0.3">
      <c r="A423" t="s">
        <v>959</v>
      </c>
      <c r="B423" t="s">
        <v>960</v>
      </c>
      <c r="C423" t="s">
        <v>3178</v>
      </c>
      <c r="D423" t="s">
        <v>961</v>
      </c>
      <c r="E423">
        <v>15712.506286559999</v>
      </c>
      <c r="F423">
        <v>1601.1</v>
      </c>
      <c r="G423">
        <v>-37.264232786201902</v>
      </c>
      <c r="H423">
        <v>2.36653473827432</v>
      </c>
      <c r="I423">
        <v>4.70866041738019</v>
      </c>
      <c r="J423">
        <v>4.34046767612063</v>
      </c>
      <c r="K423">
        <v>1486.91290541592</v>
      </c>
      <c r="L423">
        <v>1473.30046203344</v>
      </c>
      <c r="M423">
        <v>77.219082488141197</v>
      </c>
      <c r="N423">
        <v>0.80809391198323699</v>
      </c>
      <c r="O423">
        <v>16.719755168321701</v>
      </c>
      <c r="P423">
        <v>32.959641255605298</v>
      </c>
      <c r="Q423">
        <v>-1.0046466413018E-2</v>
      </c>
    </row>
    <row r="424" spans="1:17" x14ac:dyDescent="0.3">
      <c r="A424" t="s">
        <v>962</v>
      </c>
      <c r="B424" t="s">
        <v>963</v>
      </c>
      <c r="C424" t="s">
        <v>3169</v>
      </c>
      <c r="D424" t="s">
        <v>964</v>
      </c>
      <c r="E424">
        <v>15584.764580839999</v>
      </c>
      <c r="F424">
        <v>2290.6</v>
      </c>
      <c r="G424">
        <v>161.475154191332</v>
      </c>
      <c r="H424">
        <v>20.908328171813199</v>
      </c>
      <c r="I424">
        <v>158.871890691695</v>
      </c>
      <c r="J424">
        <v>-6.0223782902080096E-3</v>
      </c>
      <c r="K424">
        <v>1869.4550616914</v>
      </c>
      <c r="L424">
        <v>1321.0693945800101</v>
      </c>
      <c r="M424">
        <v>60.017259237925401</v>
      </c>
      <c r="N424">
        <v>0.557899429318375</v>
      </c>
      <c r="O424">
        <v>11.062603684624101</v>
      </c>
      <c r="P424">
        <v>224.17209170676401</v>
      </c>
      <c r="Q424">
        <v>0.246943003120558</v>
      </c>
    </row>
    <row r="425" spans="1:17" x14ac:dyDescent="0.3">
      <c r="A425" t="s">
        <v>965</v>
      </c>
      <c r="B425" t="s">
        <v>966</v>
      </c>
      <c r="C425" t="s">
        <v>3169</v>
      </c>
      <c r="D425" t="s">
        <v>127</v>
      </c>
      <c r="E425">
        <v>15558.586457650001</v>
      </c>
      <c r="F425">
        <v>53.09</v>
      </c>
      <c r="G425">
        <v>-33.202551097837201</v>
      </c>
      <c r="H425">
        <v>-6.6654366460460599</v>
      </c>
      <c r="I425">
        <v>-22.842357809238599</v>
      </c>
      <c r="J425">
        <v>-0.27921650615301102</v>
      </c>
      <c r="K425">
        <v>55.830768344756002</v>
      </c>
      <c r="L425">
        <v>55.681609438644799</v>
      </c>
      <c r="M425">
        <v>40.402390964455201</v>
      </c>
      <c r="N425">
        <v>0.646674281824131</v>
      </c>
      <c r="O425">
        <v>38.820870220380399</v>
      </c>
      <c r="P425">
        <v>35.606641123882497</v>
      </c>
    </row>
    <row r="426" spans="1:17" hidden="1" x14ac:dyDescent="0.3">
      <c r="A426" t="s">
        <v>967</v>
      </c>
      <c r="B426" t="s">
        <v>968</v>
      </c>
      <c r="C426" t="s">
        <v>3176</v>
      </c>
      <c r="D426" t="s">
        <v>740</v>
      </c>
      <c r="E426">
        <v>15502.9956089399</v>
      </c>
      <c r="F426">
        <v>891</v>
      </c>
      <c r="G426">
        <v>-2.1270926902121201</v>
      </c>
      <c r="H426">
        <v>2.0530815948187402</v>
      </c>
      <c r="I426">
        <v>0.88386744945623397</v>
      </c>
      <c r="J426">
        <v>1.26530281920584</v>
      </c>
      <c r="K426">
        <v>871.43328928437597</v>
      </c>
      <c r="L426">
        <v>811.59376968583899</v>
      </c>
      <c r="M426">
        <v>63.673105172010501</v>
      </c>
      <c r="N426">
        <v>0.33515168577600901</v>
      </c>
      <c r="O426">
        <v>2.3535353535353498</v>
      </c>
      <c r="P426">
        <v>32.388339128109102</v>
      </c>
      <c r="Q426">
        <v>-2.790653939747E-3</v>
      </c>
    </row>
    <row r="427" spans="1:17" x14ac:dyDescent="0.3">
      <c r="A427" t="s">
        <v>969</v>
      </c>
      <c r="B427" t="s">
        <v>970</v>
      </c>
      <c r="C427" t="s">
        <v>3173</v>
      </c>
      <c r="D427" t="s">
        <v>258</v>
      </c>
      <c r="E427">
        <v>15386.8074402</v>
      </c>
      <c r="F427">
        <v>884.1</v>
      </c>
      <c r="G427">
        <v>33.446720103807301</v>
      </c>
      <c r="H427">
        <v>-8.4809589983531506</v>
      </c>
      <c r="I427">
        <v>11.0038417332305</v>
      </c>
      <c r="J427">
        <v>-4.9260833533022197</v>
      </c>
      <c r="K427">
        <v>924.36446496920598</v>
      </c>
      <c r="L427">
        <v>831.08792247567703</v>
      </c>
      <c r="M427">
        <v>40.796174343974698</v>
      </c>
      <c r="N427">
        <v>0.73495401411005701</v>
      </c>
      <c r="O427">
        <v>19.895939373373999</v>
      </c>
      <c r="P427">
        <v>68.335872048743298</v>
      </c>
      <c r="Q427">
        <v>0.15314067987680899</v>
      </c>
    </row>
    <row r="428" spans="1:17" x14ac:dyDescent="0.3">
      <c r="A428" t="s">
        <v>971</v>
      </c>
      <c r="B428" t="s">
        <v>972</v>
      </c>
      <c r="C428" t="s">
        <v>3173</v>
      </c>
      <c r="D428" t="s">
        <v>92</v>
      </c>
      <c r="E428">
        <v>15316.09423902</v>
      </c>
      <c r="F428">
        <v>2735.8</v>
      </c>
      <c r="G428">
        <v>-4.8247017840336701</v>
      </c>
      <c r="H428">
        <v>-10.339042400958199</v>
      </c>
      <c r="I428">
        <v>-4.2682257255221296</v>
      </c>
      <c r="J428">
        <v>-0.97297605763327799</v>
      </c>
      <c r="K428">
        <v>2922.28682487267</v>
      </c>
      <c r="L428">
        <v>2638.3163369413901</v>
      </c>
      <c r="M428">
        <v>33.673487357965101</v>
      </c>
      <c r="N428">
        <v>0.297914305759169</v>
      </c>
      <c r="O428">
        <v>33.598947291468598</v>
      </c>
      <c r="P428">
        <v>57.682997118155598</v>
      </c>
      <c r="Q428">
        <v>0.138629029570118</v>
      </c>
    </row>
    <row r="429" spans="1:17" x14ac:dyDescent="0.3">
      <c r="A429" t="s">
        <v>973</v>
      </c>
      <c r="B429" t="s">
        <v>974</v>
      </c>
      <c r="C429" t="s">
        <v>3165</v>
      </c>
      <c r="D429" t="s">
        <v>54</v>
      </c>
      <c r="E429">
        <v>15311.41598376</v>
      </c>
      <c r="F429">
        <v>2014.35</v>
      </c>
      <c r="G429">
        <v>67.886198401018405</v>
      </c>
      <c r="H429">
        <v>30.169538412384199</v>
      </c>
      <c r="I429">
        <v>38.6575559442825</v>
      </c>
      <c r="J429">
        <v>7.90255777761526</v>
      </c>
      <c r="K429">
        <v>1696.3731294865299</v>
      </c>
      <c r="L429">
        <v>1424.56666232264</v>
      </c>
      <c r="M429">
        <v>62.749612984804997</v>
      </c>
      <c r="N429">
        <v>1.6374458224002799</v>
      </c>
      <c r="O429">
        <v>7.1710477325191899</v>
      </c>
      <c r="P429">
        <v>111.14779874213799</v>
      </c>
      <c r="Q429">
        <v>9.9562486996031999E-2</v>
      </c>
    </row>
    <row r="430" spans="1:17" x14ac:dyDescent="0.3">
      <c r="A430" t="s">
        <v>975</v>
      </c>
      <c r="B430" t="s">
        <v>976</v>
      </c>
      <c r="C430" t="s">
        <v>3162</v>
      </c>
      <c r="D430" t="s">
        <v>977</v>
      </c>
      <c r="E430">
        <v>15308.762013899999</v>
      </c>
      <c r="F430">
        <v>477</v>
      </c>
      <c r="G430">
        <v>65.763421021345096</v>
      </c>
      <c r="H430">
        <v>-2.7217346988293598</v>
      </c>
      <c r="I430">
        <v>4.66215080271677</v>
      </c>
      <c r="J430">
        <v>-5.0315479038157402</v>
      </c>
      <c r="K430">
        <v>480.39760633546399</v>
      </c>
      <c r="L430">
        <v>402.86190089235703</v>
      </c>
      <c r="M430">
        <v>40.096987728930202</v>
      </c>
      <c r="N430">
        <v>0.31629367646798401</v>
      </c>
      <c r="O430">
        <v>29.517819706498901</v>
      </c>
      <c r="P430">
        <v>135.555555555555</v>
      </c>
      <c r="Q430">
        <v>0.12090036835141001</v>
      </c>
    </row>
    <row r="431" spans="1:17" x14ac:dyDescent="0.3">
      <c r="A431" t="s">
        <v>978</v>
      </c>
      <c r="B431" t="s">
        <v>979</v>
      </c>
      <c r="C431" t="s">
        <v>3160</v>
      </c>
      <c r="D431" t="s">
        <v>21</v>
      </c>
      <c r="E431">
        <v>15297.386937560001</v>
      </c>
      <c r="F431">
        <v>2713.9</v>
      </c>
      <c r="G431">
        <v>194.71471070685701</v>
      </c>
      <c r="H431">
        <v>16.5304972305311</v>
      </c>
      <c r="I431">
        <v>59.822697581650701</v>
      </c>
      <c r="J431">
        <v>-2.2727060796454701</v>
      </c>
      <c r="K431">
        <v>2482.4859527069798</v>
      </c>
      <c r="L431">
        <v>1899.6178653455499</v>
      </c>
      <c r="M431">
        <v>61.316293373928403</v>
      </c>
      <c r="N431">
        <v>0.93439664962162905</v>
      </c>
      <c r="O431">
        <v>7.7784737831165298</v>
      </c>
      <c r="P431">
        <v>267.43839696723501</v>
      </c>
    </row>
    <row r="432" spans="1:17" x14ac:dyDescent="0.3">
      <c r="A432" t="s">
        <v>980</v>
      </c>
      <c r="B432" t="s">
        <v>981</v>
      </c>
      <c r="C432" t="s">
        <v>3172</v>
      </c>
      <c r="D432" t="s">
        <v>982</v>
      </c>
      <c r="E432">
        <v>15218.021073845999</v>
      </c>
      <c r="F432">
        <v>194.66</v>
      </c>
      <c r="G432">
        <v>-8.5099721929478598</v>
      </c>
      <c r="H432">
        <v>-1.4170792593074599</v>
      </c>
      <c r="I432">
        <v>-12.788611922121399</v>
      </c>
      <c r="J432">
        <v>-1.5279337368849799</v>
      </c>
      <c r="K432">
        <v>203.49074189775601</v>
      </c>
      <c r="L432">
        <v>198.29067793854</v>
      </c>
      <c r="M432">
        <v>32.571039340164297</v>
      </c>
      <c r="N432">
        <v>0.70033198278930897</v>
      </c>
      <c r="O432">
        <v>22.033288811260601</v>
      </c>
      <c r="P432">
        <v>42.922173274596197</v>
      </c>
      <c r="Q432">
        <v>1.8322150717551999E-2</v>
      </c>
    </row>
    <row r="433" spans="1:17" x14ac:dyDescent="0.3">
      <c r="A433" t="s">
        <v>983</v>
      </c>
      <c r="B433" t="s">
        <v>984</v>
      </c>
      <c r="C433" t="s">
        <v>3163</v>
      </c>
      <c r="D433" t="s">
        <v>985</v>
      </c>
      <c r="E433">
        <v>15181.86522792</v>
      </c>
      <c r="F433">
        <v>789.65</v>
      </c>
      <c r="G433">
        <v>30.2094374381339</v>
      </c>
      <c r="H433">
        <v>-9.1636551510905004</v>
      </c>
      <c r="I433">
        <v>42.7523576379158</v>
      </c>
      <c r="J433">
        <v>-4.4283384096635396</v>
      </c>
      <c r="K433">
        <v>775.73843879310505</v>
      </c>
      <c r="L433">
        <v>641.97979716651696</v>
      </c>
      <c r="M433">
        <v>46.967710419597701</v>
      </c>
      <c r="N433">
        <v>0.53962802771510399</v>
      </c>
      <c r="O433">
        <v>11.023871335401701</v>
      </c>
      <c r="P433">
        <v>76.912736641648905</v>
      </c>
      <c r="Q433">
        <v>-1.8745640899635999E-2</v>
      </c>
    </row>
    <row r="434" spans="1:17" x14ac:dyDescent="0.3">
      <c r="A434" t="s">
        <v>986</v>
      </c>
      <c r="B434" t="s">
        <v>987</v>
      </c>
      <c r="C434" t="s">
        <v>3171</v>
      </c>
      <c r="D434" t="s">
        <v>345</v>
      </c>
      <c r="E434">
        <v>15071.962876650001</v>
      </c>
      <c r="F434">
        <v>4465.25</v>
      </c>
      <c r="G434">
        <v>20.383459644948399</v>
      </c>
      <c r="H434">
        <v>4.0174117189344702</v>
      </c>
      <c r="I434">
        <v>11.834932762766501</v>
      </c>
      <c r="J434">
        <v>1.43054150606107</v>
      </c>
      <c r="K434">
        <v>4308.6543303869103</v>
      </c>
      <c r="L434">
        <v>3836.9281271782502</v>
      </c>
      <c r="M434">
        <v>52.043773706623398</v>
      </c>
      <c r="N434">
        <v>0.84051269341013901</v>
      </c>
      <c r="O434">
        <v>9.4675550081182394</v>
      </c>
      <c r="P434">
        <v>64.1002554161077</v>
      </c>
      <c r="Q434">
        <v>2.3289330866782001E-2</v>
      </c>
    </row>
    <row r="435" spans="1:17" hidden="1" x14ac:dyDescent="0.3">
      <c r="A435" t="s">
        <v>988</v>
      </c>
      <c r="B435" t="s">
        <v>989</v>
      </c>
      <c r="C435" t="s">
        <v>3176</v>
      </c>
      <c r="D435" t="s">
        <v>46</v>
      </c>
      <c r="E435">
        <v>15058.5169647</v>
      </c>
      <c r="F435">
        <v>1445.55</v>
      </c>
      <c r="G435">
        <v>434.99213996345998</v>
      </c>
      <c r="H435">
        <v>-15.809391495400099</v>
      </c>
      <c r="I435">
        <v>-18.866706205413699</v>
      </c>
      <c r="J435">
        <v>-4.9417699211070696</v>
      </c>
      <c r="K435">
        <v>1633.8787820149</v>
      </c>
      <c r="L435">
        <v>1451.07844962526</v>
      </c>
      <c r="M435">
        <v>39.672002536617001</v>
      </c>
      <c r="N435">
        <v>0.61161586370949195</v>
      </c>
      <c r="O435">
        <v>110.14492753623099</v>
      </c>
      <c r="P435">
        <v>519.34447300771205</v>
      </c>
      <c r="Q435">
        <v>0.281316956432482</v>
      </c>
    </row>
    <row r="436" spans="1:17" x14ac:dyDescent="0.3">
      <c r="A436" t="s">
        <v>990</v>
      </c>
      <c r="B436" t="s">
        <v>991</v>
      </c>
      <c r="C436" t="s">
        <v>3173</v>
      </c>
      <c r="D436" t="s">
        <v>992</v>
      </c>
      <c r="E436">
        <v>15035.25704457</v>
      </c>
      <c r="F436">
        <v>1263.3</v>
      </c>
      <c r="G436">
        <v>51.348918828120503</v>
      </c>
      <c r="H436">
        <v>-6.4511532872519899</v>
      </c>
      <c r="I436">
        <v>-13.524344080560599</v>
      </c>
      <c r="J436">
        <v>-2.79490897454252</v>
      </c>
      <c r="K436">
        <v>1332.4818386050099</v>
      </c>
      <c r="L436">
        <v>1224.60531957383</v>
      </c>
      <c r="M436">
        <v>44.3386154265187</v>
      </c>
      <c r="N436">
        <v>0.56715459364790299</v>
      </c>
      <c r="O436">
        <v>34.172405604369501</v>
      </c>
      <c r="P436">
        <v>96.058042989058706</v>
      </c>
      <c r="Q436">
        <v>0.17006292083996899</v>
      </c>
    </row>
    <row r="437" spans="1:17" hidden="1" x14ac:dyDescent="0.3">
      <c r="A437" t="s">
        <v>993</v>
      </c>
      <c r="B437" t="s">
        <v>994</v>
      </c>
      <c r="C437" t="s">
        <v>624</v>
      </c>
      <c r="D437" t="s">
        <v>483</v>
      </c>
      <c r="E437">
        <v>14986.298879565</v>
      </c>
      <c r="F437">
        <v>2459.85</v>
      </c>
      <c r="G437">
        <v>-40.603968548749201</v>
      </c>
      <c r="H437">
        <v>-16.4543377449471</v>
      </c>
      <c r="I437">
        <v>-25.586757716291</v>
      </c>
      <c r="J437">
        <v>-12.7455719278397</v>
      </c>
      <c r="O437">
        <v>26.0239445494643</v>
      </c>
      <c r="P437">
        <v>0</v>
      </c>
    </row>
    <row r="438" spans="1:17" x14ac:dyDescent="0.3">
      <c r="A438" t="s">
        <v>995</v>
      </c>
      <c r="B438" t="s">
        <v>996</v>
      </c>
      <c r="C438" t="s">
        <v>3160</v>
      </c>
      <c r="D438" t="s">
        <v>286</v>
      </c>
      <c r="E438">
        <v>14971.92446256</v>
      </c>
      <c r="F438">
        <v>1070.4000000000001</v>
      </c>
      <c r="G438">
        <v>120.520566659656</v>
      </c>
      <c r="H438">
        <v>2.9074791922716798</v>
      </c>
      <c r="I438">
        <v>32.207664539627103</v>
      </c>
      <c r="J438">
        <v>0.191305368266038</v>
      </c>
      <c r="K438">
        <v>1033.7135142429499</v>
      </c>
      <c r="L438">
        <v>863.73165297558103</v>
      </c>
      <c r="M438">
        <v>49.148200908975298</v>
      </c>
      <c r="N438">
        <v>0.90309333935579295</v>
      </c>
      <c r="O438">
        <v>8.0857623318385503</v>
      </c>
      <c r="P438">
        <v>161.07317073170699</v>
      </c>
      <c r="Q438">
        <v>0.139556248914084</v>
      </c>
    </row>
    <row r="439" spans="1:17" x14ac:dyDescent="0.3">
      <c r="A439" t="s">
        <v>997</v>
      </c>
      <c r="B439" t="s">
        <v>998</v>
      </c>
      <c r="C439" t="s">
        <v>3175</v>
      </c>
      <c r="D439" t="s">
        <v>999</v>
      </c>
      <c r="E439">
        <v>14948.109362629901</v>
      </c>
      <c r="F439">
        <v>841.9</v>
      </c>
      <c r="G439">
        <v>31.656535014741699</v>
      </c>
      <c r="H439">
        <v>7.0028621510080997</v>
      </c>
      <c r="I439">
        <v>28.489969407124899</v>
      </c>
      <c r="J439">
        <v>3.0062214091213502</v>
      </c>
      <c r="K439">
        <v>788.05926613719396</v>
      </c>
      <c r="L439">
        <v>678.36583513403605</v>
      </c>
      <c r="M439">
        <v>67.596840614070402</v>
      </c>
      <c r="N439">
        <v>0.93055979830332702</v>
      </c>
      <c r="O439">
        <v>3.9315833234350799</v>
      </c>
      <c r="P439">
        <v>85.973050585376598</v>
      </c>
      <c r="Q439">
        <v>7.4458478195181005E-2</v>
      </c>
    </row>
    <row r="440" spans="1:17" hidden="1" x14ac:dyDescent="0.3">
      <c r="A440" t="s">
        <v>1000</v>
      </c>
      <c r="B440" t="s">
        <v>1001</v>
      </c>
      <c r="C440" t="s">
        <v>3176</v>
      </c>
      <c r="D440" t="s">
        <v>166</v>
      </c>
      <c r="E440">
        <v>14600.152529375</v>
      </c>
      <c r="F440">
        <v>12118.75</v>
      </c>
      <c r="G440">
        <v>329.72069761100801</v>
      </c>
      <c r="H440">
        <v>33.212673749305701</v>
      </c>
      <c r="I440">
        <v>93.439995239612202</v>
      </c>
      <c r="J440">
        <v>2.7428963623245899</v>
      </c>
      <c r="K440">
        <v>9878.5768081838796</v>
      </c>
      <c r="L440">
        <v>7080.2581045160696</v>
      </c>
      <c r="M440">
        <v>71.204618240129705</v>
      </c>
      <c r="N440">
        <v>0.77224972449140195</v>
      </c>
      <c r="O440">
        <v>2.3042805569881399</v>
      </c>
      <c r="P440">
        <v>415.472139515099</v>
      </c>
      <c r="Q440">
        <v>0.249738772364449</v>
      </c>
    </row>
    <row r="441" spans="1:17" x14ac:dyDescent="0.3">
      <c r="A441" t="s">
        <v>1002</v>
      </c>
      <c r="B441" t="s">
        <v>1003</v>
      </c>
      <c r="C441" t="s">
        <v>3173</v>
      </c>
      <c r="D441" t="s">
        <v>135</v>
      </c>
      <c r="E441">
        <v>14546.617092479901</v>
      </c>
      <c r="F441">
        <v>1618.8</v>
      </c>
      <c r="G441">
        <v>74.236736675768299</v>
      </c>
      <c r="H441">
        <v>-10.608268380785301</v>
      </c>
      <c r="I441">
        <v>65.640693115421996</v>
      </c>
      <c r="J441">
        <v>-5.1710505369143496</v>
      </c>
      <c r="K441">
        <v>1559.9622951082499</v>
      </c>
      <c r="L441">
        <v>1143.1026055918401</v>
      </c>
      <c r="M441">
        <v>36.027581152916603</v>
      </c>
      <c r="N441">
        <v>0.77812111910636095</v>
      </c>
      <c r="O441">
        <v>21.695082777365901</v>
      </c>
      <c r="P441">
        <v>149.046153846153</v>
      </c>
      <c r="Q441">
        <v>0.20377395581760699</v>
      </c>
    </row>
    <row r="442" spans="1:17" x14ac:dyDescent="0.3">
      <c r="A442" t="s">
        <v>1004</v>
      </c>
      <c r="B442" t="s">
        <v>1005</v>
      </c>
      <c r="C442" t="s">
        <v>3161</v>
      </c>
      <c r="D442" t="s">
        <v>553</v>
      </c>
      <c r="E442">
        <v>14506.255906099999</v>
      </c>
      <c r="F442">
        <v>1832.95</v>
      </c>
      <c r="G442">
        <v>-19.6892303818729</v>
      </c>
      <c r="H442">
        <v>4.0424286080347702</v>
      </c>
      <c r="I442">
        <v>20.531729186900701</v>
      </c>
      <c r="J442">
        <v>8.8192932285787897</v>
      </c>
      <c r="K442">
        <v>1728.90715719324</v>
      </c>
      <c r="L442">
        <v>1649.27723898206</v>
      </c>
      <c r="M442">
        <v>70.095504772812106</v>
      </c>
      <c r="N442">
        <v>1.29773777354437</v>
      </c>
      <c r="O442">
        <v>7.9653018358384102</v>
      </c>
      <c r="P442">
        <v>40.241009946442198</v>
      </c>
      <c r="Q442">
        <v>-7.0683902944173996E-2</v>
      </c>
    </row>
    <row r="443" spans="1:17" x14ac:dyDescent="0.3">
      <c r="A443" t="s">
        <v>1006</v>
      </c>
      <c r="B443" t="s">
        <v>1007</v>
      </c>
      <c r="C443" t="s">
        <v>3167</v>
      </c>
      <c r="D443" t="s">
        <v>127</v>
      </c>
      <c r="E443">
        <v>14486.1221947299</v>
      </c>
      <c r="F443">
        <v>998.35</v>
      </c>
      <c r="G443">
        <v>111.89835801781</v>
      </c>
      <c r="H443">
        <v>5.4331036430723803</v>
      </c>
      <c r="I443">
        <v>86.916961756554301</v>
      </c>
      <c r="J443">
        <v>4.96680982891698</v>
      </c>
      <c r="K443">
        <v>873.71679181948195</v>
      </c>
      <c r="L443">
        <v>643.18661761368696</v>
      </c>
      <c r="M443">
        <v>76.816098870668597</v>
      </c>
      <c r="N443">
        <v>0.87045532584918905</v>
      </c>
      <c r="O443">
        <v>2.0684128812540501</v>
      </c>
      <c r="P443">
        <v>166.86714782143801</v>
      </c>
      <c r="Q443">
        <v>0.194913398439237</v>
      </c>
    </row>
    <row r="444" spans="1:17" x14ac:dyDescent="0.3">
      <c r="A444" t="s">
        <v>1008</v>
      </c>
      <c r="B444" t="s">
        <v>1009</v>
      </c>
      <c r="C444" t="s">
        <v>3172</v>
      </c>
      <c r="D444" t="s">
        <v>75</v>
      </c>
      <c r="E444">
        <v>14431.5</v>
      </c>
      <c r="F444">
        <v>96.21</v>
      </c>
      <c r="G444">
        <v>21.900549488760198</v>
      </c>
      <c r="H444">
        <v>-6.6815059587592502</v>
      </c>
      <c r="I444">
        <v>22.299308857427999</v>
      </c>
      <c r="J444">
        <v>-4.8561519858455604</v>
      </c>
      <c r="K444">
        <v>95.954142287794497</v>
      </c>
      <c r="L444">
        <v>78.988766012866407</v>
      </c>
      <c r="M444">
        <v>36.592870918046202</v>
      </c>
      <c r="N444">
        <v>0.24299696672485399</v>
      </c>
      <c r="O444">
        <v>36.991996673942403</v>
      </c>
      <c r="P444">
        <v>93.581488933601506</v>
      </c>
      <c r="Q444">
        <v>7.4148345544059996E-2</v>
      </c>
    </row>
    <row r="445" spans="1:17" x14ac:dyDescent="0.3">
      <c r="A445" t="s">
        <v>1010</v>
      </c>
      <c r="B445" t="s">
        <v>1011</v>
      </c>
      <c r="C445" t="s">
        <v>624</v>
      </c>
      <c r="D445" t="s">
        <v>624</v>
      </c>
      <c r="E445">
        <v>14379.216930000001</v>
      </c>
      <c r="F445">
        <v>497.25</v>
      </c>
      <c r="G445">
        <v>-1.3271885872237801</v>
      </c>
      <c r="H445">
        <v>-7.3005598167142596</v>
      </c>
      <c r="I445">
        <v>3.1688978512111099</v>
      </c>
      <c r="J445">
        <v>1.3411323748761299</v>
      </c>
      <c r="K445">
        <v>499.36041747714802</v>
      </c>
      <c r="L445">
        <v>457.04861240791701</v>
      </c>
      <c r="M445">
        <v>53.757179998709397</v>
      </c>
      <c r="N445">
        <v>0.56478344243491396</v>
      </c>
      <c r="O445">
        <v>19.054801407742499</v>
      </c>
      <c r="P445">
        <v>46.898079763663198</v>
      </c>
      <c r="Q445">
        <v>1.8754815572331E-2</v>
      </c>
    </row>
    <row r="446" spans="1:17" x14ac:dyDescent="0.3">
      <c r="A446" t="s">
        <v>1012</v>
      </c>
      <c r="B446" t="s">
        <v>1013</v>
      </c>
      <c r="C446" t="s">
        <v>3163</v>
      </c>
      <c r="D446" t="s">
        <v>118</v>
      </c>
      <c r="E446">
        <v>14343.321579039901</v>
      </c>
      <c r="F446">
        <v>2254.1</v>
      </c>
      <c r="G446">
        <v>15.5483093067628</v>
      </c>
      <c r="H446">
        <v>-4.1315467451893397</v>
      </c>
      <c r="I446">
        <v>30.2723991897353</v>
      </c>
      <c r="J446">
        <v>1.71142688005066</v>
      </c>
      <c r="K446">
        <v>2187.3223623016702</v>
      </c>
      <c r="L446">
        <v>1875.8518348304999</v>
      </c>
      <c r="M446">
        <v>48.917795653445999</v>
      </c>
      <c r="N446">
        <v>0.50488722439624401</v>
      </c>
      <c r="O446">
        <v>10.1991925824054</v>
      </c>
      <c r="P446">
        <v>56.5184182203242</v>
      </c>
      <c r="Q446">
        <v>-6.1520734984159997E-2</v>
      </c>
    </row>
    <row r="447" spans="1:17" hidden="1" x14ac:dyDescent="0.3">
      <c r="A447" t="s">
        <v>1014</v>
      </c>
      <c r="B447" t="s">
        <v>1015</v>
      </c>
      <c r="C447" t="s">
        <v>3176</v>
      </c>
      <c r="D447" t="s">
        <v>54</v>
      </c>
      <c r="E447">
        <v>14337.805336859999</v>
      </c>
      <c r="F447">
        <v>910.95</v>
      </c>
      <c r="G447">
        <v>-11.937878427149499</v>
      </c>
      <c r="H447">
        <v>5.0120597705807901</v>
      </c>
      <c r="I447">
        <v>3.0793324053087101</v>
      </c>
      <c r="J447">
        <v>6.1080644357966003</v>
      </c>
      <c r="M447">
        <v>56.669087473468899</v>
      </c>
      <c r="O447">
        <v>29.085021131785499</v>
      </c>
      <c r="P447">
        <v>25.6482758620689</v>
      </c>
    </row>
    <row r="448" spans="1:17" x14ac:dyDescent="0.3">
      <c r="A448" t="s">
        <v>1016</v>
      </c>
      <c r="B448" t="s">
        <v>1017</v>
      </c>
      <c r="C448" t="s">
        <v>3173</v>
      </c>
      <c r="D448" t="s">
        <v>166</v>
      </c>
      <c r="E448">
        <v>14217.9795648</v>
      </c>
      <c r="F448">
        <v>633.6</v>
      </c>
      <c r="G448">
        <v>30.353029767272201</v>
      </c>
      <c r="H448">
        <v>5.40974147673455</v>
      </c>
      <c r="I448">
        <v>23.0753270469597</v>
      </c>
      <c r="J448">
        <v>0.92837026405104095</v>
      </c>
      <c r="K448">
        <v>613.89555406626903</v>
      </c>
      <c r="L448">
        <v>542.58099118756502</v>
      </c>
      <c r="M448">
        <v>65.828413664827707</v>
      </c>
      <c r="N448">
        <v>0.32325255419714899</v>
      </c>
      <c r="O448">
        <v>13.1234217171717</v>
      </c>
      <c r="P448">
        <v>83.081701943220395</v>
      </c>
      <c r="Q448">
        <v>0.19961463420650799</v>
      </c>
    </row>
    <row r="449" spans="1:17" x14ac:dyDescent="0.3">
      <c r="A449" t="s">
        <v>1018</v>
      </c>
      <c r="B449" t="s">
        <v>1019</v>
      </c>
      <c r="C449" t="s">
        <v>3166</v>
      </c>
      <c r="D449" t="s">
        <v>258</v>
      </c>
      <c r="E449">
        <v>14152.324614749999</v>
      </c>
      <c r="F449">
        <v>5932.5</v>
      </c>
      <c r="G449">
        <v>-6.0167588006105301</v>
      </c>
      <c r="H449">
        <v>12.0971880943407</v>
      </c>
      <c r="I449">
        <v>35.902838805683999</v>
      </c>
      <c r="J449">
        <v>3.0813469727370899</v>
      </c>
      <c r="K449">
        <v>5559.2177784699297</v>
      </c>
      <c r="L449">
        <v>4900.5284980541301</v>
      </c>
      <c r="M449">
        <v>48.054682515403996</v>
      </c>
      <c r="N449">
        <v>0.71290033722728896</v>
      </c>
      <c r="O449">
        <v>12.5941845764854</v>
      </c>
      <c r="P449">
        <v>56.859375206567798</v>
      </c>
      <c r="Q449">
        <v>0.141586216007097</v>
      </c>
    </row>
    <row r="450" spans="1:17" x14ac:dyDescent="0.3">
      <c r="A450" t="s">
        <v>1020</v>
      </c>
      <c r="B450" t="s">
        <v>1021</v>
      </c>
      <c r="C450" t="s">
        <v>3175</v>
      </c>
      <c r="D450" t="s">
        <v>501</v>
      </c>
      <c r="E450">
        <v>14041.713170255</v>
      </c>
      <c r="F450">
        <v>1059.3499999999999</v>
      </c>
      <c r="G450">
        <v>-20.0304929228951</v>
      </c>
      <c r="H450">
        <v>8.0498537492534297</v>
      </c>
      <c r="I450">
        <v>18.393282714037301</v>
      </c>
      <c r="J450">
        <v>10.5804746491979</v>
      </c>
      <c r="K450">
        <v>900.710413552359</v>
      </c>
      <c r="L450">
        <v>881.36739275329103</v>
      </c>
      <c r="M450">
        <v>88.061959205043294</v>
      </c>
      <c r="N450">
        <v>2.1868144894628498</v>
      </c>
      <c r="O450">
        <v>1.09973096710247</v>
      </c>
      <c r="P450">
        <v>39.104458013262402</v>
      </c>
      <c r="Q450">
        <v>6.031107896932E-3</v>
      </c>
    </row>
    <row r="451" spans="1:17" x14ac:dyDescent="0.3">
      <c r="A451" t="s">
        <v>1022</v>
      </c>
      <c r="B451" t="s">
        <v>1023</v>
      </c>
      <c r="C451" t="s">
        <v>3163</v>
      </c>
      <c r="D451" t="s">
        <v>358</v>
      </c>
      <c r="E451">
        <v>14016.86508456</v>
      </c>
      <c r="F451">
        <v>403.65</v>
      </c>
      <c r="G451">
        <v>105.77325673687299</v>
      </c>
      <c r="H451">
        <v>24.1286126466977</v>
      </c>
      <c r="I451">
        <v>125.697209620786</v>
      </c>
      <c r="J451">
        <v>1.38359107913517</v>
      </c>
      <c r="K451">
        <v>328.64061678078798</v>
      </c>
      <c r="L451">
        <v>247.99013326828199</v>
      </c>
      <c r="M451">
        <v>64.738653580352704</v>
      </c>
      <c r="N451">
        <v>0.97772835697889804</v>
      </c>
      <c r="O451">
        <v>3.7284776415211298</v>
      </c>
      <c r="P451">
        <v>175.341064120054</v>
      </c>
      <c r="Q451">
        <v>0.19929665551065801</v>
      </c>
    </row>
    <row r="452" spans="1:17" x14ac:dyDescent="0.3">
      <c r="A452" t="s">
        <v>1024</v>
      </c>
      <c r="B452" t="s">
        <v>1025</v>
      </c>
      <c r="C452" t="s">
        <v>3173</v>
      </c>
      <c r="D452" t="s">
        <v>166</v>
      </c>
      <c r="E452">
        <v>13910.483558399999</v>
      </c>
      <c r="F452">
        <v>13749.45</v>
      </c>
      <c r="G452">
        <v>141.58274525764301</v>
      </c>
      <c r="H452">
        <v>1.3238092918120301</v>
      </c>
      <c r="I452">
        <v>54.362272802284799</v>
      </c>
      <c r="J452">
        <v>0.34230757642272602</v>
      </c>
      <c r="K452">
        <v>13152.032478426399</v>
      </c>
      <c r="L452">
        <v>10164.037279165799</v>
      </c>
      <c r="M452">
        <v>38.748190825111003</v>
      </c>
      <c r="N452">
        <v>0.572850433915434</v>
      </c>
      <c r="O452">
        <v>7.64066926313415</v>
      </c>
      <c r="P452">
        <v>226.43131016963201</v>
      </c>
      <c r="Q452">
        <v>0.235848439818585</v>
      </c>
    </row>
    <row r="453" spans="1:17" x14ac:dyDescent="0.3">
      <c r="A453" t="s">
        <v>1026</v>
      </c>
      <c r="B453" t="s">
        <v>1027</v>
      </c>
      <c r="C453" t="s">
        <v>3160</v>
      </c>
      <c r="D453" t="s">
        <v>286</v>
      </c>
      <c r="E453">
        <v>13770.4577845</v>
      </c>
      <c r="F453">
        <v>998.75</v>
      </c>
      <c r="G453">
        <v>14.3855748461618</v>
      </c>
      <c r="H453">
        <v>0.97156698684755705</v>
      </c>
      <c r="I453">
        <v>-19.869255997661</v>
      </c>
      <c r="J453">
        <v>1.19904945017113</v>
      </c>
      <c r="K453">
        <v>989.65640104519605</v>
      </c>
      <c r="L453">
        <v>933.45604855925797</v>
      </c>
      <c r="M453">
        <v>62.031292663443999</v>
      </c>
      <c r="N453">
        <v>0.67385612211479495</v>
      </c>
      <c r="O453">
        <v>20.0500625782227</v>
      </c>
      <c r="P453">
        <v>59.8</v>
      </c>
      <c r="Q453">
        <v>3.4274680554711001E-2</v>
      </c>
    </row>
    <row r="454" spans="1:17" x14ac:dyDescent="0.3">
      <c r="A454" t="s">
        <v>1028</v>
      </c>
      <c r="B454" t="s">
        <v>1029</v>
      </c>
      <c r="C454" t="s">
        <v>3173</v>
      </c>
      <c r="D454" t="s">
        <v>436</v>
      </c>
      <c r="E454">
        <v>13639.006631233</v>
      </c>
      <c r="F454">
        <v>220.63</v>
      </c>
      <c r="G454">
        <v>192.486577793755</v>
      </c>
      <c r="H454">
        <v>4.9092784284503201</v>
      </c>
      <c r="I454">
        <v>26.0528891812138</v>
      </c>
      <c r="J454">
        <v>3.7564930373574499</v>
      </c>
      <c r="K454">
        <v>204.751111599691</v>
      </c>
      <c r="L454">
        <v>167.48622050287</v>
      </c>
      <c r="M454">
        <v>57.660242306738901</v>
      </c>
      <c r="N454">
        <v>1.1526916175734501</v>
      </c>
      <c r="O454">
        <v>2.7965371889588901</v>
      </c>
      <c r="P454">
        <v>267.10482529118099</v>
      </c>
      <c r="Q454">
        <v>0.19527145445556099</v>
      </c>
    </row>
    <row r="455" spans="1:17" x14ac:dyDescent="0.3">
      <c r="A455" t="s">
        <v>1030</v>
      </c>
      <c r="B455" t="s">
        <v>1031</v>
      </c>
      <c r="C455" t="s">
        <v>3175</v>
      </c>
      <c r="D455" t="s">
        <v>376</v>
      </c>
      <c r="E455">
        <v>13486.618033875</v>
      </c>
      <c r="F455">
        <v>1068.3499999999999</v>
      </c>
      <c r="G455">
        <v>34.868807697521397</v>
      </c>
      <c r="H455">
        <v>4.3821218072013197</v>
      </c>
      <c r="I455">
        <v>100.81688232843599</v>
      </c>
      <c r="J455">
        <v>0.220129006739677</v>
      </c>
      <c r="K455">
        <v>931.105724973223</v>
      </c>
      <c r="L455">
        <v>726.07014368485704</v>
      </c>
      <c r="M455">
        <v>57.2826295579993</v>
      </c>
      <c r="N455">
        <v>0.47115963387128101</v>
      </c>
      <c r="O455">
        <v>5.2089670987972099</v>
      </c>
      <c r="P455">
        <v>137.41111111111101</v>
      </c>
      <c r="Q455">
        <v>9.2647073981993996E-2</v>
      </c>
    </row>
    <row r="456" spans="1:17" x14ac:dyDescent="0.3">
      <c r="A456" t="s">
        <v>1032</v>
      </c>
      <c r="B456" t="s">
        <v>1033</v>
      </c>
      <c r="C456" t="s">
        <v>3173</v>
      </c>
      <c r="D456" t="s">
        <v>258</v>
      </c>
      <c r="E456">
        <v>13478.746800000001</v>
      </c>
      <c r="F456">
        <v>4269.75</v>
      </c>
      <c r="G456">
        <v>8.9577397107814107</v>
      </c>
      <c r="H456">
        <v>2.3007709345596901</v>
      </c>
      <c r="I456">
        <v>9.0710492138457894</v>
      </c>
      <c r="J456">
        <v>5.0048883406527002E-2</v>
      </c>
      <c r="K456">
        <v>4247.1248540426704</v>
      </c>
      <c r="L456">
        <v>3888.83196928695</v>
      </c>
      <c r="M456">
        <v>58.3841167656837</v>
      </c>
      <c r="N456">
        <v>0.76352579309396396</v>
      </c>
      <c r="O456">
        <v>17.102874875578198</v>
      </c>
      <c r="P456">
        <v>54.701086956521699</v>
      </c>
      <c r="Q456">
        <v>0.188845167469048</v>
      </c>
    </row>
    <row r="457" spans="1:17" x14ac:dyDescent="0.3">
      <c r="A457" t="s">
        <v>1034</v>
      </c>
      <c r="B457" t="s">
        <v>1035</v>
      </c>
      <c r="C457" t="s">
        <v>3159</v>
      </c>
      <c r="D457" t="s">
        <v>18</v>
      </c>
      <c r="E457">
        <v>13378.944733</v>
      </c>
      <c r="F457">
        <v>898.45</v>
      </c>
      <c r="G457">
        <v>49.702948911616197</v>
      </c>
      <c r="H457">
        <v>-4.3981096747717103</v>
      </c>
      <c r="I457">
        <v>-10.137494273555101</v>
      </c>
      <c r="J457">
        <v>-8.0441079935798392</v>
      </c>
      <c r="K457">
        <v>970.63351454900305</v>
      </c>
      <c r="L457">
        <v>867.26719509039401</v>
      </c>
      <c r="M457">
        <v>23.381901236024099</v>
      </c>
      <c r="N457">
        <v>0.38093339687246802</v>
      </c>
      <c r="O457">
        <v>41.911069063386897</v>
      </c>
      <c r="P457">
        <v>89.067760942760899</v>
      </c>
      <c r="Q457">
        <v>0.18408599101957701</v>
      </c>
    </row>
    <row r="458" spans="1:17" x14ac:dyDescent="0.3">
      <c r="A458" t="s">
        <v>1036</v>
      </c>
      <c r="B458" t="s">
        <v>1037</v>
      </c>
      <c r="C458" t="s">
        <v>3178</v>
      </c>
      <c r="D458" t="s">
        <v>611</v>
      </c>
      <c r="E458">
        <v>13341.614743800001</v>
      </c>
      <c r="F458">
        <v>138.9</v>
      </c>
      <c r="G458">
        <v>-78.301443790612694</v>
      </c>
      <c r="H458">
        <v>-6.0785320904664504</v>
      </c>
      <c r="I458">
        <v>-22.315758428698199</v>
      </c>
      <c r="J458">
        <v>-5.1741322665835696</v>
      </c>
      <c r="K458">
        <v>141.44166834919699</v>
      </c>
      <c r="L458">
        <v>168.30431340421899</v>
      </c>
      <c r="M458">
        <v>52.934811206371997</v>
      </c>
      <c r="N458">
        <v>1.4401825690060801</v>
      </c>
      <c r="O458">
        <v>115.766738660907</v>
      </c>
      <c r="P458">
        <v>10.677290836653301</v>
      </c>
      <c r="Q458">
        <v>-7.2072789802946E-2</v>
      </c>
    </row>
    <row r="459" spans="1:17" x14ac:dyDescent="0.3">
      <c r="A459" t="s">
        <v>1038</v>
      </c>
      <c r="B459" t="s">
        <v>1039</v>
      </c>
      <c r="C459" t="s">
        <v>3165</v>
      </c>
      <c r="D459" t="s">
        <v>269</v>
      </c>
      <c r="E459">
        <v>13333.226906534999</v>
      </c>
      <c r="F459">
        <v>1312.95</v>
      </c>
      <c r="G459">
        <v>1.7310384239358001</v>
      </c>
      <c r="H459">
        <v>1.38789729029998</v>
      </c>
      <c r="I459">
        <v>4.4955862039347299</v>
      </c>
      <c r="J459">
        <v>0.86624198928299001</v>
      </c>
      <c r="K459">
        <v>1241.2448037868101</v>
      </c>
      <c r="L459">
        <v>1210.69368686335</v>
      </c>
      <c r="M459">
        <v>80.865645238889698</v>
      </c>
      <c r="N459">
        <v>0.86146198830409304</v>
      </c>
      <c r="O459">
        <v>25.595034083552299</v>
      </c>
      <c r="P459">
        <v>32.227201772496002</v>
      </c>
      <c r="Q459">
        <v>0.12590694370012301</v>
      </c>
    </row>
    <row r="460" spans="1:17" x14ac:dyDescent="0.3">
      <c r="A460" t="s">
        <v>1040</v>
      </c>
      <c r="B460" t="s">
        <v>1041</v>
      </c>
      <c r="C460" t="s">
        <v>3173</v>
      </c>
      <c r="D460" t="s">
        <v>46</v>
      </c>
      <c r="E460">
        <v>13332.88233808</v>
      </c>
      <c r="F460">
        <v>725.35</v>
      </c>
      <c r="G460">
        <v>-3.7450823181384401</v>
      </c>
      <c r="H460">
        <v>4.4939068765074701</v>
      </c>
      <c r="I460">
        <v>38.215593261097702</v>
      </c>
      <c r="J460">
        <v>-4.4155298889537997</v>
      </c>
      <c r="K460">
        <v>710.83377690816405</v>
      </c>
      <c r="L460">
        <v>607.62113108951098</v>
      </c>
      <c r="M460">
        <v>40.887016360008303</v>
      </c>
      <c r="N460">
        <v>1.1010316074194</v>
      </c>
      <c r="O460">
        <v>12.076928379403</v>
      </c>
      <c r="P460">
        <v>61.908482142857103</v>
      </c>
      <c r="Q460">
        <v>8.2654313756445996E-2</v>
      </c>
    </row>
    <row r="461" spans="1:17" x14ac:dyDescent="0.3">
      <c r="A461" t="s">
        <v>1042</v>
      </c>
      <c r="B461" t="s">
        <v>1043</v>
      </c>
      <c r="C461" t="s">
        <v>624</v>
      </c>
      <c r="D461" t="s">
        <v>624</v>
      </c>
      <c r="E461">
        <v>13217.469947461999</v>
      </c>
      <c r="F461">
        <v>26.62</v>
      </c>
      <c r="G461">
        <v>2.8803989958435801</v>
      </c>
      <c r="H461">
        <v>1.08780233287386</v>
      </c>
      <c r="I461">
        <v>-22.295590808123801</v>
      </c>
      <c r="J461">
        <v>1.5475189127180899</v>
      </c>
      <c r="K461">
        <v>26.932740350506101</v>
      </c>
      <c r="L461">
        <v>25.788378094488198</v>
      </c>
      <c r="M461">
        <v>43.283807295850799</v>
      </c>
      <c r="N461">
        <v>1.2328642479335701</v>
      </c>
      <c r="O461">
        <v>46.694214876033001</v>
      </c>
      <c r="P461">
        <v>65.341614906832206</v>
      </c>
      <c r="Q461">
        <v>1.0969115556288E-2</v>
      </c>
    </row>
    <row r="462" spans="1:17" x14ac:dyDescent="0.3">
      <c r="A462" t="s">
        <v>1044</v>
      </c>
      <c r="B462" t="s">
        <v>1045</v>
      </c>
      <c r="C462" t="s">
        <v>3173</v>
      </c>
      <c r="D462" t="s">
        <v>258</v>
      </c>
      <c r="E462">
        <v>13197.763501199999</v>
      </c>
      <c r="F462">
        <v>1662</v>
      </c>
      <c r="G462">
        <v>71.337740308644996</v>
      </c>
      <c r="H462">
        <v>-18.110491591100999</v>
      </c>
      <c r="I462">
        <v>32.545499993161997</v>
      </c>
      <c r="J462">
        <v>-2.52048420854151</v>
      </c>
      <c r="K462">
        <v>1911.07943997704</v>
      </c>
      <c r="L462">
        <v>1536.8264044402199</v>
      </c>
      <c r="M462">
        <v>27.620770170860698</v>
      </c>
      <c r="N462">
        <v>0.94141955987732795</v>
      </c>
      <c r="O462">
        <v>61.492178098676199</v>
      </c>
      <c r="P462">
        <v>118.081616585749</v>
      </c>
      <c r="Q462">
        <v>0.142880219606807</v>
      </c>
    </row>
    <row r="463" spans="1:17" x14ac:dyDescent="0.3">
      <c r="A463" t="s">
        <v>1046</v>
      </c>
      <c r="B463" t="s">
        <v>1047</v>
      </c>
      <c r="C463" t="s">
        <v>3174</v>
      </c>
      <c r="D463" t="s">
        <v>483</v>
      </c>
      <c r="E463">
        <v>13046.07701893</v>
      </c>
      <c r="F463">
        <v>1960.3</v>
      </c>
      <c r="G463">
        <v>28.872231033156499</v>
      </c>
      <c r="H463">
        <v>-2.7617213137592902</v>
      </c>
      <c r="I463">
        <v>80.066648279610106</v>
      </c>
      <c r="J463">
        <v>-4.6314403007830904</v>
      </c>
      <c r="K463">
        <v>1899.38384085558</v>
      </c>
      <c r="L463">
        <v>1497.0182735513899</v>
      </c>
      <c r="M463">
        <v>45.735947949130598</v>
      </c>
      <c r="N463">
        <v>0.850021451150343</v>
      </c>
      <c r="O463">
        <v>21.409988267101902</v>
      </c>
      <c r="P463">
        <v>118.204764493157</v>
      </c>
      <c r="Q463">
        <v>0.22101906293839199</v>
      </c>
    </row>
    <row r="464" spans="1:17" x14ac:dyDescent="0.3">
      <c r="A464" t="s">
        <v>1048</v>
      </c>
      <c r="B464" t="s">
        <v>1049</v>
      </c>
      <c r="C464" t="s">
        <v>3161</v>
      </c>
      <c r="D464" t="s">
        <v>24</v>
      </c>
      <c r="E464">
        <v>12980.227695031999</v>
      </c>
      <c r="F464">
        <v>213.68</v>
      </c>
      <c r="G464">
        <v>-34.516516070431997</v>
      </c>
      <c r="H464">
        <v>-6.6143652124439498</v>
      </c>
      <c r="I464">
        <v>-25.355061490590401</v>
      </c>
      <c r="J464">
        <v>-6.6412629561320999</v>
      </c>
      <c r="K464">
        <v>229.03912366178099</v>
      </c>
      <c r="L464">
        <v>238.281428920531</v>
      </c>
      <c r="M464">
        <v>36.923693975268101</v>
      </c>
      <c r="N464">
        <v>0.88435180302329996</v>
      </c>
      <c r="O464">
        <v>40.724447772369899</v>
      </c>
      <c r="P464">
        <v>4.1071863580998702</v>
      </c>
      <c r="Q464">
        <v>1.8919275178870001E-2</v>
      </c>
    </row>
    <row r="465" spans="1:17" x14ac:dyDescent="0.3">
      <c r="A465" t="s">
        <v>1050</v>
      </c>
      <c r="B465" t="s">
        <v>1051</v>
      </c>
      <c r="C465" t="s">
        <v>3169</v>
      </c>
      <c r="D465" t="s">
        <v>127</v>
      </c>
      <c r="E465">
        <v>12979.96408045</v>
      </c>
      <c r="F465">
        <v>368.35</v>
      </c>
      <c r="G465">
        <v>31.645517497412399</v>
      </c>
      <c r="H465">
        <v>25.957712791318901</v>
      </c>
      <c r="I465">
        <v>72.298436474576505</v>
      </c>
      <c r="J465">
        <v>3.0791460874494399</v>
      </c>
      <c r="K465">
        <v>307.33604691412302</v>
      </c>
      <c r="L465">
        <v>252.680145359226</v>
      </c>
      <c r="M465">
        <v>78.337885171803293</v>
      </c>
      <c r="N465">
        <v>0.66128221100504403</v>
      </c>
      <c r="O465">
        <v>0.43436948554362798</v>
      </c>
      <c r="P465">
        <v>104.355062413314</v>
      </c>
      <c r="Q465">
        <v>0.17209929224884199</v>
      </c>
    </row>
    <row r="466" spans="1:17" x14ac:dyDescent="0.3">
      <c r="A466" t="s">
        <v>1052</v>
      </c>
      <c r="B466" t="s">
        <v>1053</v>
      </c>
      <c r="C466" t="s">
        <v>3172</v>
      </c>
      <c r="D466" t="s">
        <v>756</v>
      </c>
      <c r="E466">
        <v>12936.6280741399</v>
      </c>
      <c r="F466">
        <v>2755.4</v>
      </c>
      <c r="G466">
        <v>27.512701352905399</v>
      </c>
      <c r="H466">
        <v>9.6919808247399697</v>
      </c>
      <c r="I466">
        <v>3.4802504003125301</v>
      </c>
      <c r="J466">
        <v>-2.6924103679511702</v>
      </c>
      <c r="K466">
        <v>2618.5699780614</v>
      </c>
      <c r="L466">
        <v>2397.92074265262</v>
      </c>
      <c r="M466">
        <v>44.589235683196399</v>
      </c>
      <c r="N466">
        <v>1.5414772958043601</v>
      </c>
      <c r="O466">
        <v>8.6956521739130306</v>
      </c>
      <c r="P466">
        <v>63.133122169266699</v>
      </c>
      <c r="Q466">
        <v>5.3092161718631001E-2</v>
      </c>
    </row>
    <row r="467" spans="1:17" hidden="1" x14ac:dyDescent="0.3">
      <c r="A467" t="s">
        <v>1054</v>
      </c>
      <c r="B467" t="s">
        <v>1055</v>
      </c>
      <c r="C467" t="s">
        <v>3176</v>
      </c>
      <c r="D467" t="s">
        <v>1056</v>
      </c>
      <c r="E467">
        <v>12906.893384999599</v>
      </c>
      <c r="F467">
        <v>100</v>
      </c>
      <c r="G467">
        <v>-26.342901975030198</v>
      </c>
      <c r="I467">
        <v>-11.3256911425719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3166</v>
      </c>
      <c r="D468" t="s">
        <v>218</v>
      </c>
      <c r="E468">
        <v>12822.242330454999</v>
      </c>
      <c r="F468">
        <v>1562.15</v>
      </c>
      <c r="G468">
        <v>-1.93323367574297</v>
      </c>
      <c r="H468">
        <v>-3.98404669270617</v>
      </c>
      <c r="I468">
        <v>-26.2991569202288</v>
      </c>
      <c r="J468">
        <v>-0.56448383827022397</v>
      </c>
      <c r="K468">
        <v>1640.4766527455099</v>
      </c>
      <c r="L468">
        <v>1600.6117781678699</v>
      </c>
      <c r="M468">
        <v>47.058557778143502</v>
      </c>
      <c r="N468">
        <v>0.52495281777557601</v>
      </c>
      <c r="O468">
        <v>42.236661012066598</v>
      </c>
      <c r="P468">
        <v>53.452848722986197</v>
      </c>
      <c r="Q468">
        <v>0.13320986293107501</v>
      </c>
    </row>
    <row r="469" spans="1:17" x14ac:dyDescent="0.3">
      <c r="A469" t="s">
        <v>1059</v>
      </c>
      <c r="B469" t="s">
        <v>1060</v>
      </c>
      <c r="C469" t="s">
        <v>3166</v>
      </c>
      <c r="D469" t="s">
        <v>204</v>
      </c>
      <c r="E469">
        <v>12779.282680965</v>
      </c>
      <c r="F469">
        <v>543.15</v>
      </c>
      <c r="G469">
        <v>28.953738482439402</v>
      </c>
      <c r="H469">
        <v>4.8625323049208298</v>
      </c>
      <c r="I469">
        <v>21.230745709166801</v>
      </c>
      <c r="J469">
        <v>-1.4238529283719601</v>
      </c>
      <c r="K469">
        <v>524.94758016489902</v>
      </c>
      <c r="L469">
        <v>443.79923190690101</v>
      </c>
      <c r="M469">
        <v>39.952848773308901</v>
      </c>
      <c r="N469">
        <v>1.0685128329524201</v>
      </c>
      <c r="O469">
        <v>20.0405044646966</v>
      </c>
      <c r="P469">
        <v>73.530351437699593</v>
      </c>
      <c r="Q469">
        <v>0.14861598222830499</v>
      </c>
    </row>
    <row r="470" spans="1:17" x14ac:dyDescent="0.3">
      <c r="A470" t="s">
        <v>1061</v>
      </c>
      <c r="B470" t="s">
        <v>1062</v>
      </c>
      <c r="C470" t="s">
        <v>3170</v>
      </c>
      <c r="D470" t="s">
        <v>78</v>
      </c>
      <c r="E470">
        <v>12716.544827565</v>
      </c>
      <c r="F470">
        <v>356.05</v>
      </c>
      <c r="G470">
        <v>-31.002160242535801</v>
      </c>
      <c r="H470">
        <v>1.30376531366366</v>
      </c>
      <c r="I470">
        <v>2.48284329885362</v>
      </c>
      <c r="J470">
        <v>3.1341011007147599</v>
      </c>
      <c r="K470">
        <v>342.51268260255301</v>
      </c>
      <c r="L470">
        <v>342.293009737879</v>
      </c>
      <c r="M470">
        <v>70.958117012806696</v>
      </c>
      <c r="N470">
        <v>0.42311223496343398</v>
      </c>
      <c r="O470">
        <v>11.782053082432199</v>
      </c>
      <c r="P470">
        <v>22.227943700652201</v>
      </c>
      <c r="Q470">
        <v>-9.8782843426436007E-2</v>
      </c>
    </row>
    <row r="471" spans="1:17" hidden="1" x14ac:dyDescent="0.3">
      <c r="A471" t="s">
        <v>1063</v>
      </c>
      <c r="B471" t="s">
        <v>1064</v>
      </c>
      <c r="C471" t="s">
        <v>3176</v>
      </c>
      <c r="D471" t="s">
        <v>135</v>
      </c>
      <c r="E471">
        <v>12706.051446109999</v>
      </c>
      <c r="F471">
        <v>418.3</v>
      </c>
      <c r="G471">
        <v>27.7838482091997</v>
      </c>
      <c r="H471">
        <v>8.5170929394685899</v>
      </c>
      <c r="I471">
        <v>65.620163341353503</v>
      </c>
      <c r="J471">
        <v>-2.8230137883048698</v>
      </c>
      <c r="K471">
        <v>389.908242564619</v>
      </c>
      <c r="L471">
        <v>310.34482273603697</v>
      </c>
      <c r="M471">
        <v>46.0883208068269</v>
      </c>
      <c r="N471">
        <v>1.18492153846202</v>
      </c>
      <c r="O471">
        <v>13.9254123834568</v>
      </c>
      <c r="P471">
        <v>104.547677261613</v>
      </c>
      <c r="Q471">
        <v>0.185794698568299</v>
      </c>
    </row>
    <row r="472" spans="1:17" x14ac:dyDescent="0.3">
      <c r="A472" t="s">
        <v>1065</v>
      </c>
      <c r="B472" t="s">
        <v>1066</v>
      </c>
      <c r="C472" t="s">
        <v>3160</v>
      </c>
      <c r="D472" t="s">
        <v>286</v>
      </c>
      <c r="E472">
        <v>12679.609401775</v>
      </c>
      <c r="F472">
        <v>942.25</v>
      </c>
      <c r="G472">
        <v>-34.572753448124899</v>
      </c>
      <c r="H472">
        <v>-3.4119853390166202</v>
      </c>
      <c r="I472">
        <v>-9.8338772692415102</v>
      </c>
      <c r="J472">
        <v>1.39902272526122</v>
      </c>
      <c r="K472">
        <v>937.12326421306602</v>
      </c>
      <c r="L472">
        <v>944.88120209374699</v>
      </c>
      <c r="M472">
        <v>54.926380177984697</v>
      </c>
      <c r="N472">
        <v>0.96581590108937099</v>
      </c>
      <c r="O472">
        <v>32.448925444414897</v>
      </c>
      <c r="P472">
        <v>20.4846237452848</v>
      </c>
      <c r="Q472">
        <v>1.3870780626745001E-2</v>
      </c>
    </row>
    <row r="473" spans="1:17" x14ac:dyDescent="0.3">
      <c r="A473" t="s">
        <v>1067</v>
      </c>
      <c r="B473" t="s">
        <v>1068</v>
      </c>
      <c r="C473" t="s">
        <v>3171</v>
      </c>
      <c r="D473" t="s">
        <v>345</v>
      </c>
      <c r="E473">
        <v>12645.757044600001</v>
      </c>
      <c r="F473">
        <v>912.3</v>
      </c>
      <c r="G473">
        <v>-14.094363063925901</v>
      </c>
      <c r="H473">
        <v>-13.115695831166899</v>
      </c>
      <c r="I473">
        <v>17.6486497070781</v>
      </c>
      <c r="J473">
        <v>-3.3747208640099702</v>
      </c>
      <c r="K473">
        <v>908.94763455729799</v>
      </c>
      <c r="L473">
        <v>816.18744475779795</v>
      </c>
      <c r="M473">
        <v>35.854189041114402</v>
      </c>
      <c r="N473">
        <v>0.47538632576888301</v>
      </c>
      <c r="O473">
        <v>12.3533925243889</v>
      </c>
      <c r="P473">
        <v>40.9719539519431</v>
      </c>
      <c r="Q473">
        <v>-4.5438023913629999E-2</v>
      </c>
    </row>
    <row r="474" spans="1:17" x14ac:dyDescent="0.3">
      <c r="A474" t="s">
        <v>1069</v>
      </c>
      <c r="B474" t="s">
        <v>1070</v>
      </c>
      <c r="C474" t="s">
        <v>3161</v>
      </c>
      <c r="D474" t="s">
        <v>24</v>
      </c>
      <c r="E474">
        <v>12455.138737664</v>
      </c>
      <c r="F474">
        <v>168.16</v>
      </c>
      <c r="G474">
        <v>-2.3311025650006898</v>
      </c>
      <c r="H474">
        <v>0.61116364351319297</v>
      </c>
      <c r="I474">
        <v>15.2055353435077</v>
      </c>
      <c r="J474">
        <v>-1.1536374996941201</v>
      </c>
      <c r="K474">
        <v>164.78256608627601</v>
      </c>
      <c r="L474">
        <v>153.73310713011</v>
      </c>
      <c r="M474">
        <v>49.824619660742897</v>
      </c>
      <c r="N474">
        <v>0.70853874967824004</v>
      </c>
      <c r="O474">
        <v>5.1498572787820898</v>
      </c>
      <c r="P474">
        <v>35.449053564236799</v>
      </c>
      <c r="Q474">
        <v>-1.5171589580141E-2</v>
      </c>
    </row>
    <row r="475" spans="1:17" x14ac:dyDescent="0.3">
      <c r="A475" t="s">
        <v>1071</v>
      </c>
      <c r="B475" t="s">
        <v>1072</v>
      </c>
      <c r="C475" t="s">
        <v>3168</v>
      </c>
      <c r="D475" t="s">
        <v>496</v>
      </c>
      <c r="E475">
        <v>12424.847720469999</v>
      </c>
      <c r="F475">
        <v>799.45</v>
      </c>
      <c r="G475">
        <v>-43.857346878042897</v>
      </c>
      <c r="H475">
        <v>-4.0364923796658498</v>
      </c>
      <c r="I475">
        <v>-4.36870405313456</v>
      </c>
      <c r="J475">
        <v>-1.8051309034465499</v>
      </c>
      <c r="K475">
        <v>826.16227539097497</v>
      </c>
      <c r="L475">
        <v>825.61722937508603</v>
      </c>
      <c r="M475">
        <v>31.798497835251801</v>
      </c>
      <c r="N475">
        <v>0.84052612237822799</v>
      </c>
      <c r="O475">
        <v>25.085996622678</v>
      </c>
      <c r="P475">
        <v>12.765357218421601</v>
      </c>
      <c r="Q475">
        <v>2.5510846871071999E-2</v>
      </c>
    </row>
    <row r="476" spans="1:17" x14ac:dyDescent="0.3">
      <c r="A476" t="s">
        <v>1073</v>
      </c>
      <c r="B476" t="s">
        <v>1074</v>
      </c>
      <c r="C476" t="s">
        <v>3165</v>
      </c>
      <c r="D476" t="s">
        <v>54</v>
      </c>
      <c r="E476">
        <v>12414.35889</v>
      </c>
      <c r="F476">
        <v>1350</v>
      </c>
      <c r="G476">
        <v>159.82561948760801</v>
      </c>
      <c r="H476">
        <v>13.5838670186504</v>
      </c>
      <c r="I476">
        <v>58.0913886089496</v>
      </c>
      <c r="J476">
        <v>-4.4535558133764699</v>
      </c>
      <c r="K476">
        <v>1168.4031803110299</v>
      </c>
      <c r="L476">
        <v>891.83350471165295</v>
      </c>
      <c r="M476">
        <v>59.174000124074603</v>
      </c>
      <c r="N476">
        <v>0.75619100764479197</v>
      </c>
      <c r="O476">
        <v>3.3333333333333401</v>
      </c>
      <c r="P476">
        <v>198.34254143646399</v>
      </c>
      <c r="Q476">
        <v>8.8925574152302997E-2</v>
      </c>
    </row>
    <row r="477" spans="1:17" x14ac:dyDescent="0.3">
      <c r="A477" t="s">
        <v>1075</v>
      </c>
      <c r="B477" t="s">
        <v>1076</v>
      </c>
      <c r="C477" t="s">
        <v>3173</v>
      </c>
      <c r="D477" t="s">
        <v>127</v>
      </c>
      <c r="E477">
        <v>12300.44222178</v>
      </c>
      <c r="F477">
        <v>919.35</v>
      </c>
      <c r="G477">
        <v>22.154917440249999</v>
      </c>
      <c r="H477">
        <v>-20.132425354685498</v>
      </c>
      <c r="I477">
        <v>14.474801468265399</v>
      </c>
      <c r="J477">
        <v>-0.899360564081225</v>
      </c>
      <c r="K477">
        <v>998.60588882714103</v>
      </c>
      <c r="L477">
        <v>879.92555595102601</v>
      </c>
      <c r="M477">
        <v>37.5864094581666</v>
      </c>
      <c r="N477">
        <v>0.81704319269007797</v>
      </c>
      <c r="O477">
        <v>33.1321042040572</v>
      </c>
      <c r="P477">
        <v>65.857838715496996</v>
      </c>
      <c r="Q477">
        <v>0.107147093367699</v>
      </c>
    </row>
    <row r="478" spans="1:17" x14ac:dyDescent="0.3">
      <c r="A478" t="s">
        <v>1077</v>
      </c>
      <c r="B478" t="s">
        <v>1078</v>
      </c>
      <c r="C478" t="s">
        <v>3173</v>
      </c>
      <c r="D478" t="s">
        <v>78</v>
      </c>
      <c r="E478">
        <v>12257.92464736</v>
      </c>
      <c r="F478">
        <v>593.6</v>
      </c>
      <c r="G478">
        <v>-49.332004206477997</v>
      </c>
      <c r="H478">
        <v>-5.3781727570174001</v>
      </c>
      <c r="I478">
        <v>-1.9466603705063801</v>
      </c>
      <c r="J478">
        <v>-2.1774665949480601</v>
      </c>
      <c r="K478">
        <v>613.18907830520402</v>
      </c>
      <c r="L478">
        <v>641.98336587945505</v>
      </c>
      <c r="M478">
        <v>36.749221236012801</v>
      </c>
      <c r="N478">
        <v>0.50086168863841996</v>
      </c>
      <c r="O478">
        <v>38.814016172506697</v>
      </c>
      <c r="P478">
        <v>17.719385225582499</v>
      </c>
      <c r="Q478">
        <v>3.9955737115151997E-2</v>
      </c>
    </row>
    <row r="479" spans="1:17" x14ac:dyDescent="0.3">
      <c r="A479" t="s">
        <v>1079</v>
      </c>
      <c r="B479" t="s">
        <v>1080</v>
      </c>
      <c r="C479" t="s">
        <v>3172</v>
      </c>
      <c r="D479" t="s">
        <v>1081</v>
      </c>
      <c r="E479">
        <v>12254.93027949</v>
      </c>
      <c r="F479">
        <v>824.55</v>
      </c>
      <c r="G479">
        <v>66.714929914457002</v>
      </c>
      <c r="H479">
        <v>9.4436711538292499</v>
      </c>
      <c r="I479">
        <v>57.535664581368103</v>
      </c>
      <c r="J479">
        <v>5.3361233053275603</v>
      </c>
      <c r="K479">
        <v>717.174607636583</v>
      </c>
      <c r="L479">
        <v>604.39527434408103</v>
      </c>
      <c r="M479">
        <v>67.214238753492097</v>
      </c>
      <c r="N479">
        <v>1.58817285639159</v>
      </c>
      <c r="O479">
        <v>3.34728033472804</v>
      </c>
      <c r="P479">
        <v>105.957287373548</v>
      </c>
      <c r="Q479">
        <v>-5.1809329048375999E-2</v>
      </c>
    </row>
    <row r="480" spans="1:17" x14ac:dyDescent="0.3">
      <c r="A480" t="s">
        <v>1082</v>
      </c>
      <c r="B480" t="s">
        <v>1083</v>
      </c>
      <c r="C480" t="s">
        <v>3171</v>
      </c>
      <c r="D480" t="s">
        <v>483</v>
      </c>
      <c r="E480">
        <v>12221.4263859</v>
      </c>
      <c r="F480">
        <v>2500.1999999999998</v>
      </c>
      <c r="G480">
        <v>8.7811319654118805</v>
      </c>
      <c r="H480">
        <v>-2.1484062001577602</v>
      </c>
      <c r="I480">
        <v>23.6888892656794</v>
      </c>
      <c r="J480">
        <v>-1.6566123440062199</v>
      </c>
      <c r="K480">
        <v>2285.6025545965099</v>
      </c>
      <c r="L480">
        <v>2050.3194783844101</v>
      </c>
      <c r="M480">
        <v>66.323177781689594</v>
      </c>
      <c r="N480">
        <v>1.0955231846375799</v>
      </c>
      <c r="O480">
        <v>2.9477641788656999</v>
      </c>
      <c r="P480">
        <v>51.655950503457397</v>
      </c>
      <c r="Q480">
        <v>0.206136079750775</v>
      </c>
    </row>
    <row r="481" spans="1:17" x14ac:dyDescent="0.3">
      <c r="A481" t="s">
        <v>1084</v>
      </c>
      <c r="B481" t="s">
        <v>1085</v>
      </c>
      <c r="C481" t="s">
        <v>3160</v>
      </c>
      <c r="D481" t="s">
        <v>21</v>
      </c>
      <c r="E481">
        <v>12152.53977564</v>
      </c>
      <c r="F481">
        <v>812.6</v>
      </c>
      <c r="G481">
        <v>-41.316219961846102</v>
      </c>
      <c r="H481">
        <v>0.16469451311736399</v>
      </c>
      <c r="I481">
        <v>-12.625338901590499</v>
      </c>
      <c r="J481">
        <v>-1.1842756883452401</v>
      </c>
      <c r="K481">
        <v>805.630992042618</v>
      </c>
      <c r="L481">
        <v>831.176476774712</v>
      </c>
      <c r="M481">
        <v>60.660861005191599</v>
      </c>
      <c r="N481">
        <v>0.453756034876861</v>
      </c>
      <c r="O481">
        <v>19.369923701698202</v>
      </c>
      <c r="P481">
        <v>9.6626180836707203</v>
      </c>
      <c r="Q481">
        <v>-0.151721020670436</v>
      </c>
    </row>
    <row r="482" spans="1:17" x14ac:dyDescent="0.3">
      <c r="A482" t="s">
        <v>1086</v>
      </c>
      <c r="B482" t="s">
        <v>1087</v>
      </c>
      <c r="C482" t="s">
        <v>3167</v>
      </c>
      <c r="D482" t="s">
        <v>60</v>
      </c>
      <c r="E482">
        <v>12062.963810898</v>
      </c>
      <c r="F482">
        <v>30.03</v>
      </c>
      <c r="G482">
        <v>18.032098024969802</v>
      </c>
      <c r="H482">
        <v>-9.3052182480918102</v>
      </c>
      <c r="I482">
        <v>21.845040564744998</v>
      </c>
      <c r="J482">
        <v>1.10947388269012E-2</v>
      </c>
      <c r="K482">
        <v>30.527085412270601</v>
      </c>
      <c r="L482">
        <v>26.867819216747201</v>
      </c>
      <c r="M482">
        <v>40.717135832733902</v>
      </c>
      <c r="N482">
        <v>0.89549938561908704</v>
      </c>
      <c r="O482">
        <v>26.906426906426901</v>
      </c>
      <c r="P482">
        <v>93.118971061093205</v>
      </c>
      <c r="Q482">
        <v>7.6019805121987999E-2</v>
      </c>
    </row>
    <row r="483" spans="1:17" hidden="1" x14ac:dyDescent="0.3">
      <c r="A483" t="s">
        <v>1088</v>
      </c>
      <c r="B483" t="s">
        <v>1089</v>
      </c>
      <c r="C483" t="s">
        <v>3176</v>
      </c>
      <c r="D483" t="s">
        <v>624</v>
      </c>
      <c r="E483">
        <v>12061.713727</v>
      </c>
      <c r="F483">
        <v>142.1</v>
      </c>
      <c r="G483">
        <v>475.26590412149801</v>
      </c>
      <c r="H483">
        <v>149.33102451990601</v>
      </c>
      <c r="I483">
        <v>490.28311495395599</v>
      </c>
      <c r="J483">
        <v>22.389022060495801</v>
      </c>
      <c r="M483">
        <v>100</v>
      </c>
      <c r="O483">
        <v>0</v>
      </c>
      <c r="P483">
        <v>531.55555555555497</v>
      </c>
    </row>
    <row r="484" spans="1:17" x14ac:dyDescent="0.3">
      <c r="A484" t="s">
        <v>1090</v>
      </c>
      <c r="B484" t="s">
        <v>1091</v>
      </c>
      <c r="C484" t="s">
        <v>3167</v>
      </c>
      <c r="D484" t="s">
        <v>104</v>
      </c>
      <c r="E484">
        <v>12020.966782558</v>
      </c>
      <c r="F484">
        <v>17.54</v>
      </c>
      <c r="G484">
        <v>52.636689861704397</v>
      </c>
      <c r="H484">
        <v>-4.30367639945114</v>
      </c>
      <c r="I484">
        <v>-5.9803457972266303</v>
      </c>
      <c r="J484">
        <v>-2.6289945967398198</v>
      </c>
      <c r="K484">
        <v>18.3063599897004</v>
      </c>
      <c r="L484">
        <v>16.862658135842999</v>
      </c>
      <c r="M484">
        <v>38.004005884525398</v>
      </c>
      <c r="N484">
        <v>0.58783220952623005</v>
      </c>
      <c r="O484">
        <v>36.830102622576902</v>
      </c>
      <c r="P484">
        <v>110.05988023952</v>
      </c>
      <c r="Q484">
        <v>0.12636038545782199</v>
      </c>
    </row>
    <row r="485" spans="1:17" x14ac:dyDescent="0.3">
      <c r="A485" t="s">
        <v>1092</v>
      </c>
      <c r="B485" t="s">
        <v>1093</v>
      </c>
      <c r="C485" t="s">
        <v>3175</v>
      </c>
      <c r="D485" t="s">
        <v>501</v>
      </c>
      <c r="E485">
        <v>11981.395969929999</v>
      </c>
      <c r="F485">
        <v>758.35</v>
      </c>
      <c r="G485">
        <v>21.2390772017723</v>
      </c>
      <c r="H485">
        <v>-4.41011125849852</v>
      </c>
      <c r="I485">
        <v>54.778788103950802</v>
      </c>
      <c r="J485">
        <v>5.6020031522705196</v>
      </c>
      <c r="K485">
        <v>636.19742494438003</v>
      </c>
      <c r="L485">
        <v>544.85551099712302</v>
      </c>
      <c r="M485">
        <v>71.000397860870905</v>
      </c>
      <c r="N485">
        <v>1.79808350631333</v>
      </c>
      <c r="O485">
        <v>1.3648051691171601</v>
      </c>
      <c r="P485">
        <v>86.716730272066897</v>
      </c>
      <c r="Q485">
        <v>-1.8203779724757001E-2</v>
      </c>
    </row>
    <row r="486" spans="1:17" x14ac:dyDescent="0.3">
      <c r="A486" t="s">
        <v>1094</v>
      </c>
      <c r="B486" t="s">
        <v>1095</v>
      </c>
      <c r="C486" t="s">
        <v>3161</v>
      </c>
      <c r="D486" t="s">
        <v>545</v>
      </c>
      <c r="E486">
        <v>11947.877466237</v>
      </c>
      <c r="F486">
        <v>125.01</v>
      </c>
      <c r="G486">
        <v>12.0956362309498</v>
      </c>
      <c r="H486">
        <v>25.200191023871099</v>
      </c>
      <c r="I486">
        <v>46.316175187818899</v>
      </c>
      <c r="J486">
        <v>15.586460404723701</v>
      </c>
      <c r="K486">
        <v>101.570658635648</v>
      </c>
      <c r="L486">
        <v>91.280353514001604</v>
      </c>
      <c r="M486">
        <v>84.923045274991296</v>
      </c>
      <c r="N486">
        <v>3.1835155659708101</v>
      </c>
      <c r="O486">
        <v>6.9834413246940104</v>
      </c>
      <c r="P486">
        <v>81.173913043478194</v>
      </c>
      <c r="Q486">
        <v>2.441401686552E-2</v>
      </c>
    </row>
    <row r="487" spans="1:17" x14ac:dyDescent="0.3">
      <c r="A487" t="s">
        <v>1096</v>
      </c>
      <c r="B487" t="s">
        <v>1097</v>
      </c>
      <c r="C487" t="s">
        <v>3165</v>
      </c>
      <c r="D487" t="s">
        <v>54</v>
      </c>
      <c r="E487">
        <v>11944.943180814</v>
      </c>
      <c r="F487">
        <v>263.58999999999997</v>
      </c>
      <c r="G487">
        <v>122.326909345724</v>
      </c>
      <c r="H487">
        <v>31.1061285762963</v>
      </c>
      <c r="I487">
        <v>70.210121529604294</v>
      </c>
      <c r="J487">
        <v>8.5537575182243799</v>
      </c>
      <c r="K487">
        <v>214.10413119647501</v>
      </c>
      <c r="L487">
        <v>171.297006658767</v>
      </c>
      <c r="M487">
        <v>75.517000603187796</v>
      </c>
      <c r="N487">
        <v>1.2394228772706299</v>
      </c>
      <c r="O487">
        <v>5.7323874198565896</v>
      </c>
      <c r="P487">
        <v>170.487429451</v>
      </c>
      <c r="Q487">
        <v>0.15290232209166399</v>
      </c>
    </row>
    <row r="488" spans="1:17" x14ac:dyDescent="0.3">
      <c r="A488" t="s">
        <v>1098</v>
      </c>
      <c r="B488" t="s">
        <v>1099</v>
      </c>
      <c r="C488" t="s">
        <v>3164</v>
      </c>
      <c r="D488" t="s">
        <v>46</v>
      </c>
      <c r="E488">
        <v>11942.276341503901</v>
      </c>
      <c r="F488">
        <v>212.48</v>
      </c>
      <c r="G488">
        <v>5.2236614924620497</v>
      </c>
      <c r="H488">
        <v>-6.4873424397828403</v>
      </c>
      <c r="I488">
        <v>-13.3183110687712</v>
      </c>
      <c r="J488">
        <v>-7.4860251540063096</v>
      </c>
      <c r="K488">
        <v>232.47196647796</v>
      </c>
      <c r="L488">
        <v>216.71190612857899</v>
      </c>
      <c r="M488">
        <v>41.368189408862797</v>
      </c>
      <c r="N488">
        <v>0.64258032459634595</v>
      </c>
      <c r="O488">
        <v>43.025225903614398</v>
      </c>
      <c r="P488">
        <v>82.464577071704497</v>
      </c>
      <c r="Q488">
        <v>0.11296579943051099</v>
      </c>
    </row>
    <row r="489" spans="1:17" x14ac:dyDescent="0.3">
      <c r="A489" t="s">
        <v>1100</v>
      </c>
      <c r="B489" t="s">
        <v>1101</v>
      </c>
      <c r="C489" t="s">
        <v>3173</v>
      </c>
      <c r="D489" t="s">
        <v>258</v>
      </c>
      <c r="E489">
        <v>11929.813715599999</v>
      </c>
      <c r="F489">
        <v>1793</v>
      </c>
      <c r="G489">
        <v>56.0208083585743</v>
      </c>
      <c r="H489">
        <v>-6.8854479215661604</v>
      </c>
      <c r="I489">
        <v>45.220342820845303</v>
      </c>
      <c r="J489">
        <v>1.92470443923239</v>
      </c>
      <c r="K489">
        <v>1708.7241429199501</v>
      </c>
      <c r="L489">
        <v>1450.1613033587801</v>
      </c>
      <c r="M489">
        <v>75.223942146099304</v>
      </c>
      <c r="N489">
        <v>0.54308082585001005</v>
      </c>
      <c r="O489">
        <v>9.8828778583379897</v>
      </c>
      <c r="P489">
        <v>113.021266484495</v>
      </c>
      <c r="Q489">
        <v>0.12960640302093901</v>
      </c>
    </row>
    <row r="490" spans="1:17" x14ac:dyDescent="0.3">
      <c r="A490" t="s">
        <v>1102</v>
      </c>
      <c r="B490" t="s">
        <v>1103</v>
      </c>
      <c r="C490" t="s">
        <v>3169</v>
      </c>
      <c r="D490" t="s">
        <v>138</v>
      </c>
      <c r="E490">
        <v>11848.68</v>
      </c>
      <c r="F490">
        <v>372.6</v>
      </c>
      <c r="G490">
        <v>2.1620126654250602</v>
      </c>
      <c r="H490">
        <v>-3.9595027592076399</v>
      </c>
      <c r="I490">
        <v>-14.281805219925699</v>
      </c>
      <c r="J490">
        <v>-0.38474594113149502</v>
      </c>
      <c r="K490">
        <v>379.80453655740502</v>
      </c>
      <c r="L490">
        <v>373.61203782924002</v>
      </c>
      <c r="M490">
        <v>57.128256859387101</v>
      </c>
      <c r="N490">
        <v>0.57991898123999497</v>
      </c>
      <c r="O490">
        <v>35.802469135802397</v>
      </c>
      <c r="P490">
        <v>45.433255269320803</v>
      </c>
      <c r="Q490">
        <v>0.15197515843885001</v>
      </c>
    </row>
    <row r="491" spans="1:17" x14ac:dyDescent="0.3">
      <c r="A491" t="s">
        <v>1104</v>
      </c>
      <c r="B491" t="s">
        <v>1105</v>
      </c>
      <c r="C491" t="s">
        <v>3172</v>
      </c>
      <c r="D491" t="s">
        <v>414</v>
      </c>
      <c r="E491">
        <v>11831.294854</v>
      </c>
      <c r="F491">
        <v>254</v>
      </c>
      <c r="G491">
        <v>35.389030530541199</v>
      </c>
      <c r="H491">
        <v>-10.2828562634656</v>
      </c>
      <c r="I491">
        <v>5.2415415329672497</v>
      </c>
      <c r="J491">
        <v>-6.0920574081078298</v>
      </c>
      <c r="K491">
        <v>268.36327343781102</v>
      </c>
      <c r="L491">
        <v>229.36955793973499</v>
      </c>
      <c r="M491">
        <v>32.2940738396968</v>
      </c>
      <c r="N491">
        <v>0.27763658308086397</v>
      </c>
      <c r="O491">
        <v>51.259842519685002</v>
      </c>
      <c r="P491">
        <v>97.665369649805399</v>
      </c>
      <c r="Q491">
        <v>0.10631157369076</v>
      </c>
    </row>
    <row r="492" spans="1:17" x14ac:dyDescent="0.3">
      <c r="A492" t="s">
        <v>1106</v>
      </c>
      <c r="B492" t="s">
        <v>1107</v>
      </c>
      <c r="C492" t="s">
        <v>3161</v>
      </c>
      <c r="D492" t="s">
        <v>553</v>
      </c>
      <c r="E492">
        <v>11769.657427566</v>
      </c>
      <c r="F492">
        <v>162.36000000000001</v>
      </c>
      <c r="G492">
        <v>-27.7538024651315</v>
      </c>
      <c r="H492">
        <v>-2.19933052541045</v>
      </c>
      <c r="I492">
        <v>-18.0957169823652</v>
      </c>
      <c r="J492">
        <v>0.23164760854302899</v>
      </c>
      <c r="K492">
        <v>164.84274704406499</v>
      </c>
      <c r="L492">
        <v>164.88487670493899</v>
      </c>
      <c r="M492">
        <v>48.068736683234398</v>
      </c>
      <c r="N492">
        <v>0.70675402719416602</v>
      </c>
      <c r="O492">
        <v>28.909447078808501</v>
      </c>
      <c r="P492">
        <v>23.327003418154099</v>
      </c>
      <c r="Q492">
        <v>-2.7312406583571001E-2</v>
      </c>
    </row>
    <row r="493" spans="1:17" x14ac:dyDescent="0.3">
      <c r="A493" t="s">
        <v>1108</v>
      </c>
      <c r="B493" t="s">
        <v>1109</v>
      </c>
      <c r="C493" t="s">
        <v>3175</v>
      </c>
      <c r="D493" t="s">
        <v>501</v>
      </c>
      <c r="E493">
        <v>11716.4203276399</v>
      </c>
      <c r="F493">
        <v>2291.4499999999998</v>
      </c>
      <c r="G493">
        <v>-34.538014154517299</v>
      </c>
      <c r="H493">
        <v>8.1440959899925893</v>
      </c>
      <c r="I493">
        <v>-2.3957614981528899</v>
      </c>
      <c r="J493">
        <v>10.233280025146099</v>
      </c>
      <c r="K493">
        <v>2101.8336355332299</v>
      </c>
      <c r="L493">
        <v>2145.3973086441201</v>
      </c>
      <c r="M493">
        <v>83.8907056816318</v>
      </c>
      <c r="N493">
        <v>1.7953744491208199</v>
      </c>
      <c r="O493">
        <v>19.356739182613602</v>
      </c>
      <c r="P493">
        <v>26.739491150442401</v>
      </c>
      <c r="Q493">
        <v>-0.127829896113379</v>
      </c>
    </row>
    <row r="494" spans="1:17" x14ac:dyDescent="0.3">
      <c r="A494" t="s">
        <v>1110</v>
      </c>
      <c r="B494" t="s">
        <v>1111</v>
      </c>
      <c r="C494" t="s">
        <v>3161</v>
      </c>
      <c r="D494" t="s">
        <v>24</v>
      </c>
      <c r="E494">
        <v>11684.647114893</v>
      </c>
      <c r="F494">
        <v>106.11</v>
      </c>
      <c r="G494">
        <v>-23.323484499302001</v>
      </c>
      <c r="H494">
        <v>-8.3750178820570191</v>
      </c>
      <c r="I494">
        <v>-34.6843043603401</v>
      </c>
      <c r="J494">
        <v>-4.0492163803547401</v>
      </c>
      <c r="K494">
        <v>111.906235129888</v>
      </c>
      <c r="L494">
        <v>115.136497155003</v>
      </c>
      <c r="M494">
        <v>36.260399166229597</v>
      </c>
      <c r="N494">
        <v>0.60169600200616302</v>
      </c>
      <c r="O494">
        <v>43.718782395627102</v>
      </c>
      <c r="P494">
        <v>13.0031948881789</v>
      </c>
      <c r="Q494">
        <v>0.10921430870499101</v>
      </c>
    </row>
    <row r="495" spans="1:17" x14ac:dyDescent="0.3">
      <c r="A495" t="s">
        <v>1112</v>
      </c>
      <c r="B495" t="s">
        <v>1113</v>
      </c>
      <c r="C495" t="s">
        <v>3164</v>
      </c>
      <c r="D495" t="s">
        <v>46</v>
      </c>
      <c r="E495">
        <v>11596.852953825</v>
      </c>
      <c r="F495">
        <v>452.05</v>
      </c>
      <c r="G495">
        <v>-2.28966377524972</v>
      </c>
      <c r="H495">
        <v>-15.5992892012578</v>
      </c>
      <c r="I495">
        <v>-6.8779092571745597</v>
      </c>
      <c r="J495">
        <v>-0.52616016313388903</v>
      </c>
      <c r="K495">
        <v>471.43511249131001</v>
      </c>
      <c r="L495">
        <v>440.89972587013398</v>
      </c>
      <c r="M495">
        <v>44.736837375763002</v>
      </c>
      <c r="N495">
        <v>0.62944812403643302</v>
      </c>
      <c r="O495">
        <v>27.154075876562299</v>
      </c>
      <c r="P495">
        <v>45.775556272170199</v>
      </c>
      <c r="Q495">
        <v>1.368707991106E-3</v>
      </c>
    </row>
    <row r="496" spans="1:17" hidden="1" x14ac:dyDescent="0.3">
      <c r="A496" t="s">
        <v>1114</v>
      </c>
      <c r="B496" t="s">
        <v>1115</v>
      </c>
      <c r="C496" t="s">
        <v>3173</v>
      </c>
      <c r="D496" t="s">
        <v>1116</v>
      </c>
      <c r="E496">
        <v>11551.87365525</v>
      </c>
      <c r="F496">
        <v>1226.25</v>
      </c>
      <c r="G496">
        <v>-7.3819008108858304</v>
      </c>
      <c r="H496">
        <v>-8.1741207057505196</v>
      </c>
      <c r="I496">
        <v>26.408780383879702</v>
      </c>
      <c r="J496">
        <v>0.14184622155086599</v>
      </c>
      <c r="K496">
        <v>1194.7615932364299</v>
      </c>
      <c r="M496">
        <v>66.145799382889507</v>
      </c>
      <c r="N496">
        <v>0.50306241158114295</v>
      </c>
      <c r="O496">
        <v>6.0101936799184603</v>
      </c>
      <c r="P496">
        <v>50.793162813575996</v>
      </c>
    </row>
    <row r="497" spans="1:17" hidden="1" x14ac:dyDescent="0.3">
      <c r="A497" t="s">
        <v>1117</v>
      </c>
      <c r="B497" t="s">
        <v>1118</v>
      </c>
      <c r="C497" t="s">
        <v>3176</v>
      </c>
      <c r="D497" t="s">
        <v>98</v>
      </c>
      <c r="E497">
        <v>11549.710820800001</v>
      </c>
      <c r="F497">
        <v>10106</v>
      </c>
      <c r="G497">
        <v>6.6150372163813396</v>
      </c>
      <c r="H497">
        <v>5.4631668680996199</v>
      </c>
      <c r="I497">
        <v>27.942551122983001</v>
      </c>
      <c r="J497">
        <v>0.51304064231061697</v>
      </c>
      <c r="K497">
        <v>9287.6196469281294</v>
      </c>
      <c r="L497">
        <v>8172.3077764599102</v>
      </c>
      <c r="M497">
        <v>76.203683906718794</v>
      </c>
      <c r="N497">
        <v>1.1267782896954699</v>
      </c>
      <c r="O497">
        <v>1.37542054225212</v>
      </c>
      <c r="P497">
        <v>50.116605516851997</v>
      </c>
      <c r="Q497">
        <v>0.116895646606351</v>
      </c>
    </row>
    <row r="498" spans="1:17" hidden="1" x14ac:dyDescent="0.3">
      <c r="A498" t="s">
        <v>1119</v>
      </c>
      <c r="B498" t="s">
        <v>1120</v>
      </c>
      <c r="C498" t="s">
        <v>3176</v>
      </c>
      <c r="D498" t="s">
        <v>95</v>
      </c>
      <c r="E498">
        <v>11516.9498752</v>
      </c>
      <c r="F498">
        <v>91.1</v>
      </c>
      <c r="G498">
        <v>-41.858064731220502</v>
      </c>
      <c r="H498">
        <v>-4.8774647460143896</v>
      </c>
      <c r="I498">
        <v>-17.165484424225699</v>
      </c>
      <c r="J498">
        <v>0.65091790801196503</v>
      </c>
      <c r="K498">
        <v>93.676392339054999</v>
      </c>
      <c r="L498">
        <v>97.883702909537305</v>
      </c>
      <c r="M498">
        <v>13.715137464591701</v>
      </c>
      <c r="N498">
        <v>1.03957957243015</v>
      </c>
      <c r="O498">
        <v>19.923161361141599</v>
      </c>
      <c r="P498">
        <v>0.30830213609336299</v>
      </c>
    </row>
    <row r="499" spans="1:17" x14ac:dyDescent="0.3">
      <c r="A499" t="s">
        <v>1121</v>
      </c>
      <c r="B499" t="s">
        <v>1122</v>
      </c>
      <c r="C499" t="s">
        <v>3166</v>
      </c>
      <c r="D499" t="s">
        <v>403</v>
      </c>
      <c r="E499">
        <v>11486.612625239901</v>
      </c>
      <c r="F499">
        <v>2839.7</v>
      </c>
      <c r="G499">
        <v>2.9165090131804399</v>
      </c>
      <c r="H499">
        <v>0.24412919794601501</v>
      </c>
      <c r="I499">
        <v>-5.0534707915372099</v>
      </c>
      <c r="J499">
        <v>2.1479678951690802</v>
      </c>
      <c r="K499">
        <v>2724.4274119636898</v>
      </c>
      <c r="L499">
        <v>2535.7276023409299</v>
      </c>
      <c r="M499">
        <v>53.352698774451298</v>
      </c>
      <c r="N499">
        <v>0.81010736022886798</v>
      </c>
      <c r="O499">
        <v>6.8035355847448598</v>
      </c>
      <c r="P499">
        <v>38.094196026940899</v>
      </c>
      <c r="Q499">
        <v>7.8700207918251996E-2</v>
      </c>
    </row>
    <row r="500" spans="1:17" hidden="1" x14ac:dyDescent="0.3">
      <c r="A500" t="s">
        <v>1123</v>
      </c>
      <c r="B500" t="s">
        <v>1124</v>
      </c>
      <c r="C500" t="s">
        <v>3176</v>
      </c>
      <c r="D500" t="s">
        <v>345</v>
      </c>
      <c r="E500">
        <v>11395.38672217</v>
      </c>
      <c r="F500">
        <v>988.9</v>
      </c>
      <c r="G500">
        <v>-31.023414378615701</v>
      </c>
      <c r="H500">
        <v>-2.1613123974410202</v>
      </c>
      <c r="I500">
        <v>-10.587138705348901</v>
      </c>
      <c r="J500">
        <v>2.73346633482827</v>
      </c>
      <c r="K500">
        <v>987.39113858046301</v>
      </c>
      <c r="L500">
        <v>997.538655369911</v>
      </c>
      <c r="M500">
        <v>57.321318411982404</v>
      </c>
      <c r="N500">
        <v>1.0429347174632999</v>
      </c>
      <c r="O500">
        <v>16.088583274345201</v>
      </c>
      <c r="P500">
        <v>20.575504480887599</v>
      </c>
      <c r="Q500">
        <v>-7.9790100391259999E-2</v>
      </c>
    </row>
    <row r="501" spans="1:17" x14ac:dyDescent="0.3">
      <c r="A501" t="s">
        <v>1125</v>
      </c>
      <c r="B501" t="s">
        <v>1126</v>
      </c>
      <c r="C501" t="s">
        <v>3163</v>
      </c>
      <c r="D501" t="s">
        <v>999</v>
      </c>
      <c r="E501">
        <v>11346.377538799999</v>
      </c>
      <c r="F501">
        <v>562.4</v>
      </c>
      <c r="G501">
        <v>7.4981261068355698</v>
      </c>
      <c r="H501">
        <v>10.6132132754609</v>
      </c>
      <c r="I501">
        <v>38.727670650384198</v>
      </c>
      <c r="J501">
        <v>-5.30768127647291</v>
      </c>
      <c r="K501">
        <v>512.45768885050597</v>
      </c>
      <c r="L501">
        <v>439.137280325017</v>
      </c>
      <c r="M501">
        <v>46.502478303855703</v>
      </c>
      <c r="N501">
        <v>1.04964165023982</v>
      </c>
      <c r="O501">
        <v>11.130867709815</v>
      </c>
      <c r="P501">
        <v>63.726346433769997</v>
      </c>
      <c r="Q501">
        <v>4.0225466297326998E-2</v>
      </c>
    </row>
    <row r="502" spans="1:17" x14ac:dyDescent="0.3">
      <c r="A502" t="s">
        <v>1127</v>
      </c>
      <c r="B502" t="s">
        <v>1128</v>
      </c>
      <c r="C502" t="s">
        <v>3170</v>
      </c>
      <c r="D502" t="s">
        <v>78</v>
      </c>
      <c r="E502">
        <v>11306.599378485</v>
      </c>
      <c r="F502">
        <v>364.85</v>
      </c>
      <c r="G502">
        <v>19.0156637620216</v>
      </c>
      <c r="H502">
        <v>-2.7506765427613602</v>
      </c>
      <c r="I502">
        <v>54.515217948337103</v>
      </c>
      <c r="J502">
        <v>1.17717725069255</v>
      </c>
      <c r="K502">
        <v>340.10866080398199</v>
      </c>
      <c r="L502">
        <v>274.84713724495202</v>
      </c>
      <c r="M502">
        <v>49.865579543281001</v>
      </c>
      <c r="N502">
        <v>0.23146979527613701</v>
      </c>
      <c r="O502">
        <v>5.5228175962724402</v>
      </c>
      <c r="P502">
        <v>111.445957693422</v>
      </c>
      <c r="Q502">
        <v>7.2496809612060994E-2</v>
      </c>
    </row>
    <row r="503" spans="1:17" x14ac:dyDescent="0.3">
      <c r="A503" t="s">
        <v>1129</v>
      </c>
      <c r="B503" t="s">
        <v>1130</v>
      </c>
      <c r="C503" t="s">
        <v>3161</v>
      </c>
      <c r="D503" t="s">
        <v>553</v>
      </c>
      <c r="E503">
        <v>11300.79058875</v>
      </c>
      <c r="F503">
        <v>848.7</v>
      </c>
      <c r="G503">
        <v>-18.714977303164101</v>
      </c>
      <c r="H503">
        <v>4.8627284347098696</v>
      </c>
      <c r="I503">
        <v>-1.24787013089882</v>
      </c>
      <c r="J503">
        <v>-0.923939505170982</v>
      </c>
      <c r="K503">
        <v>846.26507664323697</v>
      </c>
      <c r="L503">
        <v>799.06897850695998</v>
      </c>
      <c r="M503">
        <v>37.894588569613802</v>
      </c>
      <c r="N503">
        <v>0.78838581019827203</v>
      </c>
      <c r="O503">
        <v>10.521974784965201</v>
      </c>
      <c r="P503">
        <v>24.808823529411701</v>
      </c>
      <c r="Q503">
        <v>2.4810047630085999E-2</v>
      </c>
    </row>
    <row r="504" spans="1:17" x14ac:dyDescent="0.3">
      <c r="A504" t="s">
        <v>1131</v>
      </c>
      <c r="B504" t="s">
        <v>1132</v>
      </c>
      <c r="C504" t="s">
        <v>3171</v>
      </c>
      <c r="D504" t="s">
        <v>751</v>
      </c>
      <c r="E504">
        <v>11252.09692047</v>
      </c>
      <c r="F504">
        <v>8651.5499999999993</v>
      </c>
      <c r="G504">
        <v>-31.2751027574133</v>
      </c>
      <c r="H504">
        <v>-18.9219422479329</v>
      </c>
      <c r="I504">
        <v>4.5039827180824297</v>
      </c>
      <c r="J504">
        <v>-4.4991809503961404</v>
      </c>
      <c r="K504">
        <v>9151.2936207675994</v>
      </c>
      <c r="L504">
        <v>8275.3089339797498</v>
      </c>
      <c r="M504">
        <v>23.726520424751499</v>
      </c>
      <c r="N504">
        <v>0.54344275307193901</v>
      </c>
      <c r="O504">
        <v>24.716958232917801</v>
      </c>
      <c r="P504">
        <v>31.259103046486199</v>
      </c>
      <c r="Q504">
        <v>6.8056420456411998E-2</v>
      </c>
    </row>
    <row r="505" spans="1:17" hidden="1" x14ac:dyDescent="0.3">
      <c r="A505" t="s">
        <v>1133</v>
      </c>
      <c r="B505" t="s">
        <v>1134</v>
      </c>
      <c r="C505" t="s">
        <v>3176</v>
      </c>
      <c r="D505" t="s">
        <v>127</v>
      </c>
      <c r="E505">
        <v>11250.128951684999</v>
      </c>
      <c r="F505">
        <v>684.45</v>
      </c>
      <c r="G505">
        <v>14.981628662477499</v>
      </c>
      <c r="H505">
        <v>-9.5073751986444996</v>
      </c>
      <c r="I505">
        <v>11.2038469884699</v>
      </c>
      <c r="J505">
        <v>2.0977018816840398</v>
      </c>
      <c r="K505">
        <v>712.44971160771502</v>
      </c>
      <c r="L505">
        <v>636.44596135146799</v>
      </c>
      <c r="M505">
        <v>41.530228841353797</v>
      </c>
      <c r="N505">
        <v>1.39913734844871</v>
      </c>
      <c r="O505">
        <v>21.265249470377601</v>
      </c>
      <c r="P505">
        <v>71.112499999999997</v>
      </c>
      <c r="Q505">
        <v>0.11515757744406301</v>
      </c>
    </row>
    <row r="506" spans="1:17" hidden="1" x14ac:dyDescent="0.3">
      <c r="A506" t="s">
        <v>1135</v>
      </c>
      <c r="B506" t="s">
        <v>1136</v>
      </c>
      <c r="C506" t="s">
        <v>3176</v>
      </c>
      <c r="D506" t="s">
        <v>419</v>
      </c>
      <c r="E506">
        <v>11210.984241960001</v>
      </c>
      <c r="F506">
        <v>9924.4500000000007</v>
      </c>
      <c r="G506">
        <v>62.7086448094867</v>
      </c>
      <c r="H506">
        <v>1.4271966465872299</v>
      </c>
      <c r="I506">
        <v>9.5346875945649607</v>
      </c>
      <c r="J506">
        <v>-0.49601236828019801</v>
      </c>
      <c r="K506">
        <v>9490.9786024169407</v>
      </c>
      <c r="L506">
        <v>8406.5541300374207</v>
      </c>
      <c r="M506">
        <v>47.945762652882301</v>
      </c>
      <c r="N506">
        <v>0.62869531222233999</v>
      </c>
      <c r="O506">
        <v>15.8643552035629</v>
      </c>
      <c r="P506">
        <v>99.687122736418502</v>
      </c>
      <c r="Q506">
        <v>0.16221826098994899</v>
      </c>
    </row>
    <row r="507" spans="1:17" x14ac:dyDescent="0.3">
      <c r="A507" t="s">
        <v>1137</v>
      </c>
      <c r="B507" t="s">
        <v>1138</v>
      </c>
      <c r="C507" t="s">
        <v>3173</v>
      </c>
      <c r="D507" t="s">
        <v>127</v>
      </c>
      <c r="E507">
        <v>11168.7946665</v>
      </c>
      <c r="F507">
        <v>366.5</v>
      </c>
      <c r="G507">
        <v>-27.515882964648601</v>
      </c>
      <c r="H507">
        <v>2.4637578379637799</v>
      </c>
      <c r="I507">
        <v>8.4064225457651496</v>
      </c>
      <c r="J507">
        <v>9.0694280721602407</v>
      </c>
      <c r="K507">
        <v>352.98011634510499</v>
      </c>
      <c r="L507">
        <v>339.64807455832602</v>
      </c>
      <c r="M507">
        <v>76.143758758070703</v>
      </c>
      <c r="N507">
        <v>1.1017275179311301</v>
      </c>
      <c r="O507">
        <v>16.725784447476101</v>
      </c>
      <c r="P507">
        <v>44.976265822784796</v>
      </c>
      <c r="Q507">
        <v>0.181494483509032</v>
      </c>
    </row>
    <row r="508" spans="1:17" x14ac:dyDescent="0.3">
      <c r="A508" t="s">
        <v>1139</v>
      </c>
      <c r="B508" t="s">
        <v>1140</v>
      </c>
      <c r="C508" t="s">
        <v>3165</v>
      </c>
      <c r="D508" t="s">
        <v>269</v>
      </c>
      <c r="E508">
        <v>11128.656986219999</v>
      </c>
      <c r="F508">
        <v>2171.8000000000002</v>
      </c>
      <c r="G508">
        <v>26.665411396816999</v>
      </c>
      <c r="H508">
        <v>1.32491741782786</v>
      </c>
      <c r="I508">
        <v>22.4552624116968</v>
      </c>
      <c r="J508">
        <v>2.3434891050240898</v>
      </c>
      <c r="K508">
        <v>2064.1717936137102</v>
      </c>
      <c r="L508">
        <v>1855.1280958945899</v>
      </c>
      <c r="M508">
        <v>68.560682956762705</v>
      </c>
      <c r="N508">
        <v>0.78921535742916604</v>
      </c>
      <c r="O508">
        <v>1.14421217423335</v>
      </c>
      <c r="P508">
        <v>59.685305687290899</v>
      </c>
      <c r="Q508">
        <v>-6.9145309414733E-2</v>
      </c>
    </row>
    <row r="509" spans="1:17" x14ac:dyDescent="0.3">
      <c r="A509" t="s">
        <v>1141</v>
      </c>
      <c r="B509" t="s">
        <v>1142</v>
      </c>
      <c r="C509" t="s">
        <v>3166</v>
      </c>
      <c r="D509" t="s">
        <v>403</v>
      </c>
      <c r="E509">
        <v>11109.433831689999</v>
      </c>
      <c r="F509">
        <v>426.1</v>
      </c>
      <c r="G509">
        <v>37.9524517940077</v>
      </c>
      <c r="H509">
        <v>-1.56752923430886</v>
      </c>
      <c r="I509">
        <v>-21.610984331328599</v>
      </c>
      <c r="J509">
        <v>4.5972264872171902</v>
      </c>
      <c r="K509">
        <v>417.68564951527202</v>
      </c>
      <c r="L509">
        <v>399.608405958302</v>
      </c>
      <c r="M509">
        <v>69.470468638737799</v>
      </c>
      <c r="N509">
        <v>0.61263395411565602</v>
      </c>
      <c r="O509">
        <v>30.004693733865199</v>
      </c>
      <c r="P509">
        <v>73.211382113821102</v>
      </c>
      <c r="Q509">
        <v>0.10835556125866901</v>
      </c>
    </row>
    <row r="510" spans="1:17" x14ac:dyDescent="0.3">
      <c r="A510" t="s">
        <v>1143</v>
      </c>
      <c r="B510" t="s">
        <v>1144</v>
      </c>
      <c r="C510" t="s">
        <v>3160</v>
      </c>
      <c r="D510" t="s">
        <v>286</v>
      </c>
      <c r="E510">
        <v>11078.993222634999</v>
      </c>
      <c r="F510">
        <v>2036.45</v>
      </c>
      <c r="G510">
        <v>-9.58067503850131</v>
      </c>
      <c r="H510">
        <v>-12.2799789673549</v>
      </c>
      <c r="I510">
        <v>9.1244182795608602</v>
      </c>
      <c r="J510">
        <v>-3.8751350807362401</v>
      </c>
      <c r="K510">
        <v>2162.8708708457998</v>
      </c>
      <c r="L510">
        <v>2022.9268894064401</v>
      </c>
      <c r="M510">
        <v>38.722085912290098</v>
      </c>
      <c r="N510">
        <v>0.38892930133992498</v>
      </c>
      <c r="O510">
        <v>34.933339880674602</v>
      </c>
      <c r="P510">
        <v>27.2781249999999</v>
      </c>
      <c r="Q510">
        <v>2.5252578869526001E-2</v>
      </c>
    </row>
    <row r="511" spans="1:17" x14ac:dyDescent="0.3">
      <c r="A511" t="s">
        <v>1145</v>
      </c>
      <c r="B511" t="s">
        <v>1146</v>
      </c>
      <c r="C511" t="s">
        <v>3167</v>
      </c>
      <c r="D511" t="s">
        <v>104</v>
      </c>
      <c r="E511">
        <v>11037.030986255</v>
      </c>
      <c r="F511">
        <v>840.85</v>
      </c>
      <c r="G511">
        <v>170.13121214614199</v>
      </c>
      <c r="H511">
        <v>-23.504441015170901</v>
      </c>
      <c r="I511">
        <v>-13.478481041914501</v>
      </c>
      <c r="J511">
        <v>-5.3945549786872196</v>
      </c>
      <c r="K511">
        <v>925.63086321599599</v>
      </c>
      <c r="L511">
        <v>779.71271477884204</v>
      </c>
      <c r="M511">
        <v>30.525800920780799</v>
      </c>
      <c r="N511">
        <v>0.80454225465256601</v>
      </c>
      <c r="O511">
        <v>32.960694535291601</v>
      </c>
      <c r="P511">
        <v>229.31462140992099</v>
      </c>
      <c r="Q511">
        <v>0.29244807191519001</v>
      </c>
    </row>
    <row r="512" spans="1:17" hidden="1" x14ac:dyDescent="0.3">
      <c r="A512" t="s">
        <v>1147</v>
      </c>
      <c r="B512" t="s">
        <v>1148</v>
      </c>
      <c r="C512" t="s">
        <v>3176</v>
      </c>
      <c r="D512" t="s">
        <v>258</v>
      </c>
      <c r="E512">
        <v>11010.724880399999</v>
      </c>
      <c r="F512">
        <v>5425.05</v>
      </c>
      <c r="G512">
        <v>37.143469263687798</v>
      </c>
      <c r="H512">
        <v>1.94760048510629</v>
      </c>
      <c r="I512">
        <v>60.961016703149397</v>
      </c>
      <c r="J512">
        <v>-2.00970036820673</v>
      </c>
      <c r="K512">
        <v>5176.9740413854597</v>
      </c>
      <c r="L512">
        <v>4394.0440287502897</v>
      </c>
      <c r="M512">
        <v>62.156048819230598</v>
      </c>
      <c r="N512">
        <v>1.1643979891766101</v>
      </c>
      <c r="O512">
        <v>5.86722703016562</v>
      </c>
      <c r="P512">
        <v>82.161744707284697</v>
      </c>
      <c r="Q512">
        <v>0.18487179434199899</v>
      </c>
    </row>
    <row r="513" spans="1:17" x14ac:dyDescent="0.3">
      <c r="A513" t="s">
        <v>1149</v>
      </c>
      <c r="B513" t="s">
        <v>1150</v>
      </c>
      <c r="C513" t="s">
        <v>3172</v>
      </c>
      <c r="D513" t="s">
        <v>89</v>
      </c>
      <c r="E513">
        <v>11000.67515205</v>
      </c>
      <c r="F513">
        <v>227.55</v>
      </c>
      <c r="G513">
        <v>37.657098024969798</v>
      </c>
      <c r="H513">
        <v>-5.0457727850028897</v>
      </c>
      <c r="I513">
        <v>4.5938198100515502</v>
      </c>
      <c r="J513">
        <v>-0.87534445627370505</v>
      </c>
      <c r="K513">
        <v>224.03192784209301</v>
      </c>
      <c r="L513">
        <v>196.49549210140199</v>
      </c>
      <c r="M513">
        <v>47.4073413270388</v>
      </c>
      <c r="N513">
        <v>0.37452926500360301</v>
      </c>
      <c r="O513">
        <v>10.169193583827701</v>
      </c>
      <c r="P513">
        <v>95.741935483870904</v>
      </c>
      <c r="Q513">
        <v>9.3964718384671006E-2</v>
      </c>
    </row>
    <row r="514" spans="1:17" x14ac:dyDescent="0.3">
      <c r="A514" t="s">
        <v>1151</v>
      </c>
      <c r="B514" t="s">
        <v>1152</v>
      </c>
      <c r="C514" t="s">
        <v>3175</v>
      </c>
      <c r="D514" t="s">
        <v>501</v>
      </c>
      <c r="E514">
        <v>10972.004827680001</v>
      </c>
      <c r="F514">
        <v>3094.65</v>
      </c>
      <c r="G514">
        <v>-14.644863679384899</v>
      </c>
      <c r="H514">
        <v>0.20250344178932</v>
      </c>
      <c r="I514">
        <v>15.0355509717172</v>
      </c>
      <c r="J514">
        <v>8.3297973406236601</v>
      </c>
      <c r="K514">
        <v>2863.75717491864</v>
      </c>
      <c r="L514">
        <v>2718.6839394861699</v>
      </c>
      <c r="M514">
        <v>72.347972547941396</v>
      </c>
      <c r="N514">
        <v>1.3442399559859499</v>
      </c>
      <c r="O514">
        <v>3.6643885415152</v>
      </c>
      <c r="P514">
        <v>37.723631508678203</v>
      </c>
      <c r="Q514">
        <v>-6.3826882812413999E-2</v>
      </c>
    </row>
    <row r="515" spans="1:17" x14ac:dyDescent="0.3">
      <c r="A515" t="s">
        <v>1153</v>
      </c>
      <c r="B515" t="s">
        <v>1154</v>
      </c>
      <c r="C515" t="s">
        <v>3168</v>
      </c>
      <c r="D515" t="s">
        <v>496</v>
      </c>
      <c r="E515">
        <v>10800.018444200001</v>
      </c>
      <c r="F515">
        <v>338.6</v>
      </c>
      <c r="G515">
        <v>-15.0382111364647</v>
      </c>
      <c r="H515">
        <v>-82.196403047982201</v>
      </c>
      <c r="I515">
        <v>2.40915148951966</v>
      </c>
      <c r="J515">
        <v>-79.398945421815597</v>
      </c>
      <c r="K515">
        <v>319.78128087893498</v>
      </c>
      <c r="L515">
        <v>300.267849341285</v>
      </c>
      <c r="M515">
        <v>62.413140323893003</v>
      </c>
      <c r="N515">
        <v>1.24013778635895</v>
      </c>
      <c r="O515">
        <v>7.6196101594802004</v>
      </c>
      <c r="P515">
        <v>39.571310799670201</v>
      </c>
      <c r="Q515">
        <v>2.3638952366042E-2</v>
      </c>
    </row>
    <row r="516" spans="1:17" hidden="1" x14ac:dyDescent="0.3">
      <c r="A516" t="s">
        <v>1155</v>
      </c>
      <c r="B516" t="s">
        <v>1156</v>
      </c>
      <c r="C516" t="s">
        <v>3173</v>
      </c>
      <c r="D516" t="s">
        <v>1157</v>
      </c>
      <c r="E516">
        <v>10796.7721425</v>
      </c>
      <c r="F516">
        <v>1189.55</v>
      </c>
      <c r="G516">
        <v>0.21170199326597899</v>
      </c>
      <c r="H516">
        <v>-4.8676280406572703</v>
      </c>
      <c r="I516">
        <v>-9.0296082427998599</v>
      </c>
      <c r="J516">
        <v>1.2217318264264501</v>
      </c>
      <c r="K516">
        <v>1233.4041731991099</v>
      </c>
      <c r="M516">
        <v>52.784208454910399</v>
      </c>
      <c r="N516">
        <v>0.69745867048488497</v>
      </c>
      <c r="O516">
        <v>26.678155605060699</v>
      </c>
      <c r="P516">
        <v>48.406212962385297</v>
      </c>
    </row>
    <row r="517" spans="1:17" x14ac:dyDescent="0.3">
      <c r="A517" t="s">
        <v>1158</v>
      </c>
      <c r="B517" t="s">
        <v>1159</v>
      </c>
      <c r="C517" t="s">
        <v>3168</v>
      </c>
      <c r="D517" t="s">
        <v>848</v>
      </c>
      <c r="E517">
        <v>10786.113074843999</v>
      </c>
      <c r="F517">
        <v>78.11</v>
      </c>
      <c r="G517">
        <v>-0.46054903385372298</v>
      </c>
      <c r="H517">
        <v>-5.7878817350338903</v>
      </c>
      <c r="I517">
        <v>-7.8001775574162497</v>
      </c>
      <c r="J517">
        <v>0.28436206555958299</v>
      </c>
      <c r="K517">
        <v>78.953561144579893</v>
      </c>
      <c r="L517">
        <v>74.207828722478894</v>
      </c>
      <c r="M517">
        <v>42.249178004585197</v>
      </c>
      <c r="N517">
        <v>1.15555487335117</v>
      </c>
      <c r="O517">
        <v>21.431314812443901</v>
      </c>
      <c r="P517">
        <v>61.718426501035196</v>
      </c>
      <c r="Q517">
        <v>5.2715016073542002E-2</v>
      </c>
    </row>
    <row r="518" spans="1:17" hidden="1" x14ac:dyDescent="0.3">
      <c r="A518" t="s">
        <v>1160</v>
      </c>
      <c r="B518" t="s">
        <v>1161</v>
      </c>
      <c r="C518" t="s">
        <v>3176</v>
      </c>
      <c r="D518" t="s">
        <v>740</v>
      </c>
      <c r="E518">
        <v>10739.054693185</v>
      </c>
      <c r="F518">
        <v>115.47</v>
      </c>
      <c r="G518">
        <v>27.1056030083585</v>
      </c>
      <c r="H518">
        <v>-3.7619297642110001</v>
      </c>
      <c r="I518">
        <v>0.16412251003013001</v>
      </c>
      <c r="J518">
        <v>-1.9979882502409001</v>
      </c>
      <c r="K518">
        <v>115.798769764592</v>
      </c>
      <c r="L518">
        <v>103.520978469045</v>
      </c>
      <c r="M518">
        <v>54.041415573722702</v>
      </c>
      <c r="N518">
        <v>0.97612905276783601</v>
      </c>
      <c r="O518">
        <v>6.8675846540226804</v>
      </c>
      <c r="P518">
        <v>61.383647798742103</v>
      </c>
      <c r="Q518">
        <v>2.1133606920337E-2</v>
      </c>
    </row>
    <row r="519" spans="1:17" x14ac:dyDescent="0.3">
      <c r="A519" t="s">
        <v>1162</v>
      </c>
      <c r="B519" t="s">
        <v>1163</v>
      </c>
      <c r="C519" t="s">
        <v>3174</v>
      </c>
      <c r="D519" t="s">
        <v>141</v>
      </c>
      <c r="E519">
        <v>10721.924856792</v>
      </c>
      <c r="F519">
        <v>199.12</v>
      </c>
      <c r="G519">
        <v>-2.4349990503257599</v>
      </c>
      <c r="H519">
        <v>-8.39367372116123</v>
      </c>
      <c r="I519">
        <v>-36.846543957234402</v>
      </c>
      <c r="J519">
        <v>-1.21340176754382</v>
      </c>
      <c r="K519">
        <v>200.51445768366699</v>
      </c>
      <c r="L519">
        <v>198.10276557219299</v>
      </c>
      <c r="M519">
        <v>57.346426951748498</v>
      </c>
      <c r="N519">
        <v>0.47500025537768598</v>
      </c>
      <c r="O519">
        <v>43.079550020088298</v>
      </c>
      <c r="P519">
        <v>46.897823681298398</v>
      </c>
      <c r="Q519">
        <v>0.15557245888855201</v>
      </c>
    </row>
    <row r="520" spans="1:17" hidden="1" x14ac:dyDescent="0.3">
      <c r="A520" t="s">
        <v>1164</v>
      </c>
      <c r="B520" t="s">
        <v>1165</v>
      </c>
      <c r="C520" t="s">
        <v>3176</v>
      </c>
      <c r="D520" t="s">
        <v>1166</v>
      </c>
      <c r="E520">
        <v>10697.7</v>
      </c>
      <c r="F520">
        <v>845</v>
      </c>
      <c r="G520">
        <v>989.90544677001606</v>
      </c>
      <c r="H520">
        <v>40.504566968515</v>
      </c>
      <c r="I520">
        <v>598.758342470873</v>
      </c>
      <c r="J520">
        <v>0.94442807216023805</v>
      </c>
      <c r="K520">
        <v>581.87998756176501</v>
      </c>
      <c r="L520">
        <v>277.6917987082</v>
      </c>
      <c r="M520">
        <v>96.496904397449001</v>
      </c>
      <c r="N520">
        <v>7.8910936778957094E-2</v>
      </c>
      <c r="O520">
        <v>0.57988165680473702</v>
      </c>
      <c r="P520">
        <v>1155.5720653789001</v>
      </c>
      <c r="Q520">
        <v>0.294147338359671</v>
      </c>
    </row>
    <row r="521" spans="1:17" x14ac:dyDescent="0.3">
      <c r="A521" t="s">
        <v>1167</v>
      </c>
      <c r="B521" t="s">
        <v>1168</v>
      </c>
      <c r="C521" t="s">
        <v>3163</v>
      </c>
      <c r="D521" t="s">
        <v>118</v>
      </c>
      <c r="E521">
        <v>10696.030831149999</v>
      </c>
      <c r="F521">
        <v>1819.75</v>
      </c>
      <c r="G521">
        <v>46.900624300674203</v>
      </c>
      <c r="H521">
        <v>17.0740602877245</v>
      </c>
      <c r="I521">
        <v>66.471084626846604</v>
      </c>
      <c r="J521">
        <v>7.7948587691061997</v>
      </c>
      <c r="K521">
        <v>1494.57370869446</v>
      </c>
      <c r="L521">
        <v>1273.61047392517</v>
      </c>
      <c r="M521">
        <v>72.142248141039303</v>
      </c>
      <c r="N521">
        <v>1.8602329025367399</v>
      </c>
      <c r="O521">
        <v>1.6018683885149001</v>
      </c>
      <c r="P521">
        <v>98.229847494553297</v>
      </c>
      <c r="Q521">
        <v>0.172740594876681</v>
      </c>
    </row>
    <row r="522" spans="1:17" hidden="1" x14ac:dyDescent="0.3">
      <c r="A522" t="s">
        <v>1169</v>
      </c>
      <c r="B522" t="s">
        <v>1170</v>
      </c>
      <c r="C522" t="s">
        <v>3176</v>
      </c>
      <c r="D522" t="s">
        <v>740</v>
      </c>
      <c r="E522">
        <v>10625.948094249999</v>
      </c>
      <c r="F522">
        <v>526.66</v>
      </c>
      <c r="G522">
        <v>-12.8654936020151</v>
      </c>
      <c r="H522">
        <v>-0.82400162678243305</v>
      </c>
      <c r="I522">
        <v>-2.2185852797172001</v>
      </c>
      <c r="J522">
        <v>0.62221427382815997</v>
      </c>
      <c r="K522">
        <v>522.67911385556397</v>
      </c>
      <c r="L522">
        <v>498.51455645523799</v>
      </c>
      <c r="M522">
        <v>77.9215973242584</v>
      </c>
      <c r="N522">
        <v>0.80937232944090698</v>
      </c>
      <c r="O522">
        <v>3.5753617134394098</v>
      </c>
      <c r="P522">
        <v>22.4505928853754</v>
      </c>
      <c r="Q522">
        <v>-1.3416788414562999E-2</v>
      </c>
    </row>
    <row r="523" spans="1:17" x14ac:dyDescent="0.3">
      <c r="A523" t="s">
        <v>1171</v>
      </c>
      <c r="B523" t="s">
        <v>1172</v>
      </c>
      <c r="C523" t="s">
        <v>624</v>
      </c>
      <c r="D523" t="s">
        <v>483</v>
      </c>
      <c r="E523">
        <v>10607.93611122</v>
      </c>
      <c r="F523">
        <v>405.3</v>
      </c>
      <c r="G523">
        <v>109.50231187425599</v>
      </c>
      <c r="H523">
        <v>1.1984282124996399</v>
      </c>
      <c r="I523">
        <v>43.103723984118801</v>
      </c>
      <c r="J523">
        <v>0.66381582726227295</v>
      </c>
      <c r="K523">
        <v>387.68152042406598</v>
      </c>
      <c r="L523">
        <v>323.5051751762</v>
      </c>
      <c r="M523">
        <v>59.957314567016198</v>
      </c>
      <c r="N523">
        <v>0.52752356048555904</v>
      </c>
      <c r="O523">
        <v>3.9476930668640402</v>
      </c>
      <c r="P523">
        <v>160.64308681672</v>
      </c>
      <c r="Q523">
        <v>0.17553708129307299</v>
      </c>
    </row>
    <row r="524" spans="1:17" hidden="1" x14ac:dyDescent="0.3">
      <c r="A524" t="s">
        <v>1173</v>
      </c>
      <c r="B524" t="s">
        <v>1174</v>
      </c>
      <c r="C524" t="s">
        <v>3176</v>
      </c>
      <c r="D524" t="s">
        <v>21</v>
      </c>
      <c r="E524">
        <v>10555.0007148</v>
      </c>
      <c r="F524">
        <v>1911.6</v>
      </c>
      <c r="G524">
        <v>189.78079572630901</v>
      </c>
      <c r="H524">
        <v>6.5856622550528403</v>
      </c>
      <c r="I524">
        <v>73.067093655344394</v>
      </c>
      <c r="J524">
        <v>-6.9948924644871097E-2</v>
      </c>
      <c r="K524">
        <v>1699.9821125184701</v>
      </c>
      <c r="L524">
        <v>1289.35738839347</v>
      </c>
      <c r="M524">
        <v>59.258398065854202</v>
      </c>
      <c r="N524">
        <v>1.1285839450497099</v>
      </c>
      <c r="O524">
        <v>4.1928227662690798</v>
      </c>
      <c r="P524">
        <v>241.96779964221801</v>
      </c>
      <c r="Q524">
        <v>0.26427252255480599</v>
      </c>
    </row>
    <row r="525" spans="1:17" x14ac:dyDescent="0.3">
      <c r="A525" t="s">
        <v>1175</v>
      </c>
      <c r="B525" t="s">
        <v>1176</v>
      </c>
      <c r="C525" t="s">
        <v>3170</v>
      </c>
      <c r="D525" t="s">
        <v>78</v>
      </c>
      <c r="E525">
        <v>10474.850429800001</v>
      </c>
      <c r="F525">
        <v>208.1</v>
      </c>
      <c r="G525">
        <v>22.087911149078199</v>
      </c>
      <c r="H525">
        <v>3.65768060367669</v>
      </c>
      <c r="I525">
        <v>11.194179331375601</v>
      </c>
      <c r="J525">
        <v>5.3862047828445103</v>
      </c>
      <c r="K525">
        <v>167.54950022555801</v>
      </c>
      <c r="L525">
        <v>161.767573113325</v>
      </c>
      <c r="M525">
        <v>82.326566380340097</v>
      </c>
      <c r="N525">
        <v>3.7371529784685502</v>
      </c>
      <c r="O525">
        <v>0.33637674195099398</v>
      </c>
      <c r="P525">
        <v>73.4166666666666</v>
      </c>
      <c r="Q525">
        <v>5.0810960700969E-2</v>
      </c>
    </row>
    <row r="526" spans="1:17" x14ac:dyDescent="0.3">
      <c r="A526" t="s">
        <v>1177</v>
      </c>
      <c r="B526" t="s">
        <v>1178</v>
      </c>
      <c r="C526" t="s">
        <v>3175</v>
      </c>
      <c r="D526" t="s">
        <v>376</v>
      </c>
      <c r="E526">
        <v>10471.591826100001</v>
      </c>
      <c r="F526">
        <v>189.81</v>
      </c>
      <c r="G526">
        <v>16.586314892439599</v>
      </c>
      <c r="H526">
        <v>-9.6328938041193499</v>
      </c>
      <c r="I526">
        <v>26.919028449561999</v>
      </c>
      <c r="J526">
        <v>-6.6969648643672999</v>
      </c>
      <c r="K526">
        <v>196.87847788945501</v>
      </c>
      <c r="L526">
        <v>169.59437079750799</v>
      </c>
      <c r="M526">
        <v>34.263735735497598</v>
      </c>
      <c r="N526">
        <v>0.220544283363174</v>
      </c>
      <c r="O526">
        <v>29.0764448659185</v>
      </c>
      <c r="P526">
        <v>61.403061224489797</v>
      </c>
      <c r="Q526">
        <v>9.7118089052819004E-2</v>
      </c>
    </row>
    <row r="527" spans="1:17" x14ac:dyDescent="0.3">
      <c r="A527" t="s">
        <v>1179</v>
      </c>
      <c r="B527" t="s">
        <v>1180</v>
      </c>
      <c r="C527" t="s">
        <v>3168</v>
      </c>
      <c r="D527" t="s">
        <v>124</v>
      </c>
      <c r="E527">
        <v>10444.64743524</v>
      </c>
      <c r="F527">
        <v>1228.2</v>
      </c>
      <c r="G527">
        <v>35.134878724417597</v>
      </c>
      <c r="H527">
        <v>-7.9397661165522297</v>
      </c>
      <c r="I527">
        <v>34.152543977356899</v>
      </c>
      <c r="J527">
        <v>-1.4863079451107799</v>
      </c>
      <c r="K527">
        <v>1202.65383585475</v>
      </c>
      <c r="L527">
        <v>1009.1460321908399</v>
      </c>
      <c r="M527">
        <v>40.694994762026703</v>
      </c>
      <c r="N527">
        <v>0.35059556276000098</v>
      </c>
      <c r="O527">
        <v>12.6811594202898</v>
      </c>
      <c r="P527">
        <v>77.216651035278801</v>
      </c>
      <c r="Q527">
        <v>1.0033659448504E-2</v>
      </c>
    </row>
    <row r="528" spans="1:17" x14ac:dyDescent="0.3">
      <c r="A528" t="s">
        <v>1181</v>
      </c>
      <c r="B528" t="s">
        <v>1182</v>
      </c>
      <c r="C528" t="s">
        <v>3174</v>
      </c>
      <c r="D528" t="s">
        <v>141</v>
      </c>
      <c r="E528">
        <v>10409.685466970001</v>
      </c>
      <c r="F528">
        <v>438.95</v>
      </c>
      <c r="G528">
        <v>246.75527057065599</v>
      </c>
      <c r="H528">
        <v>-10.9628045251856</v>
      </c>
      <c r="I528">
        <v>86.577825539123197</v>
      </c>
      <c r="J528">
        <v>-4.1205355922308602</v>
      </c>
      <c r="K528">
        <v>451.87241005167698</v>
      </c>
      <c r="L528">
        <v>348.75341113411298</v>
      </c>
      <c r="M528">
        <v>34.140508119523702</v>
      </c>
      <c r="N528">
        <v>0.64141938211510097</v>
      </c>
      <c r="O528">
        <v>29.764210046702299</v>
      </c>
      <c r="P528">
        <v>317.05463182897802</v>
      </c>
      <c r="Q528">
        <v>0.13695108898347999</v>
      </c>
    </row>
    <row r="529" spans="1:17" hidden="1" x14ac:dyDescent="0.3">
      <c r="A529" t="s">
        <v>1183</v>
      </c>
      <c r="B529" t="s">
        <v>1184</v>
      </c>
      <c r="C529" t="s">
        <v>3176</v>
      </c>
      <c r="D529" t="s">
        <v>166</v>
      </c>
      <c r="E529">
        <v>10390.990758495</v>
      </c>
      <c r="F529">
        <v>692.35</v>
      </c>
      <c r="G529">
        <v>319.18476855263998</v>
      </c>
      <c r="H529">
        <v>-1.17761118357924</v>
      </c>
      <c r="I529">
        <v>100.75885472969</v>
      </c>
      <c r="J529">
        <v>-4.3190854413532804</v>
      </c>
      <c r="K529">
        <v>712.72617702716695</v>
      </c>
      <c r="L529">
        <v>540.27660978140796</v>
      </c>
      <c r="M529">
        <v>36.042865545248297</v>
      </c>
      <c r="N529">
        <v>0.53057425456854002</v>
      </c>
      <c r="O529">
        <v>22.149201993211499</v>
      </c>
      <c r="P529">
        <v>409.08088235294099</v>
      </c>
      <c r="Q529">
        <v>0.25947220292034401</v>
      </c>
    </row>
    <row r="530" spans="1:17" x14ac:dyDescent="0.3">
      <c r="A530" t="s">
        <v>1185</v>
      </c>
      <c r="B530" t="s">
        <v>1186</v>
      </c>
      <c r="C530" t="s">
        <v>3161</v>
      </c>
      <c r="D530" t="s">
        <v>419</v>
      </c>
      <c r="E530">
        <v>10376.122933413</v>
      </c>
      <c r="F530">
        <v>115.41</v>
      </c>
      <c r="G530">
        <v>75.776187341957495</v>
      </c>
      <c r="H530">
        <v>39.851376720937502</v>
      </c>
      <c r="I530">
        <v>41.737969334881498</v>
      </c>
      <c r="J530">
        <v>3.81924612165077</v>
      </c>
      <c r="K530">
        <v>89.963347442408505</v>
      </c>
      <c r="L530">
        <v>74.513825231194403</v>
      </c>
      <c r="M530">
        <v>61.7051018656583</v>
      </c>
      <c r="N530">
        <v>0.99901856572654302</v>
      </c>
      <c r="O530">
        <v>8.13621003379256</v>
      </c>
      <c r="P530">
        <v>121.942307692307</v>
      </c>
      <c r="Q530">
        <v>9.6201135051400002E-2</v>
      </c>
    </row>
    <row r="531" spans="1:17" x14ac:dyDescent="0.3">
      <c r="A531" t="s">
        <v>1187</v>
      </c>
      <c r="B531" t="s">
        <v>1188</v>
      </c>
      <c r="C531" t="s">
        <v>3168</v>
      </c>
      <c r="D531" t="s">
        <v>274</v>
      </c>
      <c r="E531">
        <v>10352.032722702001</v>
      </c>
      <c r="F531">
        <v>130.74</v>
      </c>
      <c r="G531">
        <v>-14.312053645981299</v>
      </c>
      <c r="H531">
        <v>5.2754017775106696</v>
      </c>
      <c r="I531">
        <v>-14.7316756272413</v>
      </c>
      <c r="J531">
        <v>-2.4448963026064598</v>
      </c>
      <c r="K531">
        <v>135.338042071838</v>
      </c>
      <c r="L531">
        <v>132.53413732552201</v>
      </c>
      <c r="M531">
        <v>48.305978044899703</v>
      </c>
      <c r="N531">
        <v>0.92159299300783204</v>
      </c>
      <c r="O531">
        <v>20.850543062566899</v>
      </c>
      <c r="P531">
        <v>29.766749379652602</v>
      </c>
      <c r="Q531">
        <v>0.13499518742759201</v>
      </c>
    </row>
    <row r="532" spans="1:17" hidden="1" x14ac:dyDescent="0.3">
      <c r="A532" t="s">
        <v>1189</v>
      </c>
      <c r="B532" t="s">
        <v>1190</v>
      </c>
      <c r="C532" t="s">
        <v>3176</v>
      </c>
      <c r="D532" t="s">
        <v>204</v>
      </c>
      <c r="E532">
        <v>10342.2379278399</v>
      </c>
      <c r="F532">
        <v>2347.85</v>
      </c>
      <c r="G532">
        <v>80.8995730889648</v>
      </c>
      <c r="H532">
        <v>12.264549013777099</v>
      </c>
      <c r="I532">
        <v>34.9760286979065</v>
      </c>
      <c r="J532">
        <v>2.0833802361693499</v>
      </c>
      <c r="K532">
        <v>2027.9731695124501</v>
      </c>
      <c r="L532">
        <v>1762.3059817211099</v>
      </c>
      <c r="M532">
        <v>81.188872807545195</v>
      </c>
      <c r="N532">
        <v>1.7502435601513699</v>
      </c>
      <c r="O532">
        <v>0.90934259002917095</v>
      </c>
      <c r="P532">
        <v>147.42860153862301</v>
      </c>
      <c r="Q532">
        <v>0.15553291116986201</v>
      </c>
    </row>
    <row r="533" spans="1:17" hidden="1" x14ac:dyDescent="0.3">
      <c r="A533" t="s">
        <v>1191</v>
      </c>
      <c r="B533" t="s">
        <v>1192</v>
      </c>
      <c r="C533" t="s">
        <v>3176</v>
      </c>
      <c r="D533" t="s">
        <v>345</v>
      </c>
      <c r="E533">
        <v>10258.043320000001</v>
      </c>
      <c r="F533">
        <v>1487.6</v>
      </c>
      <c r="G533">
        <v>37.860420504135199</v>
      </c>
      <c r="H533">
        <v>-11.1289909215309</v>
      </c>
      <c r="I533">
        <v>58.578940231992497</v>
      </c>
      <c r="J533">
        <v>3.2162401526971398</v>
      </c>
      <c r="K533">
        <v>1419.26324497575</v>
      </c>
      <c r="L533">
        <v>1140.2625096838599</v>
      </c>
      <c r="M533">
        <v>36.687352314370401</v>
      </c>
      <c r="N533">
        <v>0.66580081941721603</v>
      </c>
      <c r="O533">
        <v>17.555122344716299</v>
      </c>
      <c r="P533">
        <v>81.414634146341399</v>
      </c>
      <c r="Q533">
        <v>2.3143275680880999E-2</v>
      </c>
    </row>
    <row r="534" spans="1:17" x14ac:dyDescent="0.3">
      <c r="A534" t="s">
        <v>1193</v>
      </c>
      <c r="B534" t="s">
        <v>1194</v>
      </c>
      <c r="C534" t="s">
        <v>3162</v>
      </c>
      <c r="D534" t="s">
        <v>21</v>
      </c>
      <c r="E534">
        <v>10244.0308019</v>
      </c>
      <c r="F534">
        <v>1627</v>
      </c>
      <c r="G534">
        <v>-24.067317363513901</v>
      </c>
      <c r="H534">
        <v>-2.5288114710364602</v>
      </c>
      <c r="I534">
        <v>-8.2368268941956106</v>
      </c>
      <c r="J534">
        <v>0.44837751923765301</v>
      </c>
      <c r="K534">
        <v>1604.62967230088</v>
      </c>
      <c r="L534">
        <v>1580.6334782782701</v>
      </c>
      <c r="M534">
        <v>65.298387866930398</v>
      </c>
      <c r="N534">
        <v>0.29211802803383502</v>
      </c>
      <c r="O534">
        <v>19.388444990780499</v>
      </c>
      <c r="P534">
        <v>17.383932758558402</v>
      </c>
      <c r="Q534">
        <v>-6.1311487796787002E-2</v>
      </c>
    </row>
    <row r="535" spans="1:17" x14ac:dyDescent="0.3">
      <c r="A535" t="s">
        <v>1195</v>
      </c>
      <c r="B535" t="s">
        <v>1196</v>
      </c>
      <c r="C535" t="s">
        <v>3164</v>
      </c>
      <c r="D535" t="s">
        <v>46</v>
      </c>
      <c r="E535">
        <v>10233.245231639999</v>
      </c>
      <c r="F535">
        <v>6473.4</v>
      </c>
      <c r="G535">
        <v>16.297983828969102</v>
      </c>
      <c r="H535">
        <v>7.8318778923252497</v>
      </c>
      <c r="I535">
        <v>22.156106512928901</v>
      </c>
      <c r="J535">
        <v>-6.1262183955163696</v>
      </c>
      <c r="K535">
        <v>6035.3726727503899</v>
      </c>
      <c r="L535">
        <v>5146.98158292485</v>
      </c>
      <c r="M535">
        <v>51.954843671578203</v>
      </c>
      <c r="N535">
        <v>0.84876644422188596</v>
      </c>
      <c r="O535">
        <v>15.0863533846201</v>
      </c>
      <c r="P535">
        <v>92.377301297196098</v>
      </c>
      <c r="Q535">
        <v>0.22362934612104901</v>
      </c>
    </row>
    <row r="536" spans="1:17" x14ac:dyDescent="0.3">
      <c r="A536" t="s">
        <v>1197</v>
      </c>
      <c r="B536" t="s">
        <v>1198</v>
      </c>
      <c r="C536" t="s">
        <v>3163</v>
      </c>
      <c r="D536" t="s">
        <v>221</v>
      </c>
      <c r="E536">
        <v>10223.5651948</v>
      </c>
      <c r="F536">
        <v>765.65</v>
      </c>
      <c r="G536">
        <v>-14.666997657643901</v>
      </c>
      <c r="H536">
        <v>11.919420314616801</v>
      </c>
      <c r="I536">
        <v>14.790269984095699</v>
      </c>
      <c r="J536">
        <v>3.2800445105163898</v>
      </c>
      <c r="K536">
        <v>678.42821781401699</v>
      </c>
      <c r="L536">
        <v>628.67513259256395</v>
      </c>
      <c r="M536">
        <v>59.015029680771399</v>
      </c>
      <c r="N536">
        <v>2.4956828400630702</v>
      </c>
      <c r="O536">
        <v>11.669823026186901</v>
      </c>
      <c r="P536">
        <v>38.805293691080401</v>
      </c>
      <c r="Q536">
        <v>7.3267984643156994E-2</v>
      </c>
    </row>
    <row r="537" spans="1:17" x14ac:dyDescent="0.3">
      <c r="A537" t="s">
        <v>1199</v>
      </c>
      <c r="B537" t="s">
        <v>1200</v>
      </c>
      <c r="C537" t="s">
        <v>3171</v>
      </c>
      <c r="D537" t="s">
        <v>111</v>
      </c>
      <c r="E537">
        <v>10201.3732485</v>
      </c>
      <c r="F537">
        <v>738.15</v>
      </c>
      <c r="G537">
        <v>44.229021768470602</v>
      </c>
      <c r="H537">
        <v>-4.7633310576673598</v>
      </c>
      <c r="I537">
        <v>12.994308857428001</v>
      </c>
      <c r="J537">
        <v>1.60173974128875</v>
      </c>
      <c r="K537">
        <v>704.25404572625098</v>
      </c>
      <c r="L537">
        <v>640.88132657915901</v>
      </c>
      <c r="M537">
        <v>71.917987829199603</v>
      </c>
      <c r="N537">
        <v>0.68521396203471296</v>
      </c>
      <c r="O537">
        <v>9.7405676353044601</v>
      </c>
      <c r="P537">
        <v>77.760385310054104</v>
      </c>
    </row>
    <row r="538" spans="1:17" x14ac:dyDescent="0.3">
      <c r="A538" t="s">
        <v>1201</v>
      </c>
      <c r="B538" t="s">
        <v>1202</v>
      </c>
      <c r="C538" t="s">
        <v>3170</v>
      </c>
      <c r="D538" t="s">
        <v>78</v>
      </c>
      <c r="E538">
        <v>10158.545376239999</v>
      </c>
      <c r="F538">
        <v>1319.2</v>
      </c>
      <c r="G538">
        <v>-24.858172380446</v>
      </c>
      <c r="H538">
        <v>-5.19246227943247</v>
      </c>
      <c r="I538">
        <v>-22.684669808790598</v>
      </c>
      <c r="J538">
        <v>-1.18116496456134</v>
      </c>
      <c r="K538">
        <v>1401.7187966788299</v>
      </c>
      <c r="L538">
        <v>1422.8035466992401</v>
      </c>
      <c r="M538">
        <v>44.253147213278503</v>
      </c>
      <c r="N538">
        <v>0.67109063219134502</v>
      </c>
      <c r="O538">
        <v>36.597938144329902</v>
      </c>
      <c r="P538">
        <v>15.9379531572703</v>
      </c>
      <c r="Q538">
        <v>-1.7853402970467998E-2</v>
      </c>
    </row>
    <row r="539" spans="1:17" x14ac:dyDescent="0.3">
      <c r="A539" t="s">
        <v>1203</v>
      </c>
      <c r="B539" t="s">
        <v>1204</v>
      </c>
      <c r="C539" t="s">
        <v>3164</v>
      </c>
      <c r="D539" t="s">
        <v>46</v>
      </c>
      <c r="E539">
        <v>10156.591793795</v>
      </c>
      <c r="F539">
        <v>1558.45</v>
      </c>
      <c r="G539">
        <v>30.4112722353902</v>
      </c>
      <c r="H539">
        <v>-11.5811661835102</v>
      </c>
      <c r="I539">
        <v>59.725785094943099</v>
      </c>
      <c r="J539">
        <v>-4.4411090242483304</v>
      </c>
      <c r="K539">
        <v>1566.86604231974</v>
      </c>
      <c r="L539">
        <v>1313.4269643448199</v>
      </c>
      <c r="M539">
        <v>55.6127404941899</v>
      </c>
      <c r="N539">
        <v>0.57110650097576898</v>
      </c>
      <c r="O539">
        <v>20.626263274407201</v>
      </c>
      <c r="P539">
        <v>93.572227052540001</v>
      </c>
      <c r="Q539">
        <v>9.8351457678412996E-2</v>
      </c>
    </row>
    <row r="540" spans="1:17" x14ac:dyDescent="0.3">
      <c r="A540" t="s">
        <v>1205</v>
      </c>
      <c r="B540" t="s">
        <v>1206</v>
      </c>
      <c r="C540" t="s">
        <v>3160</v>
      </c>
      <c r="D540" t="s">
        <v>21</v>
      </c>
      <c r="E540">
        <v>10154.662142539901</v>
      </c>
      <c r="F540">
        <v>492.95</v>
      </c>
      <c r="G540">
        <v>-17.9545994244585</v>
      </c>
      <c r="H540">
        <v>-8.1504440389387796</v>
      </c>
      <c r="I540">
        <v>-8.0143634678365601</v>
      </c>
      <c r="J540">
        <v>-2.4208563620968899</v>
      </c>
      <c r="K540">
        <v>496.29893109060203</v>
      </c>
      <c r="L540">
        <v>482.57720242981401</v>
      </c>
      <c r="M540">
        <v>58.337104678657099</v>
      </c>
      <c r="N540">
        <v>1.12260634134727</v>
      </c>
      <c r="O540">
        <v>16.6446901308449</v>
      </c>
      <c r="P540">
        <v>25.480463281150499</v>
      </c>
      <c r="Q540">
        <v>-7.9993425267044005E-2</v>
      </c>
    </row>
    <row r="541" spans="1:17" x14ac:dyDescent="0.3">
      <c r="A541" t="s">
        <v>1207</v>
      </c>
      <c r="B541" t="s">
        <v>1208</v>
      </c>
      <c r="C541" t="s">
        <v>3163</v>
      </c>
      <c r="D541" t="s">
        <v>999</v>
      </c>
      <c r="E541">
        <v>10144.826326959999</v>
      </c>
      <c r="F541">
        <v>463.45</v>
      </c>
      <c r="G541">
        <v>4.2063937996176799</v>
      </c>
      <c r="H541">
        <v>20.644150318713301</v>
      </c>
      <c r="I541">
        <v>27.058901273074401</v>
      </c>
      <c r="J541">
        <v>-0.485656673602473</v>
      </c>
      <c r="K541">
        <v>424.793789435034</v>
      </c>
      <c r="L541">
        <v>374.26336701438299</v>
      </c>
      <c r="M541">
        <v>56.998065223483302</v>
      </c>
      <c r="N541">
        <v>1.2040450607862101</v>
      </c>
      <c r="O541">
        <v>5.0814543100658103</v>
      </c>
      <c r="P541">
        <v>73.252336448598101</v>
      </c>
      <c r="Q541">
        <v>0.102781085883836</v>
      </c>
    </row>
    <row r="542" spans="1:17" x14ac:dyDescent="0.3">
      <c r="A542" t="s">
        <v>1209</v>
      </c>
      <c r="B542" t="s">
        <v>1210</v>
      </c>
      <c r="C542" t="s">
        <v>3171</v>
      </c>
      <c r="D542" t="s">
        <v>1211</v>
      </c>
      <c r="E542">
        <v>10090.917651735001</v>
      </c>
      <c r="F542">
        <v>928.35</v>
      </c>
      <c r="G542">
        <v>-46.495140395879098</v>
      </c>
      <c r="H542">
        <v>-6.0924708702721597</v>
      </c>
      <c r="I542">
        <v>-18.7822031298121</v>
      </c>
      <c r="J542">
        <v>0.35619277804259097</v>
      </c>
      <c r="K542">
        <v>950.75700369373703</v>
      </c>
      <c r="L542">
        <v>1005.74878027725</v>
      </c>
      <c r="M542">
        <v>42.3098511251101</v>
      </c>
      <c r="N542">
        <v>0.55138104801021104</v>
      </c>
      <c r="O542">
        <v>39.710238595357303</v>
      </c>
      <c r="P542">
        <v>8.7060889929742409</v>
      </c>
      <c r="Q542">
        <v>-6.3298360988381E-2</v>
      </c>
    </row>
    <row r="543" spans="1:17" x14ac:dyDescent="0.3">
      <c r="A543" t="s">
        <v>1212</v>
      </c>
      <c r="B543" t="s">
        <v>1213</v>
      </c>
      <c r="C543" t="s">
        <v>3178</v>
      </c>
      <c r="D543" t="s">
        <v>1214</v>
      </c>
      <c r="E543">
        <v>10082.6869437</v>
      </c>
      <c r="F543">
        <v>524.29999999999995</v>
      </c>
      <c r="G543">
        <v>4.65022731916092</v>
      </c>
      <c r="H543">
        <v>1.56178538317264</v>
      </c>
      <c r="I543">
        <v>29.520514364479698</v>
      </c>
      <c r="J543">
        <v>6.5068325099673502E-2</v>
      </c>
      <c r="K543">
        <v>513.44777830605403</v>
      </c>
      <c r="L543">
        <v>456.75088565948403</v>
      </c>
      <c r="M543">
        <v>64.1484520875957</v>
      </c>
      <c r="N543">
        <v>0.47080746713022997</v>
      </c>
      <c r="O543">
        <v>10.8907114247568</v>
      </c>
      <c r="P543">
        <v>69.347545219638207</v>
      </c>
      <c r="Q543">
        <v>3.2050376446452998E-2</v>
      </c>
    </row>
    <row r="544" spans="1:17" x14ac:dyDescent="0.3">
      <c r="A544" t="s">
        <v>1215</v>
      </c>
      <c r="B544" t="s">
        <v>1216</v>
      </c>
      <c r="C544" t="s">
        <v>3163</v>
      </c>
      <c r="D544" t="s">
        <v>999</v>
      </c>
      <c r="E544">
        <v>10072.013605836</v>
      </c>
      <c r="F544">
        <v>47.32</v>
      </c>
      <c r="G544">
        <v>-39.517213901635699</v>
      </c>
      <c r="H544">
        <v>-0.53726350913929</v>
      </c>
      <c r="I544">
        <v>-3.7802365971174301</v>
      </c>
      <c r="J544">
        <v>-3.79616195835857</v>
      </c>
      <c r="K544">
        <v>47.607068143984101</v>
      </c>
      <c r="L544">
        <v>46.8148123254947</v>
      </c>
      <c r="M544">
        <v>45.162720364287999</v>
      </c>
      <c r="N544">
        <v>0.72573471826231095</v>
      </c>
      <c r="O544">
        <v>20.984784446322902</v>
      </c>
      <c r="P544">
        <v>29.4664842681258</v>
      </c>
      <c r="Q544">
        <v>4.7279293470862002E-2</v>
      </c>
    </row>
    <row r="545" spans="1:17" x14ac:dyDescent="0.3">
      <c r="A545" t="s">
        <v>1217</v>
      </c>
      <c r="B545" t="s">
        <v>1218</v>
      </c>
      <c r="C545" t="s">
        <v>3168</v>
      </c>
      <c r="D545" t="s">
        <v>837</v>
      </c>
      <c r="E545">
        <v>10057.332236974</v>
      </c>
      <c r="F545">
        <v>216.11</v>
      </c>
      <c r="G545">
        <v>45.172971040842803</v>
      </c>
      <c r="H545">
        <v>-0.66431404264803096</v>
      </c>
      <c r="I545">
        <v>29.1879629536568</v>
      </c>
      <c r="J545">
        <v>1.09788075758222</v>
      </c>
      <c r="K545">
        <v>222.38440946635399</v>
      </c>
      <c r="L545">
        <v>192.76115692739901</v>
      </c>
      <c r="M545">
        <v>47.555664974831103</v>
      </c>
      <c r="N545">
        <v>0.89981047874230902</v>
      </c>
      <c r="O545">
        <v>22.160011105455499</v>
      </c>
      <c r="P545">
        <v>90.321444297666204</v>
      </c>
      <c r="Q545">
        <v>0.130670210395464</v>
      </c>
    </row>
    <row r="546" spans="1:17" hidden="1" x14ac:dyDescent="0.3">
      <c r="A546" t="s">
        <v>1219</v>
      </c>
      <c r="B546" t="s">
        <v>1220</v>
      </c>
      <c r="C546" t="s">
        <v>3176</v>
      </c>
      <c r="D546" t="s">
        <v>141</v>
      </c>
      <c r="E546">
        <v>10024.149377219999</v>
      </c>
      <c r="F546">
        <v>623.4</v>
      </c>
      <c r="G546">
        <v>93.900871209919401</v>
      </c>
      <c r="H546">
        <v>10.4157388834053</v>
      </c>
      <c r="I546">
        <v>120.59395171457</v>
      </c>
      <c r="J546">
        <v>-7.6075415896306398</v>
      </c>
      <c r="K546">
        <v>566.20185793544294</v>
      </c>
      <c r="L546">
        <v>395.86417583993699</v>
      </c>
      <c r="M546">
        <v>48.854589225244403</v>
      </c>
      <c r="N546">
        <v>1.87680434120378</v>
      </c>
      <c r="O546">
        <v>12.0869425729868</v>
      </c>
      <c r="P546">
        <v>156.807415036045</v>
      </c>
    </row>
    <row r="547" spans="1:17" hidden="1" x14ac:dyDescent="0.3">
      <c r="A547" t="s">
        <v>1221</v>
      </c>
      <c r="B547" t="s">
        <v>1222</v>
      </c>
      <c r="C547" t="s">
        <v>3176</v>
      </c>
      <c r="D547" t="s">
        <v>60</v>
      </c>
      <c r="E547">
        <v>10011.28089697</v>
      </c>
      <c r="F547">
        <v>140.05000000000001</v>
      </c>
      <c r="G547">
        <v>252.170611538483</v>
      </c>
      <c r="H547">
        <v>36.604399730002697</v>
      </c>
      <c r="I547">
        <v>176.54686795300799</v>
      </c>
      <c r="J547">
        <v>0.79367430331601097</v>
      </c>
      <c r="K547">
        <v>111.7843359079</v>
      </c>
      <c r="L547">
        <v>76.176193026418105</v>
      </c>
      <c r="M547">
        <v>64.440669334135706</v>
      </c>
      <c r="N547">
        <v>1.4222439428581399</v>
      </c>
      <c r="O547">
        <v>10.3391645840771</v>
      </c>
      <c r="P547">
        <v>371.54882154882102</v>
      </c>
      <c r="Q547">
        <v>0.11920438960204401</v>
      </c>
    </row>
    <row r="548" spans="1:17" x14ac:dyDescent="0.3">
      <c r="A548" t="s">
        <v>1223</v>
      </c>
      <c r="B548" t="s">
        <v>1224</v>
      </c>
      <c r="C548" t="s">
        <v>3175</v>
      </c>
      <c r="D548" t="s">
        <v>376</v>
      </c>
      <c r="E548">
        <v>9983.8847064349993</v>
      </c>
      <c r="F548">
        <v>679.45</v>
      </c>
      <c r="G548">
        <v>-21.3436746531324</v>
      </c>
      <c r="H548">
        <v>-0.36009049428352002</v>
      </c>
      <c r="I548">
        <v>-1.3022112624003099</v>
      </c>
      <c r="J548">
        <v>-2.4747421710443298</v>
      </c>
      <c r="K548">
        <v>678.52357759535403</v>
      </c>
      <c r="L548">
        <v>672.464942937822</v>
      </c>
      <c r="M548">
        <v>48.879054433427598</v>
      </c>
      <c r="N548">
        <v>0.69359598259244903</v>
      </c>
      <c r="O548">
        <v>19.935241739642301</v>
      </c>
      <c r="P548">
        <v>15.1122405760271</v>
      </c>
      <c r="Q548">
        <v>7.4452675067009005E-2</v>
      </c>
    </row>
    <row r="549" spans="1:17" hidden="1" x14ac:dyDescent="0.3">
      <c r="A549" t="s">
        <v>1225</v>
      </c>
      <c r="B549" t="s">
        <v>1226</v>
      </c>
      <c r="C549" t="s">
        <v>3176</v>
      </c>
      <c r="D549" t="s">
        <v>232</v>
      </c>
      <c r="E549">
        <v>9951.2674043999996</v>
      </c>
      <c r="F549">
        <v>2403.3000000000002</v>
      </c>
      <c r="G549">
        <v>85.6724480315862</v>
      </c>
      <c r="H549">
        <v>-1.1232808520729201</v>
      </c>
      <c r="I549">
        <v>71.108741620171401</v>
      </c>
      <c r="J549">
        <v>-1.7639052611730901</v>
      </c>
      <c r="K549">
        <v>2235.5647426156302</v>
      </c>
      <c r="L549">
        <v>1733.90210486911</v>
      </c>
      <c r="M549">
        <v>53.547349961231298</v>
      </c>
      <c r="N549">
        <v>0.64628841609258703</v>
      </c>
      <c r="O549">
        <v>13.9142013065368</v>
      </c>
      <c r="P549">
        <v>123.43808107103</v>
      </c>
      <c r="Q549">
        <v>0.17742942191258801</v>
      </c>
    </row>
    <row r="550" spans="1:17" x14ac:dyDescent="0.3">
      <c r="A550" t="s">
        <v>1227</v>
      </c>
      <c r="B550" t="s">
        <v>1228</v>
      </c>
      <c r="C550" t="s">
        <v>3164</v>
      </c>
      <c r="D550" t="s">
        <v>992</v>
      </c>
      <c r="E550">
        <v>9940.8221044500006</v>
      </c>
      <c r="F550">
        <v>1351.95</v>
      </c>
      <c r="G550">
        <v>44.131847410254402</v>
      </c>
      <c r="H550">
        <v>-3.4324563083076698</v>
      </c>
      <c r="I550">
        <v>42.104485331354098</v>
      </c>
      <c r="J550">
        <v>-1.0763256143498601</v>
      </c>
      <c r="K550">
        <v>1370.3486027707299</v>
      </c>
      <c r="L550">
        <v>1129.42431001465</v>
      </c>
      <c r="M550">
        <v>35.877068381233798</v>
      </c>
      <c r="N550">
        <v>0.54737614358134701</v>
      </c>
      <c r="O550">
        <v>17.700358741077601</v>
      </c>
      <c r="P550">
        <v>106.08993902439001</v>
      </c>
      <c r="Q550">
        <v>5.2880220731943997E-2</v>
      </c>
    </row>
    <row r="551" spans="1:17" hidden="1" x14ac:dyDescent="0.3">
      <c r="A551" t="s">
        <v>1229</v>
      </c>
      <c r="B551" t="s">
        <v>1230</v>
      </c>
      <c r="C551" t="s">
        <v>3176</v>
      </c>
      <c r="D551" t="s">
        <v>57</v>
      </c>
      <c r="E551">
        <v>9871.2602025399992</v>
      </c>
      <c r="F551">
        <v>7334.55</v>
      </c>
      <c r="G551">
        <v>64.765516691428004</v>
      </c>
      <c r="H551">
        <v>-13.0326333492111</v>
      </c>
      <c r="I551">
        <v>-2.63268067272557</v>
      </c>
      <c r="J551">
        <v>-8.6541673436340893</v>
      </c>
      <c r="K551">
        <v>8342.0100157616707</v>
      </c>
      <c r="L551">
        <v>7097.2175179576197</v>
      </c>
      <c r="M551">
        <v>20.513915156735202</v>
      </c>
      <c r="N551">
        <v>0.98975462974101802</v>
      </c>
      <c r="O551">
        <v>40.129251283309799</v>
      </c>
      <c r="P551">
        <v>130.544728735776</v>
      </c>
      <c r="Q551">
        <v>0.14538528486819999</v>
      </c>
    </row>
    <row r="552" spans="1:17" x14ac:dyDescent="0.3">
      <c r="A552" t="s">
        <v>1231</v>
      </c>
      <c r="B552" t="s">
        <v>1232</v>
      </c>
      <c r="C552" t="s">
        <v>3173</v>
      </c>
      <c r="D552" t="s">
        <v>218</v>
      </c>
      <c r="E552">
        <v>9857.6755952700005</v>
      </c>
      <c r="F552">
        <v>504.55</v>
      </c>
      <c r="G552">
        <v>-27.031810547021099</v>
      </c>
      <c r="H552">
        <v>-10.326739155358201</v>
      </c>
      <c r="I552">
        <v>-30.900091397613</v>
      </c>
      <c r="J552">
        <v>-2.1112356102064198</v>
      </c>
      <c r="K552">
        <v>533.12854513562399</v>
      </c>
      <c r="L552">
        <v>543.82815525097806</v>
      </c>
      <c r="M552">
        <v>35.470208300806497</v>
      </c>
      <c r="N552">
        <v>0.4674788241726</v>
      </c>
      <c r="O552">
        <v>40.6005351303141</v>
      </c>
      <c r="P552">
        <v>16.20221096269</v>
      </c>
      <c r="Q552">
        <v>-5.0549923345247001E-2</v>
      </c>
    </row>
    <row r="553" spans="1:17" hidden="1" x14ac:dyDescent="0.3">
      <c r="A553" t="s">
        <v>1233</v>
      </c>
      <c r="B553" t="s">
        <v>1234</v>
      </c>
      <c r="C553" t="s">
        <v>3176</v>
      </c>
      <c r="D553" t="s">
        <v>248</v>
      </c>
      <c r="E553">
        <v>9838.8045614250004</v>
      </c>
      <c r="F553">
        <v>351.75</v>
      </c>
      <c r="G553">
        <v>-15.694899458515501</v>
      </c>
      <c r="H553">
        <v>15.4360364683544</v>
      </c>
      <c r="I553">
        <v>-0.67768862605734403</v>
      </c>
      <c r="J553">
        <v>-0.32013572437286397</v>
      </c>
      <c r="M553">
        <v>60.692269975039601</v>
      </c>
      <c r="O553">
        <v>5.71428571428571</v>
      </c>
      <c r="P553">
        <v>24.711930508775001</v>
      </c>
    </row>
    <row r="554" spans="1:17" x14ac:dyDescent="0.3">
      <c r="A554" t="s">
        <v>1235</v>
      </c>
      <c r="B554" t="s">
        <v>1236</v>
      </c>
      <c r="C554" t="s">
        <v>3164</v>
      </c>
      <c r="D554" t="s">
        <v>46</v>
      </c>
      <c r="E554">
        <v>9744.7788899999996</v>
      </c>
      <c r="F554">
        <v>346.5</v>
      </c>
      <c r="G554">
        <v>-6.7391770948557195E-2</v>
      </c>
      <c r="H554">
        <v>-9.7584866087381403</v>
      </c>
      <c r="I554">
        <v>15.3190456995332</v>
      </c>
      <c r="J554">
        <v>3.8192023045503598</v>
      </c>
      <c r="K554">
        <v>345.81855469681801</v>
      </c>
      <c r="L554">
        <v>309.484663515975</v>
      </c>
      <c r="M554">
        <v>53.972648457590999</v>
      </c>
      <c r="N554">
        <v>0.50603986754559904</v>
      </c>
      <c r="O554">
        <v>19.884559884559799</v>
      </c>
      <c r="P554">
        <v>46.356916578669399</v>
      </c>
      <c r="Q554">
        <v>-8.6432283607729993E-3</v>
      </c>
    </row>
    <row r="555" spans="1:17" hidden="1" x14ac:dyDescent="0.3">
      <c r="A555" t="s">
        <v>1237</v>
      </c>
      <c r="B555" t="s">
        <v>1238</v>
      </c>
      <c r="C555" t="s">
        <v>3176</v>
      </c>
      <c r="D555" t="s">
        <v>141</v>
      </c>
      <c r="E555">
        <v>9717.1900299270001</v>
      </c>
      <c r="F555">
        <v>273.38</v>
      </c>
      <c r="G555">
        <v>-15.5550919571991</v>
      </c>
      <c r="H555">
        <v>-3.1076632027144302</v>
      </c>
      <c r="I555">
        <v>-2.7467730394660901</v>
      </c>
      <c r="J555">
        <v>1.9433804816184901</v>
      </c>
      <c r="K555">
        <v>267.12694496868897</v>
      </c>
      <c r="L555">
        <v>260.88533890856701</v>
      </c>
      <c r="M555">
        <v>22.227502817667499</v>
      </c>
      <c r="N555">
        <v>1.1842935473484999</v>
      </c>
      <c r="O555">
        <v>0.61452922671738597</v>
      </c>
      <c r="P555">
        <v>17.7854373115036</v>
      </c>
    </row>
    <row r="556" spans="1:17" x14ac:dyDescent="0.3">
      <c r="A556" t="s">
        <v>1239</v>
      </c>
      <c r="B556" t="s">
        <v>1240</v>
      </c>
      <c r="C556" t="s">
        <v>3171</v>
      </c>
      <c r="D556" t="s">
        <v>81</v>
      </c>
      <c r="E556">
        <v>9658.18000072</v>
      </c>
      <c r="F556">
        <v>1242.6500000000001</v>
      </c>
      <c r="G556">
        <v>185.91994511631199</v>
      </c>
      <c r="H556">
        <v>15.810061403947801</v>
      </c>
      <c r="I556">
        <v>44.6881192780181</v>
      </c>
      <c r="J556">
        <v>6.3841184613238502</v>
      </c>
      <c r="K556">
        <v>1068.8482131370199</v>
      </c>
      <c r="L556">
        <v>877.20935713913605</v>
      </c>
      <c r="M556">
        <v>82.6054381104789</v>
      </c>
      <c r="N556">
        <v>1.0837991851473801</v>
      </c>
      <c r="O556">
        <v>1.79857562467307</v>
      </c>
      <c r="P556">
        <v>227.013157894736</v>
      </c>
    </row>
    <row r="557" spans="1:17" x14ac:dyDescent="0.3">
      <c r="A557" t="s">
        <v>1241</v>
      </c>
      <c r="B557" t="s">
        <v>1242</v>
      </c>
      <c r="C557" t="s">
        <v>3161</v>
      </c>
      <c r="D557" t="s">
        <v>545</v>
      </c>
      <c r="E557">
        <v>9639.664332155</v>
      </c>
      <c r="F557">
        <v>291.85000000000002</v>
      </c>
      <c r="G557">
        <v>-11.869475813037599</v>
      </c>
      <c r="H557">
        <v>13.8920598726334</v>
      </c>
      <c r="I557">
        <v>22.581168228843499</v>
      </c>
      <c r="J557">
        <v>5.2028715376521699</v>
      </c>
      <c r="K557">
        <v>254.68298900056399</v>
      </c>
      <c r="L557">
        <v>231.93445847744101</v>
      </c>
      <c r="M557">
        <v>72.298752934684003</v>
      </c>
      <c r="N557">
        <v>1.16314761807555</v>
      </c>
      <c r="O557">
        <v>1.47335960253554</v>
      </c>
      <c r="P557">
        <v>44.766865079364997</v>
      </c>
      <c r="Q557">
        <v>4.7625919077517002E-2</v>
      </c>
    </row>
    <row r="558" spans="1:17" hidden="1" x14ac:dyDescent="0.3">
      <c r="A558" t="s">
        <v>1243</v>
      </c>
      <c r="B558" t="s">
        <v>1244</v>
      </c>
      <c r="C558" t="s">
        <v>3176</v>
      </c>
      <c r="D558" t="s">
        <v>258</v>
      </c>
      <c r="E558">
        <v>9608.7079095000008</v>
      </c>
      <c r="F558">
        <v>6242.25</v>
      </c>
      <c r="G558">
        <v>-12.186377373473899</v>
      </c>
      <c r="H558">
        <v>-5.2041464189292297</v>
      </c>
      <c r="I558">
        <v>13.429485130511299</v>
      </c>
      <c r="J558">
        <v>0.795507131901392</v>
      </c>
      <c r="K558">
        <v>6131.1697736246597</v>
      </c>
      <c r="L558">
        <v>5685.7255636017198</v>
      </c>
      <c r="M558">
        <v>59.190013211922903</v>
      </c>
      <c r="N558">
        <v>0.88572404062158805</v>
      </c>
      <c r="O558">
        <v>12.123032560374799</v>
      </c>
      <c r="P558">
        <v>35.113636363636303</v>
      </c>
      <c r="Q558">
        <v>0.112589281489839</v>
      </c>
    </row>
    <row r="559" spans="1:17" hidden="1" x14ac:dyDescent="0.3">
      <c r="A559" t="s">
        <v>1245</v>
      </c>
      <c r="B559" t="s">
        <v>1246</v>
      </c>
      <c r="C559" t="s">
        <v>3176</v>
      </c>
      <c r="D559" t="s">
        <v>95</v>
      </c>
      <c r="E559">
        <v>9591.9028099999996</v>
      </c>
      <c r="F559">
        <v>141.29</v>
      </c>
      <c r="G559">
        <v>-22.674254238585799</v>
      </c>
      <c r="H559">
        <v>-3.8492267903856798</v>
      </c>
      <c r="I559">
        <v>-4.6836804247819703</v>
      </c>
      <c r="J559">
        <v>2.0897961747391198</v>
      </c>
      <c r="K559">
        <v>138.66415774794399</v>
      </c>
      <c r="L559">
        <v>136.43981044891899</v>
      </c>
      <c r="M559">
        <v>19.599037825510401</v>
      </c>
      <c r="N559">
        <v>1.28123425178519</v>
      </c>
      <c r="O559">
        <v>1.21027673579163</v>
      </c>
      <c r="P559">
        <v>12.134920634920601</v>
      </c>
      <c r="Q559">
        <v>-1.3388827299693999E-2</v>
      </c>
    </row>
    <row r="560" spans="1:17" hidden="1" x14ac:dyDescent="0.3">
      <c r="A560" t="s">
        <v>1247</v>
      </c>
      <c r="B560" t="s">
        <v>1248</v>
      </c>
      <c r="C560" t="s">
        <v>3176</v>
      </c>
      <c r="D560" t="s">
        <v>258</v>
      </c>
      <c r="E560">
        <v>9538.8139720800009</v>
      </c>
      <c r="F560">
        <v>79.22</v>
      </c>
      <c r="G560">
        <v>86.043157006203003</v>
      </c>
      <c r="H560">
        <v>-11.471401535886301</v>
      </c>
      <c r="I560">
        <v>48.070687127045701</v>
      </c>
      <c r="J560">
        <v>-3.8174766897445198</v>
      </c>
      <c r="K560">
        <v>81.938687152326196</v>
      </c>
      <c r="L560">
        <v>65.094748358525194</v>
      </c>
      <c r="M560">
        <v>23.897297214060501</v>
      </c>
      <c r="N560">
        <v>0.38063763699966402</v>
      </c>
      <c r="O560">
        <v>32.542287301186498</v>
      </c>
      <c r="P560">
        <v>135.074183976261</v>
      </c>
      <c r="Q560">
        <v>9.5432404983394004E-2</v>
      </c>
    </row>
    <row r="561" spans="1:17" x14ac:dyDescent="0.3">
      <c r="A561" t="s">
        <v>1249</v>
      </c>
      <c r="B561" t="s">
        <v>1250</v>
      </c>
      <c r="C561" t="s">
        <v>3173</v>
      </c>
      <c r="D561" t="s">
        <v>367</v>
      </c>
      <c r="E561">
        <v>9501.51999341999</v>
      </c>
      <c r="F561">
        <v>418.7</v>
      </c>
      <c r="G561">
        <v>154.946987175121</v>
      </c>
      <c r="H561">
        <v>18.9952019279783</v>
      </c>
      <c r="I561">
        <v>84.191469725978095</v>
      </c>
      <c r="J561">
        <v>1.9112789008895199</v>
      </c>
      <c r="K561">
        <v>361.41737119861102</v>
      </c>
      <c r="L561">
        <v>276.123552767511</v>
      </c>
      <c r="M561">
        <v>65.509376368066398</v>
      </c>
      <c r="N561">
        <v>0.76191778356765505</v>
      </c>
      <c r="O561">
        <v>2.4241700501552499</v>
      </c>
      <c r="P561">
        <v>202.092352092352</v>
      </c>
      <c r="Q561">
        <v>0.177580986992152</v>
      </c>
    </row>
    <row r="562" spans="1:17" x14ac:dyDescent="0.3">
      <c r="A562" t="s">
        <v>1251</v>
      </c>
      <c r="B562" t="s">
        <v>1252</v>
      </c>
      <c r="C562" t="s">
        <v>3172</v>
      </c>
      <c r="D562" t="s">
        <v>414</v>
      </c>
      <c r="E562">
        <v>9499.8871501199992</v>
      </c>
      <c r="F562">
        <v>215.64</v>
      </c>
      <c r="G562">
        <v>-38.452133684832503</v>
      </c>
      <c r="H562">
        <v>5.1290068746698001</v>
      </c>
      <c r="I562">
        <v>17.146158723379699</v>
      </c>
      <c r="J562">
        <v>4.5198470665736403</v>
      </c>
      <c r="K562">
        <v>191.540769605511</v>
      </c>
      <c r="L562">
        <v>191.783681801444</v>
      </c>
      <c r="M562">
        <v>77.609010726760502</v>
      </c>
      <c r="N562">
        <v>1.68803833812713</v>
      </c>
      <c r="O562">
        <v>19.6438508625486</v>
      </c>
      <c r="P562">
        <v>48.717241379310302</v>
      </c>
    </row>
    <row r="563" spans="1:17" x14ac:dyDescent="0.3">
      <c r="A563" t="s">
        <v>1253</v>
      </c>
      <c r="B563" t="s">
        <v>1254</v>
      </c>
      <c r="C563" t="s">
        <v>3161</v>
      </c>
      <c r="D563" t="s">
        <v>553</v>
      </c>
      <c r="E563">
        <v>9490.14461992</v>
      </c>
      <c r="F563">
        <v>1065.55</v>
      </c>
      <c r="G563">
        <v>-1.1608061103685501</v>
      </c>
      <c r="H563">
        <v>2.62005335234119</v>
      </c>
      <c r="I563">
        <v>13.56296333469</v>
      </c>
      <c r="J563">
        <v>-4.8587167458399296</v>
      </c>
      <c r="K563">
        <v>1055.35440835895</v>
      </c>
      <c r="L563">
        <v>963.15216767294203</v>
      </c>
      <c r="M563">
        <v>39.609119880620803</v>
      </c>
      <c r="N563">
        <v>0.77298865700799202</v>
      </c>
      <c r="O563">
        <v>14.405705973440901</v>
      </c>
      <c r="P563">
        <v>37.198223137835498</v>
      </c>
      <c r="Q563">
        <v>5.9331863798749003E-2</v>
      </c>
    </row>
    <row r="564" spans="1:17" x14ac:dyDescent="0.3">
      <c r="A564" t="s">
        <v>1255</v>
      </c>
      <c r="B564" t="s">
        <v>1256</v>
      </c>
      <c r="C564" t="s">
        <v>3178</v>
      </c>
      <c r="D564" t="s">
        <v>1214</v>
      </c>
      <c r="E564">
        <v>9463.3676632410006</v>
      </c>
      <c r="F564">
        <v>90.39</v>
      </c>
      <c r="G564">
        <v>1.05667519198882</v>
      </c>
      <c r="H564">
        <v>-12.430667370831801</v>
      </c>
      <c r="I564">
        <v>-13.129058877498601</v>
      </c>
      <c r="J564">
        <v>-4.6956226249246802</v>
      </c>
      <c r="K564">
        <v>91.466695774291907</v>
      </c>
      <c r="L564">
        <v>87.672812428130598</v>
      </c>
      <c r="M564">
        <v>36.984130671855802</v>
      </c>
      <c r="N564">
        <v>1.4814934592196201</v>
      </c>
      <c r="O564">
        <v>50.1272264631043</v>
      </c>
      <c r="P564">
        <v>43.933121019108199</v>
      </c>
      <c r="Q564">
        <v>5.7888556856398002E-2</v>
      </c>
    </row>
    <row r="565" spans="1:17" x14ac:dyDescent="0.3">
      <c r="A565" t="s">
        <v>1257</v>
      </c>
      <c r="B565" t="s">
        <v>1258</v>
      </c>
      <c r="C565" t="s">
        <v>3165</v>
      </c>
      <c r="D565" t="s">
        <v>54</v>
      </c>
      <c r="E565">
        <v>9446.2410736799993</v>
      </c>
      <c r="F565">
        <v>580.20000000000005</v>
      </c>
      <c r="G565">
        <v>21.686183367487999</v>
      </c>
      <c r="H565">
        <v>13.132569471547599</v>
      </c>
      <c r="I565">
        <v>22.283980705441799</v>
      </c>
      <c r="J565">
        <v>3.7143339136448299</v>
      </c>
      <c r="K565">
        <v>514.55966112748104</v>
      </c>
      <c r="L565">
        <v>457.09715123958102</v>
      </c>
      <c r="M565">
        <v>71.221281481456302</v>
      </c>
      <c r="N565">
        <v>1.77342790871971</v>
      </c>
      <c r="O565">
        <v>4.0675629093415804</v>
      </c>
      <c r="P565">
        <v>69.006699679580507</v>
      </c>
      <c r="Q565">
        <v>4.0052217605715E-2</v>
      </c>
    </row>
    <row r="566" spans="1:17" hidden="1" x14ac:dyDescent="0.3">
      <c r="A566" t="s">
        <v>1259</v>
      </c>
      <c r="B566" t="s">
        <v>1260</v>
      </c>
      <c r="C566" t="s">
        <v>3176</v>
      </c>
      <c r="D566" t="s">
        <v>1261</v>
      </c>
      <c r="E566">
        <v>9435.9825347999995</v>
      </c>
      <c r="F566">
        <v>493.25</v>
      </c>
      <c r="G566">
        <v>-29.636696701037401</v>
      </c>
      <c r="H566">
        <v>1.44506396445454</v>
      </c>
      <c r="I566">
        <v>2.2609524958851299</v>
      </c>
      <c r="J566">
        <v>-2.0201560901955098</v>
      </c>
      <c r="K566">
        <v>485.37461773738499</v>
      </c>
      <c r="L566">
        <v>478.37947606889799</v>
      </c>
      <c r="M566">
        <v>48.195912969259403</v>
      </c>
      <c r="N566">
        <v>0.71698707667975503</v>
      </c>
      <c r="O566">
        <v>19.209325899645201</v>
      </c>
      <c r="P566">
        <v>24.1974065214654</v>
      </c>
      <c r="Q566">
        <v>-1.001023102836E-2</v>
      </c>
    </row>
    <row r="567" spans="1:17" x14ac:dyDescent="0.3">
      <c r="A567" t="s">
        <v>1262</v>
      </c>
      <c r="B567" t="s">
        <v>1263</v>
      </c>
      <c r="C567" t="s">
        <v>3165</v>
      </c>
      <c r="D567" t="s">
        <v>269</v>
      </c>
      <c r="E567">
        <v>9433.0390583999997</v>
      </c>
      <c r="F567">
        <v>919.2</v>
      </c>
      <c r="G567">
        <v>63.400158596634199</v>
      </c>
      <c r="H567">
        <v>8.0441934033839697</v>
      </c>
      <c r="I567">
        <v>31.729324031344401</v>
      </c>
      <c r="J567">
        <v>2.34480297567772</v>
      </c>
      <c r="K567">
        <v>845.95206179909201</v>
      </c>
      <c r="L567">
        <v>724.96442749469395</v>
      </c>
      <c r="M567">
        <v>59.859747381560197</v>
      </c>
      <c r="N567">
        <v>0.75004761277550702</v>
      </c>
      <c r="O567">
        <v>4.9825935596170501</v>
      </c>
      <c r="P567">
        <v>102.913907284768</v>
      </c>
      <c r="Q567">
        <v>2.8220302507079999E-2</v>
      </c>
    </row>
    <row r="568" spans="1:17" x14ac:dyDescent="0.3">
      <c r="A568" t="s">
        <v>1264</v>
      </c>
      <c r="B568" t="s">
        <v>1265</v>
      </c>
      <c r="C568" t="s">
        <v>3170</v>
      </c>
      <c r="D568" t="s">
        <v>78</v>
      </c>
      <c r="E568">
        <v>9413.0169296700005</v>
      </c>
      <c r="F568">
        <v>799.95</v>
      </c>
      <c r="G568">
        <v>-7.2052148799374898</v>
      </c>
      <c r="H568">
        <v>-6.5239192025454003</v>
      </c>
      <c r="I568">
        <v>-22.030608260392999</v>
      </c>
      <c r="J568">
        <v>1.08368620610124</v>
      </c>
      <c r="K568">
        <v>814.15209926970203</v>
      </c>
      <c r="L568">
        <v>815.45471719839395</v>
      </c>
      <c r="M568">
        <v>57.040187555511999</v>
      </c>
      <c r="N568">
        <v>0.44579545256154302</v>
      </c>
      <c r="O568">
        <v>24.995312207012901</v>
      </c>
      <c r="P568">
        <v>27.390715821323301</v>
      </c>
      <c r="Q568">
        <v>1.9833211548000002E-3</v>
      </c>
    </row>
    <row r="569" spans="1:17" x14ac:dyDescent="0.3">
      <c r="A569" t="s">
        <v>1266</v>
      </c>
      <c r="B569" t="s">
        <v>1267</v>
      </c>
      <c r="C569" t="s">
        <v>3163</v>
      </c>
      <c r="D569" t="s">
        <v>358</v>
      </c>
      <c r="E569">
        <v>9403.6733826</v>
      </c>
      <c r="F569">
        <v>690.2</v>
      </c>
      <c r="G569">
        <v>30.4850916627793</v>
      </c>
      <c r="H569">
        <v>-11.582621647450599</v>
      </c>
      <c r="I569">
        <v>21.8661266883813</v>
      </c>
      <c r="J569">
        <v>3.4849123984119101</v>
      </c>
      <c r="K569">
        <v>661.23537703867203</v>
      </c>
      <c r="L569">
        <v>565.23075754095805</v>
      </c>
      <c r="M569">
        <v>56.722813926217903</v>
      </c>
      <c r="N569">
        <v>0.27289386272768501</v>
      </c>
      <c r="O569">
        <v>14.8942335554911</v>
      </c>
      <c r="P569">
        <v>78.854625550660799</v>
      </c>
      <c r="Q569">
        <v>6.3205050231759999E-3</v>
      </c>
    </row>
    <row r="570" spans="1:17" x14ac:dyDescent="0.3">
      <c r="A570" t="s">
        <v>1268</v>
      </c>
      <c r="B570" t="s">
        <v>1269</v>
      </c>
      <c r="C570" t="s">
        <v>3161</v>
      </c>
      <c r="D570" t="s">
        <v>419</v>
      </c>
      <c r="E570">
        <v>9373.8977413899993</v>
      </c>
      <c r="F570">
        <v>303.55</v>
      </c>
      <c r="G570">
        <v>272.54014664520599</v>
      </c>
      <c r="H570">
        <v>44.164950241350802</v>
      </c>
      <c r="I570">
        <v>130.450493644365</v>
      </c>
      <c r="J570">
        <v>6.6662590580757302</v>
      </c>
      <c r="K570">
        <v>241.446593988328</v>
      </c>
      <c r="L570">
        <v>178.97773195400401</v>
      </c>
      <c r="M570">
        <v>59.435835011686301</v>
      </c>
      <c r="N570">
        <v>1.0367978238314799</v>
      </c>
      <c r="O570">
        <v>14.6433865919947</v>
      </c>
      <c r="P570">
        <v>333.642857142857</v>
      </c>
      <c r="Q570">
        <v>0.119858702004602</v>
      </c>
    </row>
    <row r="571" spans="1:17" hidden="1" x14ac:dyDescent="0.3">
      <c r="A571" t="s">
        <v>1270</v>
      </c>
      <c r="B571" t="s">
        <v>1271</v>
      </c>
      <c r="C571" t="s">
        <v>3176</v>
      </c>
      <c r="D571" t="s">
        <v>218</v>
      </c>
      <c r="E571">
        <v>9367.5868816599996</v>
      </c>
      <c r="F571">
        <v>11816.3</v>
      </c>
      <c r="G571">
        <v>37.8362232403313</v>
      </c>
      <c r="H571">
        <v>-1.63952892463084</v>
      </c>
      <c r="I571">
        <v>32.355873069272597</v>
      </c>
      <c r="J571">
        <v>0.29344768000337201</v>
      </c>
      <c r="K571">
        <v>11708.750490209</v>
      </c>
      <c r="L571">
        <v>10133.3756978693</v>
      </c>
      <c r="M571">
        <v>43.526653563320998</v>
      </c>
      <c r="N571">
        <v>0.50822023279336903</v>
      </c>
      <c r="O571">
        <v>10.000592402020899</v>
      </c>
      <c r="P571">
        <v>83.340574088440604</v>
      </c>
      <c r="Q571">
        <v>0.13887887175960301</v>
      </c>
    </row>
    <row r="572" spans="1:17" x14ac:dyDescent="0.3">
      <c r="A572" t="s">
        <v>1272</v>
      </c>
      <c r="B572" t="s">
        <v>1273</v>
      </c>
      <c r="C572" t="s">
        <v>3161</v>
      </c>
      <c r="D572" t="s">
        <v>24</v>
      </c>
      <c r="E572">
        <v>9312.2729443919998</v>
      </c>
      <c r="F572">
        <v>81.84</v>
      </c>
      <c r="G572">
        <v>-32.4896909658558</v>
      </c>
      <c r="H572">
        <v>1.2326072652361399</v>
      </c>
      <c r="I572">
        <v>-26.911044417455901</v>
      </c>
      <c r="J572">
        <v>1.1283643075986201</v>
      </c>
      <c r="K572">
        <v>85.290104974997107</v>
      </c>
      <c r="L572">
        <v>91.249317115908099</v>
      </c>
      <c r="M572">
        <v>47.064763504153603</v>
      </c>
      <c r="N572">
        <v>0.73069499245314395</v>
      </c>
      <c r="O572">
        <v>42.350928641251201</v>
      </c>
      <c r="P572">
        <v>9.70509383378017</v>
      </c>
      <c r="Q572">
        <v>1.8555293299411E-2</v>
      </c>
    </row>
    <row r="573" spans="1:17" x14ac:dyDescent="0.3">
      <c r="A573" t="s">
        <v>1274</v>
      </c>
      <c r="B573" t="s">
        <v>1275</v>
      </c>
      <c r="C573" t="s">
        <v>3161</v>
      </c>
      <c r="D573" t="s">
        <v>132</v>
      </c>
      <c r="E573">
        <v>9261.2230748399998</v>
      </c>
      <c r="F573">
        <v>86.16</v>
      </c>
      <c r="G573">
        <v>-27.080229163970198</v>
      </c>
      <c r="H573">
        <v>-1.68590637239812</v>
      </c>
      <c r="I573">
        <v>-6.9525839348191001</v>
      </c>
      <c r="J573">
        <v>-0.74806298862641396</v>
      </c>
      <c r="K573">
        <v>83.688097487241507</v>
      </c>
      <c r="L573">
        <v>84.813206265917302</v>
      </c>
      <c r="M573">
        <v>63.161087835193399</v>
      </c>
      <c r="N573">
        <v>1.2868932339700001</v>
      </c>
      <c r="O573">
        <v>13.7418755803157</v>
      </c>
      <c r="P573">
        <v>19.005524861878399</v>
      </c>
    </row>
    <row r="574" spans="1:17" x14ac:dyDescent="0.3">
      <c r="A574" t="s">
        <v>1276</v>
      </c>
      <c r="B574" t="s">
        <v>1277</v>
      </c>
      <c r="C574" t="s">
        <v>3178</v>
      </c>
      <c r="D574" t="s">
        <v>1214</v>
      </c>
      <c r="E574">
        <v>9233.9149036500003</v>
      </c>
      <c r="F574">
        <v>722.35</v>
      </c>
      <c r="G574">
        <v>102.321232244659</v>
      </c>
      <c r="H574">
        <v>-5.1764816418072002</v>
      </c>
      <c r="I574">
        <v>34.265359950847298</v>
      </c>
      <c r="J574">
        <v>-3.5334876616073099</v>
      </c>
      <c r="K574">
        <v>651.36351486762101</v>
      </c>
      <c r="L574">
        <v>497.52310880621798</v>
      </c>
      <c r="M574">
        <v>48.372545672870302</v>
      </c>
      <c r="N574">
        <v>0.64473617253420801</v>
      </c>
      <c r="O574">
        <v>8.6661590641655692</v>
      </c>
      <c r="P574">
        <v>153.10091100210201</v>
      </c>
      <c r="Q574">
        <v>0.19490538519794001</v>
      </c>
    </row>
    <row r="575" spans="1:17" hidden="1" x14ac:dyDescent="0.3">
      <c r="A575" t="s">
        <v>1278</v>
      </c>
      <c r="B575" t="s">
        <v>1279</v>
      </c>
      <c r="C575" t="s">
        <v>3176</v>
      </c>
      <c r="D575" t="s">
        <v>141</v>
      </c>
      <c r="E575">
        <v>9221.2999999999993</v>
      </c>
      <c r="F575">
        <v>4610.6499999999996</v>
      </c>
      <c r="G575">
        <v>-30.585936689824699</v>
      </c>
      <c r="H575">
        <v>2.6419171662582301</v>
      </c>
      <c r="I575">
        <v>-17.898132885226399</v>
      </c>
      <c r="J575">
        <v>2.32535423201944</v>
      </c>
      <c r="K575">
        <v>4648.6779747680403</v>
      </c>
      <c r="L575">
        <v>4770.6195931164402</v>
      </c>
      <c r="M575">
        <v>45.995920321603798</v>
      </c>
      <c r="N575">
        <v>1.95001373249107</v>
      </c>
      <c r="O575">
        <v>51.258499343910302</v>
      </c>
      <c r="P575">
        <v>9.7447188336804391</v>
      </c>
      <c r="Q575">
        <v>3.9160819202248003E-2</v>
      </c>
    </row>
    <row r="576" spans="1:17" x14ac:dyDescent="0.3">
      <c r="A576" t="s">
        <v>1280</v>
      </c>
      <c r="B576" t="s">
        <v>1281</v>
      </c>
      <c r="C576" t="s">
        <v>3161</v>
      </c>
      <c r="D576" t="s">
        <v>545</v>
      </c>
      <c r="E576">
        <v>9164.4557349999995</v>
      </c>
      <c r="F576">
        <v>459.65</v>
      </c>
      <c r="G576">
        <v>96.274848357939803</v>
      </c>
      <c r="H576">
        <v>9.7388132507674907</v>
      </c>
      <c r="I576">
        <v>64.113240155137902</v>
      </c>
      <c r="J576">
        <v>1.2591055277682399</v>
      </c>
      <c r="K576">
        <v>409.41561792738497</v>
      </c>
      <c r="L576">
        <v>329.98617324553601</v>
      </c>
      <c r="M576">
        <v>72.540112015874101</v>
      </c>
      <c r="N576">
        <v>1.20431066728095</v>
      </c>
      <c r="O576">
        <v>1.6969433264440299</v>
      </c>
      <c r="P576">
        <v>137.545219638242</v>
      </c>
      <c r="Q576">
        <v>0.34455087193155798</v>
      </c>
    </row>
    <row r="577" spans="1:17" x14ac:dyDescent="0.3">
      <c r="A577" t="s">
        <v>1282</v>
      </c>
      <c r="B577" t="s">
        <v>1283</v>
      </c>
      <c r="C577" t="s">
        <v>3175</v>
      </c>
      <c r="D577" t="s">
        <v>376</v>
      </c>
      <c r="E577">
        <v>9124.3384819399998</v>
      </c>
      <c r="F577">
        <v>228.98</v>
      </c>
      <c r="G577">
        <v>4.6900021737537703</v>
      </c>
      <c r="H577">
        <v>-4.0351910945846701</v>
      </c>
      <c r="I577">
        <v>-1.0801446813297999</v>
      </c>
      <c r="J577">
        <v>-4.6591461898131197</v>
      </c>
      <c r="K577">
        <v>234.18762458711399</v>
      </c>
      <c r="L577">
        <v>225.41497256164701</v>
      </c>
      <c r="M577">
        <v>41.399929390987502</v>
      </c>
      <c r="N577">
        <v>0.44449415227847</v>
      </c>
      <c r="O577">
        <v>40.732815093021202</v>
      </c>
      <c r="P577">
        <v>40.220453153704803</v>
      </c>
      <c r="Q577">
        <v>7.4492376141447006E-2</v>
      </c>
    </row>
    <row r="578" spans="1:17" x14ac:dyDescent="0.3">
      <c r="A578" t="s">
        <v>1284</v>
      </c>
      <c r="B578" t="s">
        <v>1285</v>
      </c>
      <c r="C578" t="s">
        <v>3173</v>
      </c>
      <c r="D578" t="s">
        <v>776</v>
      </c>
      <c r="E578">
        <v>9091.4763262179895</v>
      </c>
      <c r="F578">
        <v>227.59</v>
      </c>
      <c r="G578">
        <v>16.212688378868901</v>
      </c>
      <c r="H578">
        <v>-10.719255777734</v>
      </c>
      <c r="I578">
        <v>19.736790861459099</v>
      </c>
      <c r="J578">
        <v>-2.6650139879255899</v>
      </c>
      <c r="K578">
        <v>241.43605608522</v>
      </c>
      <c r="L578">
        <v>200.94180375674799</v>
      </c>
      <c r="M578">
        <v>33.588022963921098</v>
      </c>
      <c r="N578">
        <v>0.35891077663279097</v>
      </c>
      <c r="O578">
        <v>30.273737861944699</v>
      </c>
      <c r="P578">
        <v>105.591689250225</v>
      </c>
      <c r="Q578">
        <v>0.17511134907025999</v>
      </c>
    </row>
    <row r="579" spans="1:17" hidden="1" x14ac:dyDescent="0.3">
      <c r="A579" t="s">
        <v>1286</v>
      </c>
      <c r="B579" t="s">
        <v>1287</v>
      </c>
      <c r="C579" t="s">
        <v>3173</v>
      </c>
      <c r="D579" t="s">
        <v>255</v>
      </c>
      <c r="E579">
        <v>9078.8690299049995</v>
      </c>
      <c r="F579">
        <v>1535.85</v>
      </c>
      <c r="G579">
        <v>100.350824962239</v>
      </c>
      <c r="H579">
        <v>-9.0364389919227808</v>
      </c>
      <c r="I579">
        <v>6.5627030852450199</v>
      </c>
      <c r="J579">
        <v>1.0272342064386599</v>
      </c>
      <c r="K579">
        <v>1601.1767954511499</v>
      </c>
      <c r="M579">
        <v>42.571975720893597</v>
      </c>
      <c r="N579">
        <v>0.86711234108964197</v>
      </c>
      <c r="O579">
        <v>35.429892242080903</v>
      </c>
      <c r="P579">
        <v>139.08001245329999</v>
      </c>
    </row>
    <row r="580" spans="1:17" x14ac:dyDescent="0.3">
      <c r="A580" t="s">
        <v>1288</v>
      </c>
      <c r="B580" t="s">
        <v>1289</v>
      </c>
      <c r="C580" t="s">
        <v>3173</v>
      </c>
      <c r="D580" t="s">
        <v>258</v>
      </c>
      <c r="E580">
        <v>9051.3559847199995</v>
      </c>
      <c r="F580">
        <v>79.099999999999994</v>
      </c>
      <c r="G580">
        <v>68.751102234063694</v>
      </c>
      <c r="H580">
        <v>-8.4793589832017506</v>
      </c>
      <c r="I580">
        <v>46.716266899386</v>
      </c>
      <c r="J580">
        <v>-4.39286838687309</v>
      </c>
      <c r="K580">
        <v>77.466977718595302</v>
      </c>
      <c r="L580">
        <v>63.121097907804398</v>
      </c>
      <c r="M580">
        <v>56.023831616535503</v>
      </c>
      <c r="N580">
        <v>0.36778744810932101</v>
      </c>
      <c r="O580">
        <v>18.078381795195899</v>
      </c>
      <c r="P580">
        <v>108.18258930160199</v>
      </c>
      <c r="Q580">
        <v>0.23167619601683601</v>
      </c>
    </row>
    <row r="581" spans="1:17" hidden="1" x14ac:dyDescent="0.3">
      <c r="A581" t="s">
        <v>1290</v>
      </c>
      <c r="B581" t="s">
        <v>1291</v>
      </c>
      <c r="C581" t="s">
        <v>3176</v>
      </c>
      <c r="D581" t="s">
        <v>141</v>
      </c>
      <c r="E581">
        <v>8991.5191863</v>
      </c>
      <c r="F581">
        <v>713.55</v>
      </c>
      <c r="G581">
        <v>-5.45344835368331</v>
      </c>
      <c r="H581">
        <v>-2.2340842401894001</v>
      </c>
      <c r="I581">
        <v>-5.0081764290206099</v>
      </c>
      <c r="J581">
        <v>-2.5423222765147901</v>
      </c>
      <c r="K581">
        <v>714.440153744854</v>
      </c>
      <c r="L581">
        <v>668.93795160662705</v>
      </c>
      <c r="M581">
        <v>45.278468489025897</v>
      </c>
      <c r="N581">
        <v>1.2106721315708899</v>
      </c>
      <c r="O581">
        <v>10.7630859785579</v>
      </c>
      <c r="P581">
        <v>37.750965250965201</v>
      </c>
    </row>
    <row r="582" spans="1:17" x14ac:dyDescent="0.3">
      <c r="A582" t="s">
        <v>1292</v>
      </c>
      <c r="B582" t="s">
        <v>1293</v>
      </c>
      <c r="C582" t="s">
        <v>3168</v>
      </c>
      <c r="D582" t="s">
        <v>72</v>
      </c>
      <c r="E582">
        <v>8988.5177138899999</v>
      </c>
      <c r="F582">
        <v>817.3</v>
      </c>
      <c r="G582">
        <v>-12.298389311945</v>
      </c>
      <c r="H582">
        <v>6.3229293980053596</v>
      </c>
      <c r="I582">
        <v>-5.1828339997148403</v>
      </c>
      <c r="J582">
        <v>3.8026501824598999</v>
      </c>
      <c r="K582">
        <v>780.29441148670196</v>
      </c>
      <c r="L582">
        <v>747.51599893524497</v>
      </c>
      <c r="M582">
        <v>59.006106775845097</v>
      </c>
      <c r="N582">
        <v>0.81084904266167002</v>
      </c>
      <c r="O582">
        <v>12.5657653248501</v>
      </c>
      <c r="P582">
        <v>32.678571428571402</v>
      </c>
      <c r="Q582">
        <v>0.14188485179000401</v>
      </c>
    </row>
    <row r="583" spans="1:17" x14ac:dyDescent="0.3">
      <c r="A583" t="s">
        <v>1294</v>
      </c>
      <c r="B583" t="s">
        <v>1295</v>
      </c>
      <c r="C583" t="s">
        <v>3173</v>
      </c>
      <c r="D583" t="s">
        <v>436</v>
      </c>
      <c r="E583">
        <v>8967.8999401000001</v>
      </c>
      <c r="F583">
        <v>669.25</v>
      </c>
      <c r="G583">
        <v>-12.6988197879016</v>
      </c>
      <c r="H583">
        <v>8.5834846070844595</v>
      </c>
      <c r="I583">
        <v>-37.627860507179399</v>
      </c>
      <c r="J583">
        <v>-4.6904001165409701</v>
      </c>
      <c r="K583">
        <v>660.78032893495504</v>
      </c>
      <c r="L583">
        <v>721.46622123268196</v>
      </c>
      <c r="M583">
        <v>53.621382903130304</v>
      </c>
      <c r="N583">
        <v>0.87447612572326505</v>
      </c>
      <c r="O583">
        <v>63.914830033619701</v>
      </c>
      <c r="P583">
        <v>23.3640552995391</v>
      </c>
      <c r="Q583">
        <v>0.15933881079508899</v>
      </c>
    </row>
    <row r="584" spans="1:17" x14ac:dyDescent="0.3">
      <c r="A584" t="s">
        <v>1296</v>
      </c>
      <c r="B584" t="s">
        <v>1297</v>
      </c>
      <c r="C584" t="s">
        <v>3175</v>
      </c>
      <c r="D584" t="s">
        <v>281</v>
      </c>
      <c r="E584">
        <v>8909.878146645</v>
      </c>
      <c r="F584">
        <v>722.05</v>
      </c>
      <c r="G584">
        <v>-13.760068888571899</v>
      </c>
      <c r="H584">
        <v>-4.0739532642412204</v>
      </c>
      <c r="I584">
        <v>-0.18978226154998401</v>
      </c>
      <c r="J584">
        <v>-0.90819764172748296</v>
      </c>
      <c r="K584">
        <v>725.63421698776096</v>
      </c>
      <c r="L584">
        <v>671.75904140982004</v>
      </c>
      <c r="M584">
        <v>44.5049788168551</v>
      </c>
      <c r="N584">
        <v>0.52136191816806199</v>
      </c>
      <c r="O584">
        <v>16.0168963368187</v>
      </c>
      <c r="P584">
        <v>41.564552494853402</v>
      </c>
    </row>
    <row r="585" spans="1:17" x14ac:dyDescent="0.3">
      <c r="A585" t="s">
        <v>1298</v>
      </c>
      <c r="B585" t="s">
        <v>1299</v>
      </c>
      <c r="C585" t="s">
        <v>3166</v>
      </c>
      <c r="D585" t="s">
        <v>204</v>
      </c>
      <c r="E585">
        <v>8902.9598160000005</v>
      </c>
      <c r="F585">
        <v>451.6</v>
      </c>
      <c r="G585">
        <v>19.287539817939798</v>
      </c>
      <c r="H585">
        <v>7.9837919308633198</v>
      </c>
      <c r="I585">
        <v>54.642702830232103</v>
      </c>
      <c r="J585">
        <v>-2.5015986698769299</v>
      </c>
      <c r="K585">
        <v>411.12322857802798</v>
      </c>
      <c r="L585">
        <v>329.41011063969398</v>
      </c>
      <c r="M585">
        <v>55.917320135845003</v>
      </c>
      <c r="N585">
        <v>0.70261411385773398</v>
      </c>
      <c r="O585">
        <v>5.1372896368467602</v>
      </c>
      <c r="P585">
        <v>88.088296543107006</v>
      </c>
    </row>
    <row r="586" spans="1:17" x14ac:dyDescent="0.3">
      <c r="A586" t="s">
        <v>1300</v>
      </c>
      <c r="B586" t="s">
        <v>1301</v>
      </c>
      <c r="C586" t="s">
        <v>3175</v>
      </c>
      <c r="D586" t="s">
        <v>281</v>
      </c>
      <c r="E586">
        <v>8901.9136007100005</v>
      </c>
      <c r="F586">
        <v>2142.4499999999998</v>
      </c>
      <c r="G586">
        <v>79.989259627512197</v>
      </c>
      <c r="H586">
        <v>-7.4240102116820497</v>
      </c>
      <c r="I586">
        <v>84.905303545099699</v>
      </c>
      <c r="J586">
        <v>1.78888093707485</v>
      </c>
      <c r="K586">
        <v>1749.8559975594801</v>
      </c>
      <c r="L586">
        <v>1390.75220654143</v>
      </c>
      <c r="M586">
        <v>73.7695191218844</v>
      </c>
      <c r="N586">
        <v>0.79911706553114603</v>
      </c>
      <c r="O586">
        <v>1.6896543676631901</v>
      </c>
      <c r="P586">
        <v>145.66563467492199</v>
      </c>
      <c r="Q586">
        <v>0.100248378600117</v>
      </c>
    </row>
    <row r="587" spans="1:17" hidden="1" x14ac:dyDescent="0.3">
      <c r="A587" t="s">
        <v>1302</v>
      </c>
      <c r="B587" t="s">
        <v>1303</v>
      </c>
      <c r="C587" t="s">
        <v>3176</v>
      </c>
      <c r="D587" t="s">
        <v>127</v>
      </c>
      <c r="E587">
        <v>8893.6156327000008</v>
      </c>
      <c r="F587">
        <v>368.6</v>
      </c>
      <c r="G587">
        <v>239.33170119957299</v>
      </c>
      <c r="H587">
        <v>6.1148471167704503</v>
      </c>
      <c r="I587">
        <v>66.441369383109205</v>
      </c>
      <c r="J587">
        <v>-5.0384779107457396</v>
      </c>
      <c r="K587">
        <v>345.42185014386502</v>
      </c>
      <c r="L587">
        <v>261.66636792865899</v>
      </c>
      <c r="M587">
        <v>48.451584590528597</v>
      </c>
      <c r="N587">
        <v>0.49083927982928099</v>
      </c>
      <c r="O587">
        <v>7.9354313619099202</v>
      </c>
      <c r="P587">
        <v>368.06349206349199</v>
      </c>
      <c r="Q587">
        <v>0.15551379914543001</v>
      </c>
    </row>
    <row r="588" spans="1:17" x14ac:dyDescent="0.3">
      <c r="A588" t="s">
        <v>1304</v>
      </c>
      <c r="B588" t="s">
        <v>1305</v>
      </c>
      <c r="C588" t="s">
        <v>3172</v>
      </c>
      <c r="D588" t="s">
        <v>286</v>
      </c>
      <c r="E588">
        <v>8882.8740081600008</v>
      </c>
      <c r="F588">
        <v>544.35</v>
      </c>
      <c r="G588">
        <v>19.673728926257301</v>
      </c>
      <c r="H588">
        <v>-4.179080857382</v>
      </c>
      <c r="I588">
        <v>24.778821921561001</v>
      </c>
      <c r="J588">
        <v>-0.55282850739894596</v>
      </c>
      <c r="K588">
        <v>532.53847841928598</v>
      </c>
      <c r="L588">
        <v>455.21939933704101</v>
      </c>
      <c r="M588">
        <v>51.5142328175043</v>
      </c>
      <c r="N588">
        <v>0.88493508791298703</v>
      </c>
      <c r="O588">
        <v>10.5722421236336</v>
      </c>
      <c r="P588">
        <v>59.493114561968902</v>
      </c>
      <c r="Q588">
        <v>0.11733850603382399</v>
      </c>
    </row>
    <row r="589" spans="1:17" x14ac:dyDescent="0.3">
      <c r="A589" t="s">
        <v>1306</v>
      </c>
      <c r="B589" t="s">
        <v>1307</v>
      </c>
      <c r="C589" t="s">
        <v>3171</v>
      </c>
      <c r="D589" t="s">
        <v>483</v>
      </c>
      <c r="E589">
        <v>8870.6358742949997</v>
      </c>
      <c r="F589">
        <v>290.55</v>
      </c>
      <c r="G589">
        <v>-33.173108805237</v>
      </c>
      <c r="H589">
        <v>-7.1992692517964603</v>
      </c>
      <c r="I589">
        <v>9.5856696564292605</v>
      </c>
      <c r="J589">
        <v>0.99821078998025703</v>
      </c>
      <c r="K589">
        <v>285.85555396884502</v>
      </c>
      <c r="L589">
        <v>281.40783037680097</v>
      </c>
      <c r="M589">
        <v>64.139233101935503</v>
      </c>
      <c r="N589">
        <v>0.55908487316765298</v>
      </c>
      <c r="O589">
        <v>10.2736189984512</v>
      </c>
      <c r="P589">
        <v>36.408450704225302</v>
      </c>
      <c r="Q589">
        <v>-7.2069648020898006E-2</v>
      </c>
    </row>
    <row r="590" spans="1:17" x14ac:dyDescent="0.3">
      <c r="A590" t="s">
        <v>1308</v>
      </c>
      <c r="B590" t="s">
        <v>1309</v>
      </c>
      <c r="C590" t="s">
        <v>3170</v>
      </c>
      <c r="D590" t="s">
        <v>78</v>
      </c>
      <c r="E590">
        <v>8851.1469518829999</v>
      </c>
      <c r="F590">
        <v>218.99</v>
      </c>
      <c r="G590">
        <v>11.4733346517791</v>
      </c>
      <c r="H590">
        <v>9.1751798608708608</v>
      </c>
      <c r="I590">
        <v>-4.0302477324788804</v>
      </c>
      <c r="J590">
        <v>-2.7424360675714601</v>
      </c>
      <c r="K590">
        <v>215.680562119527</v>
      </c>
      <c r="L590">
        <v>202.05697506972101</v>
      </c>
      <c r="M590">
        <v>48.586070748508</v>
      </c>
      <c r="N590">
        <v>0.61139867923402402</v>
      </c>
      <c r="O590">
        <v>16.9003150828805</v>
      </c>
      <c r="P590">
        <v>48.972789115646201</v>
      </c>
      <c r="Q590">
        <v>7.9519793051916005E-2</v>
      </c>
    </row>
    <row r="591" spans="1:17" hidden="1" x14ac:dyDescent="0.3">
      <c r="A591" t="s">
        <v>1310</v>
      </c>
      <c r="B591" t="s">
        <v>1311</v>
      </c>
      <c r="C591" t="s">
        <v>3176</v>
      </c>
      <c r="D591" t="s">
        <v>258</v>
      </c>
      <c r="E591">
        <v>8848.0010375000002</v>
      </c>
      <c r="F591">
        <v>4416.25</v>
      </c>
      <c r="G591">
        <v>419.952248940358</v>
      </c>
      <c r="H591">
        <v>-5.9854130663324696</v>
      </c>
      <c r="I591">
        <v>235.550167947087</v>
      </c>
      <c r="J591">
        <v>-2.7038020163353198</v>
      </c>
      <c r="K591">
        <v>4164.0354203335</v>
      </c>
      <c r="L591">
        <v>2729.54823864632</v>
      </c>
      <c r="M591">
        <v>49.113320164527202</v>
      </c>
      <c r="N591">
        <v>0.49075853538730102</v>
      </c>
      <c r="O591">
        <v>14.9266911972827</v>
      </c>
      <c r="P591">
        <v>504.80005477951198</v>
      </c>
      <c r="Q591">
        <v>0.16397086720843501</v>
      </c>
    </row>
    <row r="592" spans="1:17" x14ac:dyDescent="0.3">
      <c r="A592" t="s">
        <v>1312</v>
      </c>
      <c r="B592" t="s">
        <v>1313</v>
      </c>
      <c r="C592" t="s">
        <v>3165</v>
      </c>
      <c r="D592" t="s">
        <v>269</v>
      </c>
      <c r="E592">
        <v>8818.9577891099998</v>
      </c>
      <c r="F592">
        <v>1345.05</v>
      </c>
      <c r="G592">
        <v>0.33946204663214902</v>
      </c>
      <c r="H592">
        <v>-1.6991417035480501</v>
      </c>
      <c r="I592">
        <v>-4.7364209943827502</v>
      </c>
      <c r="J592">
        <v>-0.10586778582792999</v>
      </c>
      <c r="K592">
        <v>1315.7414680038801</v>
      </c>
      <c r="L592">
        <v>1221.12192318041</v>
      </c>
      <c r="M592">
        <v>53.923856194951099</v>
      </c>
      <c r="N592">
        <v>0.94655021717577503</v>
      </c>
      <c r="O592">
        <v>22.965689007843501</v>
      </c>
      <c r="P592">
        <v>37.685535878800202</v>
      </c>
    </row>
    <row r="593" spans="1:17" x14ac:dyDescent="0.3">
      <c r="A593" t="s">
        <v>1314</v>
      </c>
      <c r="B593" t="s">
        <v>1315</v>
      </c>
      <c r="C593" t="s">
        <v>3175</v>
      </c>
      <c r="D593" t="s">
        <v>501</v>
      </c>
      <c r="E593">
        <v>8818.2432356549998</v>
      </c>
      <c r="F593">
        <v>318.85000000000002</v>
      </c>
      <c r="G593">
        <v>-24.147389154517299</v>
      </c>
      <c r="H593">
        <v>15.7597871367936</v>
      </c>
      <c r="I593">
        <v>18.6050342038012</v>
      </c>
      <c r="J593">
        <v>7.9664680516579303</v>
      </c>
      <c r="K593">
        <v>276.97613296049298</v>
      </c>
      <c r="L593">
        <v>265.64181535078501</v>
      </c>
      <c r="M593">
        <v>79.352349215421498</v>
      </c>
      <c r="N593">
        <v>1.78564404014006</v>
      </c>
      <c r="O593">
        <v>1.3642778736082599</v>
      </c>
      <c r="P593">
        <v>44.931818181818102</v>
      </c>
      <c r="Q593">
        <v>-9.6837104046125E-2</v>
      </c>
    </row>
    <row r="594" spans="1:17" hidden="1" x14ac:dyDescent="0.3">
      <c r="A594" t="s">
        <v>1316</v>
      </c>
      <c r="B594" t="s">
        <v>1317</v>
      </c>
      <c r="C594" t="s">
        <v>3176</v>
      </c>
      <c r="D594" t="s">
        <v>46</v>
      </c>
      <c r="E594">
        <v>8812.4960525000006</v>
      </c>
      <c r="F594">
        <v>839.75</v>
      </c>
      <c r="G594">
        <v>286.00671747009602</v>
      </c>
      <c r="H594">
        <v>45.818270950704999</v>
      </c>
      <c r="I594">
        <v>304.28925565277501</v>
      </c>
      <c r="J594">
        <v>11.033984157463999</v>
      </c>
      <c r="K594">
        <v>587.87612686417299</v>
      </c>
      <c r="L594">
        <v>371.972334788777</v>
      </c>
      <c r="M594">
        <v>74.509886527997296</v>
      </c>
      <c r="N594">
        <v>0.737239335332042</v>
      </c>
      <c r="O594">
        <v>3.1854718666269601</v>
      </c>
      <c r="P594">
        <v>443.35166612746599</v>
      </c>
    </row>
    <row r="595" spans="1:17" hidden="1" x14ac:dyDescent="0.3">
      <c r="A595" t="s">
        <v>1318</v>
      </c>
      <c r="B595" t="s">
        <v>1319</v>
      </c>
      <c r="C595" t="s">
        <v>3176</v>
      </c>
      <c r="D595" t="s">
        <v>414</v>
      </c>
      <c r="E595">
        <v>8777.4270655500004</v>
      </c>
      <c r="F595">
        <v>1127.0999999999999</v>
      </c>
      <c r="G595">
        <v>13.8872690980646</v>
      </c>
      <c r="H595">
        <v>2.0097541932357399</v>
      </c>
      <c r="I595">
        <v>28.486998803467799</v>
      </c>
      <c r="J595">
        <v>-2.1598049729011999</v>
      </c>
      <c r="K595">
        <v>1023.56710080727</v>
      </c>
      <c r="L595">
        <v>912.00744875422799</v>
      </c>
      <c r="M595">
        <v>66.358506083203395</v>
      </c>
      <c r="N595">
        <v>0.49823244003289502</v>
      </c>
      <c r="O595">
        <v>9.8394108774731706</v>
      </c>
      <c r="P595">
        <v>48.762621263116202</v>
      </c>
      <c r="Q595">
        <v>0.10764168398840999</v>
      </c>
    </row>
    <row r="596" spans="1:17" hidden="1" x14ac:dyDescent="0.3">
      <c r="A596" t="s">
        <v>1320</v>
      </c>
      <c r="B596" t="s">
        <v>1321</v>
      </c>
      <c r="C596" t="s">
        <v>3176</v>
      </c>
      <c r="D596" t="s">
        <v>286</v>
      </c>
      <c r="E596">
        <v>8772.6793225500005</v>
      </c>
      <c r="F596">
        <v>521.95000000000005</v>
      </c>
      <c r="G596">
        <v>121.20274659029999</v>
      </c>
      <c r="H596">
        <v>-7.9113965684765599</v>
      </c>
      <c r="I596">
        <v>114.04132094723801</v>
      </c>
      <c r="J596">
        <v>-0.76985764212547503</v>
      </c>
      <c r="K596">
        <v>471.73673558595698</v>
      </c>
      <c r="L596">
        <v>337.958013225657</v>
      </c>
      <c r="M596">
        <v>48.754384984140003</v>
      </c>
      <c r="N596">
        <v>0.31352781330374402</v>
      </c>
      <c r="O596">
        <v>11.8881118881118</v>
      </c>
      <c r="P596">
        <v>195.47127087461001</v>
      </c>
      <c r="Q596">
        <v>7.2587618463982997E-2</v>
      </c>
    </row>
    <row r="597" spans="1:17" hidden="1" x14ac:dyDescent="0.3">
      <c r="A597" t="s">
        <v>1322</v>
      </c>
      <c r="B597" t="s">
        <v>1323</v>
      </c>
      <c r="C597" t="s">
        <v>3176</v>
      </c>
      <c r="D597" t="s">
        <v>54</v>
      </c>
      <c r="E597">
        <v>8771.3624395299994</v>
      </c>
      <c r="F597">
        <v>5284.15</v>
      </c>
      <c r="G597">
        <v>-22.021298895221701</v>
      </c>
      <c r="H597">
        <v>-0.71042861486624498</v>
      </c>
      <c r="I597">
        <v>-7.64375255726834</v>
      </c>
      <c r="J597">
        <v>2.9329067615633</v>
      </c>
      <c r="K597">
        <v>5183.0549817926903</v>
      </c>
      <c r="L597">
        <v>5049.78922275064</v>
      </c>
      <c r="M597">
        <v>56.837326995941901</v>
      </c>
      <c r="N597">
        <v>0.68280311047490205</v>
      </c>
      <c r="O597">
        <v>6.7882251639336699</v>
      </c>
      <c r="P597">
        <v>13.967281707303901</v>
      </c>
      <c r="Q597">
        <v>-5.5961258356356E-2</v>
      </c>
    </row>
    <row r="598" spans="1:17" hidden="1" x14ac:dyDescent="0.3">
      <c r="A598" t="s">
        <v>1324</v>
      </c>
      <c r="B598" t="s">
        <v>1325</v>
      </c>
      <c r="C598" t="s">
        <v>3176</v>
      </c>
      <c r="D598" t="s">
        <v>121</v>
      </c>
      <c r="E598">
        <v>8739.3867426249999</v>
      </c>
      <c r="F598">
        <v>2723.35</v>
      </c>
      <c r="G598">
        <v>-42.803020872924002</v>
      </c>
      <c r="H598">
        <v>-6.9429091735185802</v>
      </c>
      <c r="I598">
        <v>-9.3294738432704793</v>
      </c>
      <c r="J598">
        <v>-3.4390359335418199</v>
      </c>
      <c r="K598">
        <v>2766.5040322639002</v>
      </c>
      <c r="L598">
        <v>2712.0875371071302</v>
      </c>
      <c r="M598">
        <v>39.869634281064499</v>
      </c>
      <c r="N598">
        <v>0.690606310150641</v>
      </c>
      <c r="O598">
        <v>28.5181853232232</v>
      </c>
      <c r="P598">
        <v>15.9365687526606</v>
      </c>
      <c r="Q598">
        <v>3.3819957791040001E-3</v>
      </c>
    </row>
    <row r="599" spans="1:17" x14ac:dyDescent="0.3">
      <c r="A599" t="s">
        <v>1326</v>
      </c>
      <c r="B599" t="s">
        <v>1327</v>
      </c>
      <c r="C599" t="s">
        <v>3166</v>
      </c>
      <c r="D599" t="s">
        <v>204</v>
      </c>
      <c r="E599">
        <v>8730.9788279999993</v>
      </c>
      <c r="F599">
        <v>571.45000000000005</v>
      </c>
      <c r="G599">
        <v>3.6341095192226698</v>
      </c>
      <c r="H599">
        <v>-0.184562464048276</v>
      </c>
      <c r="I599">
        <v>7.6768078161952102</v>
      </c>
      <c r="J599">
        <v>1.0321319837546901</v>
      </c>
      <c r="K599">
        <v>586.24731710298397</v>
      </c>
      <c r="L599">
        <v>548.43628181049701</v>
      </c>
      <c r="M599">
        <v>50.854185579463703</v>
      </c>
      <c r="N599">
        <v>0.50421596632321297</v>
      </c>
      <c r="O599">
        <v>23.8603552366786</v>
      </c>
      <c r="P599">
        <v>41.448019801980202</v>
      </c>
      <c r="Q599">
        <v>6.2743050172133996E-2</v>
      </c>
    </row>
    <row r="600" spans="1:17" x14ac:dyDescent="0.3">
      <c r="A600" t="s">
        <v>1328</v>
      </c>
      <c r="B600" t="s">
        <v>1329</v>
      </c>
      <c r="C600" t="s">
        <v>3168</v>
      </c>
      <c r="D600" t="s">
        <v>274</v>
      </c>
      <c r="E600">
        <v>8728.1605651000009</v>
      </c>
      <c r="F600">
        <v>433</v>
      </c>
      <c r="G600">
        <v>-22.543309502298499</v>
      </c>
      <c r="H600">
        <v>-3.1338527564945</v>
      </c>
      <c r="I600">
        <v>-1.88552938344142</v>
      </c>
      <c r="J600">
        <v>5.0970113652553497</v>
      </c>
      <c r="K600">
        <v>426.32863762817402</v>
      </c>
      <c r="L600">
        <v>410.24386574602897</v>
      </c>
      <c r="M600">
        <v>66.864464329786202</v>
      </c>
      <c r="N600">
        <v>0.79747296449195504</v>
      </c>
      <c r="O600">
        <v>16.6281755196304</v>
      </c>
      <c r="P600">
        <v>24.514737598849699</v>
      </c>
      <c r="Q600">
        <v>6.3081518007838996E-2</v>
      </c>
    </row>
    <row r="601" spans="1:17" x14ac:dyDescent="0.3">
      <c r="A601" t="s">
        <v>1330</v>
      </c>
      <c r="B601" t="s">
        <v>1331</v>
      </c>
      <c r="C601" t="s">
        <v>3168</v>
      </c>
      <c r="D601" t="s">
        <v>124</v>
      </c>
      <c r="E601">
        <v>8706.4142650499998</v>
      </c>
      <c r="F601">
        <v>728.85</v>
      </c>
      <c r="G601">
        <v>-37.4208010783059</v>
      </c>
      <c r="H601">
        <v>10.8610610567025</v>
      </c>
      <c r="I601">
        <v>-4.573585686695</v>
      </c>
      <c r="J601">
        <v>7.8326500178450402</v>
      </c>
      <c r="K601">
        <v>678.82225794193198</v>
      </c>
      <c r="L601">
        <v>702.27907481692102</v>
      </c>
      <c r="M601">
        <v>84.583491011116706</v>
      </c>
      <c r="N601">
        <v>1.3593087892219899</v>
      </c>
      <c r="O601">
        <v>16.484873430747001</v>
      </c>
      <c r="P601">
        <v>21.759104577347099</v>
      </c>
      <c r="Q601">
        <v>-8.9519564982177002E-2</v>
      </c>
    </row>
    <row r="602" spans="1:17" hidden="1" x14ac:dyDescent="0.3">
      <c r="A602" t="s">
        <v>1332</v>
      </c>
      <c r="B602" t="s">
        <v>1333</v>
      </c>
      <c r="C602" t="s">
        <v>3176</v>
      </c>
      <c r="D602" t="s">
        <v>419</v>
      </c>
      <c r="E602">
        <v>8697.4653355800001</v>
      </c>
      <c r="F602">
        <v>394.1</v>
      </c>
      <c r="G602">
        <v>185.19860000125399</v>
      </c>
      <c r="H602">
        <v>34.793184378946599</v>
      </c>
      <c r="I602">
        <v>77.827176628006299</v>
      </c>
      <c r="J602">
        <v>-6.8610286300936103</v>
      </c>
      <c r="K602">
        <v>319.55405934878598</v>
      </c>
      <c r="L602">
        <v>243.04670984066499</v>
      </c>
      <c r="M602">
        <v>62.454251834274402</v>
      </c>
      <c r="N602">
        <v>2.36883157177878</v>
      </c>
      <c r="O602">
        <v>9.8705912205023996</v>
      </c>
      <c r="P602">
        <v>249.37943262411301</v>
      </c>
      <c r="Q602">
        <v>0.17855489001271899</v>
      </c>
    </row>
    <row r="603" spans="1:17" hidden="1" x14ac:dyDescent="0.3">
      <c r="A603" t="s">
        <v>1334</v>
      </c>
      <c r="B603" t="s">
        <v>1335</v>
      </c>
      <c r="C603" t="s">
        <v>3168</v>
      </c>
      <c r="D603" t="s">
        <v>274</v>
      </c>
      <c r="E603">
        <v>8664.2428329600007</v>
      </c>
      <c r="F603">
        <v>389.4</v>
      </c>
      <c r="G603">
        <v>-29.356600605167099</v>
      </c>
      <c r="H603">
        <v>-8.99934973535483</v>
      </c>
      <c r="I603">
        <v>-26.838817634218699</v>
      </c>
      <c r="J603">
        <v>-6.9689021209627002</v>
      </c>
      <c r="K603">
        <v>411.27609884455399</v>
      </c>
      <c r="M603">
        <v>41.320294012849999</v>
      </c>
      <c r="N603">
        <v>0.87462562361201801</v>
      </c>
      <c r="O603">
        <v>38.225475089881797</v>
      </c>
      <c r="P603">
        <v>6.6849315068493</v>
      </c>
    </row>
    <row r="604" spans="1:17" x14ac:dyDescent="0.3">
      <c r="A604" t="s">
        <v>1336</v>
      </c>
      <c r="B604" t="s">
        <v>1337</v>
      </c>
      <c r="C604" t="s">
        <v>3165</v>
      </c>
      <c r="D604" t="s">
        <v>54</v>
      </c>
      <c r="E604">
        <v>8658.5266888749993</v>
      </c>
      <c r="F604">
        <v>499.15</v>
      </c>
      <c r="G604">
        <v>-5.6002798173136901</v>
      </c>
      <c r="H604">
        <v>8.9450639644545404</v>
      </c>
      <c r="I604">
        <v>31.553942462694899</v>
      </c>
      <c r="J604">
        <v>11.2165225669925</v>
      </c>
      <c r="K604">
        <v>461.67044120572501</v>
      </c>
      <c r="L604">
        <v>399.669858915242</v>
      </c>
      <c r="M604">
        <v>55.954295492891703</v>
      </c>
      <c r="N604">
        <v>0.87629317616938096</v>
      </c>
      <c r="O604">
        <v>7.8834017830311502</v>
      </c>
      <c r="P604">
        <v>56.228482003129798</v>
      </c>
    </row>
    <row r="605" spans="1:17" x14ac:dyDescent="0.3">
      <c r="A605" t="s">
        <v>1338</v>
      </c>
      <c r="B605" t="s">
        <v>1339</v>
      </c>
      <c r="C605" t="s">
        <v>3171</v>
      </c>
      <c r="D605" t="s">
        <v>81</v>
      </c>
      <c r="E605">
        <v>8657.0219978799996</v>
      </c>
      <c r="F605">
        <v>293.2</v>
      </c>
      <c r="G605">
        <v>-70.249540582261801</v>
      </c>
      <c r="H605">
        <v>-4.1747030805461298</v>
      </c>
      <c r="I605">
        <v>-17.124887929720501</v>
      </c>
      <c r="J605">
        <v>-9.5994919482249905E-2</v>
      </c>
      <c r="K605">
        <v>296.627092909498</v>
      </c>
      <c r="L605">
        <v>337.47621701597001</v>
      </c>
      <c r="M605">
        <v>47.932103689378799</v>
      </c>
      <c r="N605">
        <v>0.50028678561155904</v>
      </c>
      <c r="O605">
        <v>81.787175989085895</v>
      </c>
      <c r="P605">
        <v>12.3371647509578</v>
      </c>
      <c r="Q605">
        <v>-8.8940335203922999E-2</v>
      </c>
    </row>
    <row r="606" spans="1:17" x14ac:dyDescent="0.3">
      <c r="A606" t="s">
        <v>1340</v>
      </c>
      <c r="B606" t="s">
        <v>1341</v>
      </c>
      <c r="C606" t="s">
        <v>3174</v>
      </c>
      <c r="D606" t="s">
        <v>141</v>
      </c>
      <c r="E606">
        <v>8656.2238791599993</v>
      </c>
      <c r="F606">
        <v>557.70000000000005</v>
      </c>
      <c r="G606">
        <v>-31.7132252124951</v>
      </c>
      <c r="H606">
        <v>-5.3846586005621297</v>
      </c>
      <c r="I606">
        <v>-13.5607687129111</v>
      </c>
      <c r="J606">
        <v>-1.88374695452067</v>
      </c>
      <c r="K606">
        <v>583.16650304223595</v>
      </c>
      <c r="L606">
        <v>573.92367623624602</v>
      </c>
      <c r="M606">
        <v>41.784011917279201</v>
      </c>
      <c r="N606">
        <v>0.68300218879020602</v>
      </c>
      <c r="O606">
        <v>21.714183252644698</v>
      </c>
      <c r="P606">
        <v>17.410526315789401</v>
      </c>
      <c r="Q606">
        <v>7.8937031022409995E-2</v>
      </c>
    </row>
    <row r="607" spans="1:17" hidden="1" x14ac:dyDescent="0.3">
      <c r="A607" t="s">
        <v>1342</v>
      </c>
      <c r="B607" t="s">
        <v>1343</v>
      </c>
      <c r="C607" t="s">
        <v>3176</v>
      </c>
      <c r="D607" t="s">
        <v>740</v>
      </c>
      <c r="E607">
        <v>8642.3479203879997</v>
      </c>
      <c r="F607">
        <v>526.72</v>
      </c>
      <c r="G607">
        <v>-12.9917786213244</v>
      </c>
      <c r="H607">
        <v>-1.2415441530481099</v>
      </c>
      <c r="I607">
        <v>-2.2648993585732899</v>
      </c>
      <c r="J607">
        <v>0.61998683207373495</v>
      </c>
      <c r="K607">
        <v>522.99061786235598</v>
      </c>
      <c r="L607">
        <v>498.95567794226099</v>
      </c>
      <c r="M607">
        <v>73.886051750125603</v>
      </c>
      <c r="N607">
        <v>1.53498722074356</v>
      </c>
      <c r="O607">
        <v>4.8754556500607302</v>
      </c>
      <c r="P607">
        <v>22.741360426910202</v>
      </c>
      <c r="Q607">
        <v>-1.0545973830429E-2</v>
      </c>
    </row>
    <row r="608" spans="1:17" x14ac:dyDescent="0.3">
      <c r="A608" t="s">
        <v>1344</v>
      </c>
      <c r="B608" t="s">
        <v>1345</v>
      </c>
      <c r="C608" t="s">
        <v>3167</v>
      </c>
      <c r="D608" t="s">
        <v>213</v>
      </c>
      <c r="E608">
        <v>8585.0948662179999</v>
      </c>
      <c r="F608">
        <v>216.97</v>
      </c>
      <c r="G608">
        <v>-7.6827980647211902</v>
      </c>
      <c r="H608">
        <v>-10.7591237540716</v>
      </c>
      <c r="I608">
        <v>-14.312500889945101</v>
      </c>
      <c r="J608">
        <v>3.7107469268071598</v>
      </c>
      <c r="K608">
        <v>207.43377363716101</v>
      </c>
      <c r="L608">
        <v>199.441441579159</v>
      </c>
      <c r="M608">
        <v>56.153992109277297</v>
      </c>
      <c r="N608">
        <v>0.97737859867237298</v>
      </c>
      <c r="O608">
        <v>41.955109001244402</v>
      </c>
      <c r="P608">
        <v>50.204222914503298</v>
      </c>
      <c r="Q608">
        <v>8.2284073287061998E-2</v>
      </c>
    </row>
    <row r="609" spans="1:17" x14ac:dyDescent="0.3">
      <c r="A609" t="s">
        <v>1346</v>
      </c>
      <c r="B609" t="s">
        <v>1347</v>
      </c>
      <c r="C609" t="s">
        <v>3161</v>
      </c>
      <c r="D609" t="s">
        <v>232</v>
      </c>
      <c r="E609">
        <v>8547.5628692800001</v>
      </c>
      <c r="F609">
        <v>7702.55</v>
      </c>
      <c r="G609">
        <v>28.5631795952376</v>
      </c>
      <c r="H609">
        <v>11.4565397134492</v>
      </c>
      <c r="I609">
        <v>-1.3497493391352999</v>
      </c>
      <c r="J609">
        <v>6.1496479232007903</v>
      </c>
      <c r="K609">
        <v>7067.7347068064801</v>
      </c>
      <c r="L609">
        <v>6415.7093381571003</v>
      </c>
      <c r="M609">
        <v>73.856545203819707</v>
      </c>
      <c r="N609">
        <v>1.34288977338511</v>
      </c>
      <c r="O609">
        <v>2.5504540704052601</v>
      </c>
      <c r="P609">
        <v>74.660997732426296</v>
      </c>
      <c r="Q609">
        <v>4.5226668416894003E-2</v>
      </c>
    </row>
    <row r="610" spans="1:17" x14ac:dyDescent="0.3">
      <c r="A610" t="s">
        <v>1348</v>
      </c>
      <c r="B610" t="s">
        <v>1349</v>
      </c>
      <c r="C610" t="s">
        <v>3174</v>
      </c>
      <c r="D610" t="s">
        <v>141</v>
      </c>
      <c r="E610">
        <v>8529.1717462750003</v>
      </c>
      <c r="F610">
        <v>582.25</v>
      </c>
      <c r="G610">
        <v>17.086091743408002</v>
      </c>
      <c r="H610">
        <v>-4.4528284410188199</v>
      </c>
      <c r="I610">
        <v>18.931579550940299</v>
      </c>
      <c r="J610">
        <v>2.2943392622135201</v>
      </c>
      <c r="K610">
        <v>572.88073490102499</v>
      </c>
      <c r="L610">
        <v>502.94698263686502</v>
      </c>
      <c r="M610">
        <v>50.957903328178098</v>
      </c>
      <c r="N610">
        <v>0.57476832268793898</v>
      </c>
      <c r="O610">
        <v>20.051524259338699</v>
      </c>
      <c r="P610">
        <v>53.871564482029598</v>
      </c>
      <c r="Q610">
        <v>2.2376292835054001E-2</v>
      </c>
    </row>
    <row r="611" spans="1:17" x14ac:dyDescent="0.3">
      <c r="A611" t="s">
        <v>1350</v>
      </c>
      <c r="B611" t="s">
        <v>1351</v>
      </c>
      <c r="C611" t="s">
        <v>3160</v>
      </c>
      <c r="D611" t="s">
        <v>286</v>
      </c>
      <c r="E611">
        <v>8526.5696731999997</v>
      </c>
      <c r="F611">
        <v>723.4</v>
      </c>
      <c r="G611">
        <v>-2.4518247357768899</v>
      </c>
      <c r="H611">
        <v>-10.9819807755143</v>
      </c>
      <c r="I611">
        <v>-20.810175627056399</v>
      </c>
      <c r="J611">
        <v>-2.91602187893203</v>
      </c>
      <c r="K611">
        <v>757.00101776001395</v>
      </c>
      <c r="L611">
        <v>716.468813488313</v>
      </c>
      <c r="M611">
        <v>32.066955051248897</v>
      </c>
      <c r="N611">
        <v>1.0514982041273999</v>
      </c>
      <c r="O611">
        <v>27.4122200718827</v>
      </c>
      <c r="P611">
        <v>36.994602783827197</v>
      </c>
      <c r="Q611">
        <v>7.9296251757255007E-2</v>
      </c>
    </row>
    <row r="612" spans="1:17" x14ac:dyDescent="0.3">
      <c r="A612" t="s">
        <v>1352</v>
      </c>
      <c r="B612" t="s">
        <v>1353</v>
      </c>
      <c r="C612" t="s">
        <v>3160</v>
      </c>
      <c r="D612" t="s">
        <v>21</v>
      </c>
      <c r="E612">
        <v>8485.3421887999993</v>
      </c>
      <c r="F612">
        <v>2748.8</v>
      </c>
      <c r="G612">
        <v>-12.5821934537373</v>
      </c>
      <c r="H612">
        <v>-4.0139019571345198</v>
      </c>
      <c r="I612">
        <v>-11.561600118001101</v>
      </c>
      <c r="J612">
        <v>-6.1056582836255897</v>
      </c>
      <c r="K612">
        <v>2807.7374464752102</v>
      </c>
      <c r="L612">
        <v>2651.7221931387398</v>
      </c>
      <c r="M612">
        <v>37.465545339775197</v>
      </c>
      <c r="N612">
        <v>1.91703077726302</v>
      </c>
      <c r="O612">
        <v>14.4135622817229</v>
      </c>
      <c r="P612">
        <v>30.705404056013801</v>
      </c>
      <c r="Q612">
        <v>-2.5814504817713999E-2</v>
      </c>
    </row>
    <row r="613" spans="1:17" x14ac:dyDescent="0.3">
      <c r="A613" t="s">
        <v>1354</v>
      </c>
      <c r="B613" t="s">
        <v>1355</v>
      </c>
      <c r="C613" t="s">
        <v>3180</v>
      </c>
      <c r="D613" t="s">
        <v>1356</v>
      </c>
      <c r="E613">
        <v>8460.0748729799998</v>
      </c>
      <c r="F613">
        <v>1360.35</v>
      </c>
      <c r="G613">
        <v>144.09922932456701</v>
      </c>
      <c r="H613">
        <v>5.6620943919675204</v>
      </c>
      <c r="I613">
        <v>81.181207605039901</v>
      </c>
      <c r="J613">
        <v>8.2738398368661201</v>
      </c>
      <c r="K613">
        <v>1271.52232622467</v>
      </c>
      <c r="L613">
        <v>980.12476850211601</v>
      </c>
      <c r="M613">
        <v>65.872002180399804</v>
      </c>
      <c r="N613">
        <v>0.51616622680440705</v>
      </c>
      <c r="O613">
        <v>4.3849009446098597</v>
      </c>
      <c r="P613">
        <v>212.40096451946201</v>
      </c>
      <c r="Q613">
        <v>0.16072170677605099</v>
      </c>
    </row>
    <row r="614" spans="1:17" x14ac:dyDescent="0.3">
      <c r="A614" t="s">
        <v>1357</v>
      </c>
      <c r="B614" t="s">
        <v>1358</v>
      </c>
      <c r="C614" t="s">
        <v>3175</v>
      </c>
      <c r="D614" t="s">
        <v>501</v>
      </c>
      <c r="E614">
        <v>8459.4676697600007</v>
      </c>
      <c r="F614">
        <v>770.2</v>
      </c>
      <c r="G614">
        <v>-47.891157640932903</v>
      </c>
      <c r="H614">
        <v>-4.5657917757005499</v>
      </c>
      <c r="I614">
        <v>-30.123793409308899</v>
      </c>
      <c r="J614">
        <v>0.28058166799492401</v>
      </c>
      <c r="K614">
        <v>781.27277592475195</v>
      </c>
      <c r="L614">
        <v>836.841457550717</v>
      </c>
      <c r="M614">
        <v>44.751033308796103</v>
      </c>
      <c r="N614">
        <v>0.32857720236805898</v>
      </c>
      <c r="O614">
        <v>43.638016099714299</v>
      </c>
      <c r="P614">
        <v>6.9128262076624196</v>
      </c>
      <c r="Q614">
        <v>-2.9081632086679E-2</v>
      </c>
    </row>
    <row r="615" spans="1:17" x14ac:dyDescent="0.3">
      <c r="A615" t="s">
        <v>1359</v>
      </c>
      <c r="B615" t="s">
        <v>1360</v>
      </c>
      <c r="C615" t="s">
        <v>3167</v>
      </c>
      <c r="D615" t="s">
        <v>60</v>
      </c>
      <c r="E615">
        <v>8431.0662002000008</v>
      </c>
      <c r="F615">
        <v>15.7</v>
      </c>
      <c r="G615">
        <v>93.2375176053893</v>
      </c>
      <c r="H615">
        <v>-7.0654130137643598</v>
      </c>
      <c r="I615">
        <v>58.4040385871577</v>
      </c>
      <c r="J615">
        <v>-3.53789516016298</v>
      </c>
      <c r="K615">
        <v>15.877319079671301</v>
      </c>
      <c r="L615">
        <v>12.8805576856186</v>
      </c>
      <c r="M615">
        <v>49.304695621099299</v>
      </c>
      <c r="N615">
        <v>0.41959548485204801</v>
      </c>
      <c r="O615">
        <v>34.394904458598702</v>
      </c>
      <c r="P615">
        <v>151.19999999999999</v>
      </c>
      <c r="Q615">
        <v>0.10889948093554799</v>
      </c>
    </row>
    <row r="616" spans="1:17" x14ac:dyDescent="0.3">
      <c r="A616" t="s">
        <v>1361</v>
      </c>
      <c r="B616" t="s">
        <v>1362</v>
      </c>
      <c r="C616" t="s">
        <v>3161</v>
      </c>
      <c r="D616" t="s">
        <v>21</v>
      </c>
      <c r="E616">
        <v>8428.1681549839996</v>
      </c>
      <c r="F616">
        <v>30.43</v>
      </c>
      <c r="G616">
        <v>38.143584511456197</v>
      </c>
      <c r="H616">
        <v>-13.4109542863005</v>
      </c>
      <c r="I616">
        <v>-35.155478376614496</v>
      </c>
      <c r="J616">
        <v>-1.9640686598659001</v>
      </c>
      <c r="K616">
        <v>30.929231028548699</v>
      </c>
      <c r="L616">
        <v>29.3451770841355</v>
      </c>
      <c r="M616">
        <v>46.820803400032801</v>
      </c>
      <c r="N616">
        <v>0.72597344224918203</v>
      </c>
      <c r="O616">
        <v>39.664804469273697</v>
      </c>
      <c r="P616">
        <v>85.548780487804905</v>
      </c>
      <c r="Q616">
        <v>3.6730979984143E-2</v>
      </c>
    </row>
    <row r="617" spans="1:17" hidden="1" x14ac:dyDescent="0.3">
      <c r="A617" t="s">
        <v>1363</v>
      </c>
      <c r="B617" t="s">
        <v>1364</v>
      </c>
      <c r="C617" t="s">
        <v>3176</v>
      </c>
      <c r="D617" t="s">
        <v>740</v>
      </c>
      <c r="E617">
        <v>8375.5088797930002</v>
      </c>
      <c r="F617">
        <v>264.24</v>
      </c>
      <c r="G617">
        <v>0.549145662311328</v>
      </c>
      <c r="H617">
        <v>-0.156048922770855</v>
      </c>
      <c r="I617">
        <v>1.92164096217237</v>
      </c>
      <c r="J617">
        <v>-0.186343181455596</v>
      </c>
      <c r="K617">
        <v>258.28469815862502</v>
      </c>
      <c r="L617">
        <v>239.27060076027399</v>
      </c>
      <c r="M617">
        <v>59.785019392106697</v>
      </c>
      <c r="N617">
        <v>0.59545036767744997</v>
      </c>
      <c r="O617">
        <v>2.6150469270360199</v>
      </c>
      <c r="P617">
        <v>34.200101574403199</v>
      </c>
      <c r="Q617">
        <v>1.1816369177710001E-3</v>
      </c>
    </row>
    <row r="618" spans="1:17" hidden="1" x14ac:dyDescent="0.3">
      <c r="A618" t="s">
        <v>1365</v>
      </c>
      <c r="B618" t="s">
        <v>1366</v>
      </c>
      <c r="C618" t="s">
        <v>3176</v>
      </c>
      <c r="D618" t="s">
        <v>1367</v>
      </c>
      <c r="E618">
        <v>8369.7008711939998</v>
      </c>
      <c r="F618">
        <v>1230.3900000000001</v>
      </c>
      <c r="K618">
        <v>1221.0284065276701</v>
      </c>
      <c r="L618">
        <v>1201.49851616978</v>
      </c>
      <c r="M618">
        <v>68.273684852772604</v>
      </c>
      <c r="N618">
        <v>1</v>
      </c>
      <c r="Q618">
        <v>-6.1080809493942997E-2</v>
      </c>
    </row>
    <row r="619" spans="1:17" x14ac:dyDescent="0.3">
      <c r="A619" t="s">
        <v>1368</v>
      </c>
      <c r="B619" t="s">
        <v>1369</v>
      </c>
      <c r="C619" t="s">
        <v>3178</v>
      </c>
      <c r="D619" t="s">
        <v>611</v>
      </c>
      <c r="E619">
        <v>8362.6488604799997</v>
      </c>
      <c r="F619">
        <v>48.78</v>
      </c>
      <c r="G619">
        <v>-25.244456379175201</v>
      </c>
      <c r="H619">
        <v>0.56899558838617004</v>
      </c>
      <c r="I619">
        <v>-15.0176950912393</v>
      </c>
      <c r="J619">
        <v>-3.8693595665085398</v>
      </c>
      <c r="K619">
        <v>46.886595337589497</v>
      </c>
      <c r="L619">
        <v>46.707918705931299</v>
      </c>
      <c r="M619">
        <v>48.781388427428801</v>
      </c>
      <c r="N619">
        <v>1.73844964186357</v>
      </c>
      <c r="O619">
        <v>40.836408364083603</v>
      </c>
      <c r="P619">
        <v>26.209573091849901</v>
      </c>
      <c r="Q619">
        <v>2.7260615866334999E-2</v>
      </c>
    </row>
    <row r="620" spans="1:17" x14ac:dyDescent="0.3">
      <c r="A620" t="s">
        <v>1370</v>
      </c>
      <c r="B620" t="s">
        <v>1371</v>
      </c>
      <c r="C620" t="s">
        <v>3180</v>
      </c>
      <c r="D620" t="s">
        <v>1372</v>
      </c>
      <c r="E620">
        <v>8354.3533819999993</v>
      </c>
      <c r="F620">
        <v>679.6</v>
      </c>
      <c r="G620">
        <v>-2.6218023937449102</v>
      </c>
      <c r="H620">
        <v>-2.2479866261863899</v>
      </c>
      <c r="I620">
        <v>40.134081534049301</v>
      </c>
      <c r="J620">
        <v>2.4712610275646201</v>
      </c>
      <c r="K620">
        <v>654.79310114622501</v>
      </c>
      <c r="L620">
        <v>573.853209346428</v>
      </c>
      <c r="M620">
        <v>54.969344696019498</v>
      </c>
      <c r="N620">
        <v>0.53952073994324901</v>
      </c>
      <c r="O620">
        <v>13.066509711595</v>
      </c>
      <c r="P620">
        <v>66.998402752180795</v>
      </c>
      <c r="Q620">
        <v>0.14226653056191499</v>
      </c>
    </row>
    <row r="621" spans="1:17" x14ac:dyDescent="0.3">
      <c r="A621" t="s">
        <v>1373</v>
      </c>
      <c r="B621" t="s">
        <v>1374</v>
      </c>
      <c r="C621" t="s">
        <v>3161</v>
      </c>
      <c r="D621" t="s">
        <v>24</v>
      </c>
      <c r="E621">
        <v>8342.0175803309994</v>
      </c>
      <c r="F621">
        <v>220.91</v>
      </c>
      <c r="G621">
        <v>-35.713158385286597</v>
      </c>
      <c r="H621">
        <v>-2.1185978346332499</v>
      </c>
      <c r="I621">
        <v>-17.640364594649999</v>
      </c>
      <c r="J621">
        <v>-0.78506971670967196</v>
      </c>
      <c r="K621">
        <v>223.80468540256399</v>
      </c>
      <c r="L621">
        <v>222.252059758537</v>
      </c>
      <c r="M621">
        <v>45.002929395521498</v>
      </c>
      <c r="N621">
        <v>1.2742245625606601</v>
      </c>
      <c r="O621">
        <v>29.713457969308699</v>
      </c>
      <c r="P621">
        <v>15.0572916666666</v>
      </c>
      <c r="Q621">
        <v>0.115938785439593</v>
      </c>
    </row>
    <row r="622" spans="1:17" hidden="1" x14ac:dyDescent="0.3">
      <c r="A622" t="s">
        <v>1375</v>
      </c>
      <c r="B622" t="s">
        <v>1376</v>
      </c>
      <c r="C622" t="s">
        <v>3176</v>
      </c>
      <c r="D622" t="s">
        <v>1377</v>
      </c>
      <c r="E622">
        <v>8338.9253964799991</v>
      </c>
      <c r="F622">
        <v>2060.8000000000002</v>
      </c>
      <c r="G622">
        <v>107.043281490428</v>
      </c>
      <c r="H622">
        <v>6.7131158359547003</v>
      </c>
      <c r="I622">
        <v>81.615044743580995</v>
      </c>
      <c r="J622">
        <v>0.239525026401681</v>
      </c>
      <c r="K622">
        <v>1806.66024127827</v>
      </c>
      <c r="L622">
        <v>1356.16486222753</v>
      </c>
      <c r="M622">
        <v>56.423567523929798</v>
      </c>
      <c r="N622">
        <v>0.716737948498267</v>
      </c>
      <c r="O622">
        <v>7.9677795031055796</v>
      </c>
      <c r="P622">
        <v>165.90967741935401</v>
      </c>
    </row>
    <row r="623" spans="1:17" x14ac:dyDescent="0.3">
      <c r="A623" t="s">
        <v>1378</v>
      </c>
      <c r="B623" t="s">
        <v>1379</v>
      </c>
      <c r="C623" t="s">
        <v>3164</v>
      </c>
      <c r="D623" t="s">
        <v>46</v>
      </c>
      <c r="E623">
        <v>8327.8934592000005</v>
      </c>
      <c r="F623">
        <v>1243.2</v>
      </c>
      <c r="G623">
        <v>46.8650395087733</v>
      </c>
      <c r="H623">
        <v>-13.435581355260201</v>
      </c>
      <c r="I623">
        <v>2.3071409948988899</v>
      </c>
      <c r="J623">
        <v>-1.99090539631736</v>
      </c>
      <c r="K623">
        <v>1283.3994941397</v>
      </c>
      <c r="L623">
        <v>1115.4217242808199</v>
      </c>
      <c r="M623">
        <v>49.595891140815098</v>
      </c>
      <c r="N623">
        <v>1.0926668208302499</v>
      </c>
      <c r="O623">
        <v>24.070945945945901</v>
      </c>
      <c r="P623">
        <v>91.261538461538393</v>
      </c>
      <c r="Q623">
        <v>0.135116400036428</v>
      </c>
    </row>
    <row r="624" spans="1:17" x14ac:dyDescent="0.3">
      <c r="A624" t="s">
        <v>1380</v>
      </c>
      <c r="B624" t="s">
        <v>1381</v>
      </c>
      <c r="C624" t="s">
        <v>3168</v>
      </c>
      <c r="D624" t="s">
        <v>345</v>
      </c>
      <c r="E624">
        <v>8292.4900673859993</v>
      </c>
      <c r="F624">
        <v>215.53</v>
      </c>
      <c r="G624">
        <v>28.048215503479799</v>
      </c>
      <c r="H624">
        <v>-7.4473734592328702</v>
      </c>
      <c r="I624">
        <v>-0.96726820350388398</v>
      </c>
      <c r="J624">
        <v>-1.4510004992683301</v>
      </c>
      <c r="K624">
        <v>221.331520414457</v>
      </c>
      <c r="L624">
        <v>204.61825723090899</v>
      </c>
      <c r="M624">
        <v>42.993798525608902</v>
      </c>
      <c r="N624">
        <v>1.2321620772292601</v>
      </c>
      <c r="O624">
        <v>21.560803600426802</v>
      </c>
      <c r="P624">
        <v>73.116465863453797</v>
      </c>
    </row>
    <row r="625" spans="1:17" x14ac:dyDescent="0.3">
      <c r="A625" t="s">
        <v>1382</v>
      </c>
      <c r="B625" t="s">
        <v>1383</v>
      </c>
      <c r="C625" t="s">
        <v>3173</v>
      </c>
      <c r="D625" t="s">
        <v>977</v>
      </c>
      <c r="E625">
        <v>8277.3057974399999</v>
      </c>
      <c r="F625">
        <v>871.8</v>
      </c>
      <c r="G625">
        <v>78.521391292505896</v>
      </c>
      <c r="H625">
        <v>2.8720258914164698</v>
      </c>
      <c r="I625">
        <v>32.369710209002001</v>
      </c>
      <c r="J625">
        <v>-0.89709921285412397</v>
      </c>
      <c r="K625">
        <v>872.49829816097997</v>
      </c>
      <c r="L625">
        <v>735.681065678658</v>
      </c>
      <c r="M625">
        <v>46.658177536525997</v>
      </c>
      <c r="N625">
        <v>0.51748516773443198</v>
      </c>
      <c r="O625">
        <v>21.472814865794899</v>
      </c>
      <c r="P625">
        <v>123.08085977482</v>
      </c>
      <c r="Q625">
        <v>0.16806229623411401</v>
      </c>
    </row>
    <row r="626" spans="1:17" x14ac:dyDescent="0.3">
      <c r="A626" t="s">
        <v>1384</v>
      </c>
      <c r="B626" t="s">
        <v>1385</v>
      </c>
      <c r="C626" t="s">
        <v>3164</v>
      </c>
      <c r="D626" t="s">
        <v>46</v>
      </c>
      <c r="E626">
        <v>8264.7006662399999</v>
      </c>
      <c r="F626">
        <v>481.1</v>
      </c>
      <c r="G626">
        <v>72.253589253039905</v>
      </c>
      <c r="H626">
        <v>-15.286699104517799</v>
      </c>
      <c r="I626">
        <v>38.107450649631701</v>
      </c>
      <c r="J626">
        <v>-9.7405034346890709</v>
      </c>
      <c r="K626">
        <v>513.99248501552597</v>
      </c>
      <c r="L626">
        <v>404.23883390997702</v>
      </c>
      <c r="M626">
        <v>18.754451956006999</v>
      </c>
      <c r="N626">
        <v>0.39339337538540098</v>
      </c>
      <c r="O626">
        <v>22.6252338391186</v>
      </c>
      <c r="P626">
        <v>155.90425531914801</v>
      </c>
      <c r="Q626">
        <v>0.211406880945785</v>
      </c>
    </row>
    <row r="627" spans="1:17" hidden="1" x14ac:dyDescent="0.3">
      <c r="A627" t="s">
        <v>1386</v>
      </c>
      <c r="B627" t="s">
        <v>1387</v>
      </c>
      <c r="C627" t="s">
        <v>3176</v>
      </c>
      <c r="D627" t="s">
        <v>258</v>
      </c>
      <c r="E627">
        <v>8254.39701135</v>
      </c>
      <c r="F627">
        <v>1322.9</v>
      </c>
      <c r="G627">
        <v>86.273620043613306</v>
      </c>
      <c r="H627">
        <v>-0.154058505772733</v>
      </c>
      <c r="I627">
        <v>89.753500223897106</v>
      </c>
      <c r="J627">
        <v>0.107477076814308</v>
      </c>
      <c r="K627">
        <v>1277.5025318967801</v>
      </c>
      <c r="L627">
        <v>1028.4387466043599</v>
      </c>
      <c r="M627">
        <v>49.182612124008202</v>
      </c>
      <c r="N627">
        <v>0.90046354017740204</v>
      </c>
      <c r="O627">
        <v>9.9667397384533896</v>
      </c>
      <c r="P627">
        <v>144.50605304500499</v>
      </c>
    </row>
    <row r="628" spans="1:17" x14ac:dyDescent="0.3">
      <c r="A628" t="s">
        <v>1388</v>
      </c>
      <c r="B628" t="s">
        <v>1389</v>
      </c>
      <c r="C628" t="s">
        <v>3161</v>
      </c>
      <c r="D628" t="s">
        <v>24</v>
      </c>
      <c r="E628">
        <v>8249.2957963949993</v>
      </c>
      <c r="F628">
        <v>42.65</v>
      </c>
      <c r="G628">
        <v>-41.1281167602449</v>
      </c>
      <c r="H628">
        <v>-1.83950966811528</v>
      </c>
      <c r="I628">
        <v>-27.451551516219901</v>
      </c>
      <c r="J628">
        <v>-3.1565183000795001</v>
      </c>
      <c r="K628">
        <v>44.396534099263803</v>
      </c>
      <c r="L628">
        <v>47.636929279131301</v>
      </c>
      <c r="M628">
        <v>36.513710545465699</v>
      </c>
      <c r="N628">
        <v>0.53109906513065397</v>
      </c>
      <c r="O628">
        <v>47.713950762016403</v>
      </c>
      <c r="P628">
        <v>6.6249999999999902</v>
      </c>
      <c r="Q628">
        <v>7.5872035415948003E-2</v>
      </c>
    </row>
    <row r="629" spans="1:17" x14ac:dyDescent="0.3">
      <c r="A629" t="s">
        <v>1390</v>
      </c>
      <c r="B629" t="s">
        <v>1391</v>
      </c>
      <c r="C629" t="s">
        <v>3174</v>
      </c>
      <c r="D629" t="s">
        <v>141</v>
      </c>
      <c r="E629">
        <v>8244.7025691420004</v>
      </c>
      <c r="F629">
        <v>129.66</v>
      </c>
      <c r="G629">
        <v>30.916042840009201</v>
      </c>
      <c r="H629">
        <v>1.36903906901012</v>
      </c>
      <c r="I629">
        <v>6.3865194793072604</v>
      </c>
      <c r="J629">
        <v>-1.7078088000293801</v>
      </c>
      <c r="K629">
        <v>133.988604283765</v>
      </c>
      <c r="L629">
        <v>120.66654584333899</v>
      </c>
      <c r="M629">
        <v>43.311054414120498</v>
      </c>
      <c r="N629">
        <v>0.73956714866925799</v>
      </c>
      <c r="O629">
        <v>26.762301403671099</v>
      </c>
      <c r="P629">
        <v>87.913043478260803</v>
      </c>
      <c r="Q629">
        <v>2.9522378310840001E-3</v>
      </c>
    </row>
    <row r="630" spans="1:17" x14ac:dyDescent="0.3">
      <c r="A630" t="s">
        <v>1392</v>
      </c>
      <c r="B630" t="s">
        <v>1393</v>
      </c>
      <c r="C630" t="s">
        <v>3171</v>
      </c>
      <c r="D630" t="s">
        <v>81</v>
      </c>
      <c r="E630">
        <v>8241.7083425950004</v>
      </c>
      <c r="F630">
        <v>3366.65</v>
      </c>
      <c r="G630">
        <v>78.360226350145297</v>
      </c>
      <c r="H630">
        <v>5.0794262389434</v>
      </c>
      <c r="I630">
        <v>11.020088815636401</v>
      </c>
      <c r="J630">
        <v>5.3008606533890603</v>
      </c>
      <c r="K630">
        <v>3090.8079338099501</v>
      </c>
      <c r="L630">
        <v>2575.0091948949398</v>
      </c>
      <c r="M630">
        <v>61.031206626295898</v>
      </c>
      <c r="N630">
        <v>0.78475482821135201</v>
      </c>
      <c r="O630">
        <v>4.1970504804479098</v>
      </c>
      <c r="P630">
        <v>117.056187743786</v>
      </c>
      <c r="Q630">
        <v>0.194747216137103</v>
      </c>
    </row>
    <row r="631" spans="1:17" x14ac:dyDescent="0.3">
      <c r="A631" t="s">
        <v>1394</v>
      </c>
      <c r="B631" t="s">
        <v>1395</v>
      </c>
      <c r="C631" t="s">
        <v>3165</v>
      </c>
      <c r="D631" t="s">
        <v>54</v>
      </c>
      <c r="E631">
        <v>8233.01654452</v>
      </c>
      <c r="F631">
        <v>841.9</v>
      </c>
      <c r="G631">
        <v>104.18831379714899</v>
      </c>
      <c r="H631">
        <v>16.057090826481399</v>
      </c>
      <c r="I631">
        <v>93.940674821099805</v>
      </c>
      <c r="J631">
        <v>10.392418071502201</v>
      </c>
      <c r="K631">
        <v>697.65979212384798</v>
      </c>
      <c r="L631">
        <v>539.79233917178396</v>
      </c>
      <c r="M631">
        <v>75.959806644012303</v>
      </c>
      <c r="N631">
        <v>1.2069653771484099</v>
      </c>
      <c r="O631">
        <v>1.6629053331749599</v>
      </c>
      <c r="P631">
        <v>183.659029649595</v>
      </c>
      <c r="Q631">
        <v>3.2528936811484999E-2</v>
      </c>
    </row>
    <row r="632" spans="1:17" x14ac:dyDescent="0.3">
      <c r="A632" t="s">
        <v>1396</v>
      </c>
      <c r="B632" t="s">
        <v>1397</v>
      </c>
      <c r="C632" t="s">
        <v>3164</v>
      </c>
      <c r="D632" t="s">
        <v>46</v>
      </c>
      <c r="E632">
        <v>8232.6339421550001</v>
      </c>
      <c r="F632">
        <v>563.04999999999995</v>
      </c>
      <c r="G632">
        <v>45.371035200938003</v>
      </c>
      <c r="H632">
        <v>-3.3787484692070802</v>
      </c>
      <c r="I632">
        <v>19.342677388409601</v>
      </c>
      <c r="J632">
        <v>-2.0979840611609801</v>
      </c>
      <c r="K632">
        <v>527.83408720900297</v>
      </c>
      <c r="L632">
        <v>455.91997953563401</v>
      </c>
      <c r="M632">
        <v>58.515512992490002</v>
      </c>
      <c r="N632">
        <v>0.88211335017081405</v>
      </c>
      <c r="O632">
        <v>4.43122280436907</v>
      </c>
      <c r="P632">
        <v>96.698689956331805</v>
      </c>
      <c r="Q632">
        <v>3.1578424114760001E-3</v>
      </c>
    </row>
    <row r="633" spans="1:17" x14ac:dyDescent="0.3">
      <c r="A633" t="s">
        <v>1398</v>
      </c>
      <c r="B633" t="s">
        <v>1399</v>
      </c>
      <c r="C633" t="s">
        <v>3169</v>
      </c>
      <c r="D633" t="s">
        <v>1400</v>
      </c>
      <c r="E633">
        <v>8226.9070807299995</v>
      </c>
      <c r="F633">
        <v>404.3</v>
      </c>
      <c r="G633">
        <v>44.103978294784298</v>
      </c>
      <c r="H633">
        <v>-14.3535909325609</v>
      </c>
      <c r="I633">
        <v>23.575877092329499</v>
      </c>
      <c r="J633">
        <v>1.95899623032882</v>
      </c>
      <c r="K633">
        <v>435.68750559486801</v>
      </c>
      <c r="L633">
        <v>388.93612618116498</v>
      </c>
      <c r="M633">
        <v>53.193089473934798</v>
      </c>
      <c r="N633">
        <v>0.55179888296817603</v>
      </c>
      <c r="O633">
        <v>45.4365570121197</v>
      </c>
      <c r="P633">
        <v>95.266843757546397</v>
      </c>
      <c r="Q633">
        <v>9.2281223066263005E-2</v>
      </c>
    </row>
    <row r="634" spans="1:17" hidden="1" x14ac:dyDescent="0.3">
      <c r="A634" t="s">
        <v>1401</v>
      </c>
      <c r="B634" t="s">
        <v>1402</v>
      </c>
      <c r="C634" t="s">
        <v>3161</v>
      </c>
      <c r="D634" t="s">
        <v>553</v>
      </c>
      <c r="E634">
        <v>8213.0676291750005</v>
      </c>
      <c r="F634">
        <v>765.75</v>
      </c>
      <c r="G634">
        <v>14.2390697525262</v>
      </c>
      <c r="H634">
        <v>-2.4211114174688602</v>
      </c>
      <c r="I634">
        <v>17.534216303788899</v>
      </c>
      <c r="J634">
        <v>0.34442807216023802</v>
      </c>
      <c r="K634">
        <v>727.66197346938498</v>
      </c>
      <c r="M634">
        <v>59.6669462674028</v>
      </c>
      <c r="N634">
        <v>0.81438675754366097</v>
      </c>
      <c r="O634">
        <v>3.76754815540321</v>
      </c>
      <c r="P634">
        <v>47.500722334585298</v>
      </c>
    </row>
    <row r="635" spans="1:17" x14ac:dyDescent="0.3">
      <c r="A635" t="s">
        <v>1403</v>
      </c>
      <c r="B635" t="s">
        <v>1404</v>
      </c>
      <c r="C635" t="s">
        <v>3173</v>
      </c>
      <c r="D635" t="s">
        <v>1405</v>
      </c>
      <c r="E635">
        <v>8172.4428965770003</v>
      </c>
      <c r="F635">
        <v>256.67</v>
      </c>
      <c r="G635">
        <v>-3.7103171685323399</v>
      </c>
      <c r="H635">
        <v>15.6140157168395</v>
      </c>
      <c r="I635">
        <v>25.638022838217701</v>
      </c>
      <c r="J635">
        <v>4.4592815527519498</v>
      </c>
      <c r="K635">
        <v>233.72523306889499</v>
      </c>
      <c r="L635">
        <v>208.09508874070099</v>
      </c>
      <c r="M635">
        <v>62.842249542109798</v>
      </c>
      <c r="N635">
        <v>0.871715298452029</v>
      </c>
      <c r="O635">
        <v>4.8038337164452303</v>
      </c>
      <c r="P635">
        <v>51.338443396226403</v>
      </c>
      <c r="Q635">
        <v>-1.8313154453142001E-2</v>
      </c>
    </row>
    <row r="636" spans="1:17" x14ac:dyDescent="0.3">
      <c r="A636" t="s">
        <v>1406</v>
      </c>
      <c r="B636" t="s">
        <v>1407</v>
      </c>
      <c r="C636" t="s">
        <v>624</v>
      </c>
      <c r="D636" t="s">
        <v>624</v>
      </c>
      <c r="E636">
        <v>8114.2863097999998</v>
      </c>
      <c r="F636">
        <v>409.7</v>
      </c>
      <c r="G636">
        <v>40.813360774867803</v>
      </c>
      <c r="H636">
        <v>4.1100185887294698</v>
      </c>
      <c r="I636">
        <v>21.736991546612799</v>
      </c>
      <c r="J636">
        <v>-0.21047132062460799</v>
      </c>
      <c r="K636">
        <v>397.855499241286</v>
      </c>
      <c r="L636">
        <v>347.95981900051203</v>
      </c>
      <c r="M636">
        <v>47.799125728198398</v>
      </c>
      <c r="N636">
        <v>0.80866276154528405</v>
      </c>
      <c r="O636">
        <v>9.9951183793019105</v>
      </c>
      <c r="P636">
        <v>90.381040892193298</v>
      </c>
      <c r="Q636">
        <v>4.1143408118863002E-2</v>
      </c>
    </row>
    <row r="637" spans="1:17" x14ac:dyDescent="0.3">
      <c r="A637" t="s">
        <v>1408</v>
      </c>
      <c r="B637" t="s">
        <v>1409</v>
      </c>
      <c r="C637" t="s">
        <v>3164</v>
      </c>
      <c r="D637" t="s">
        <v>46</v>
      </c>
      <c r="E637">
        <v>8035.2028565999999</v>
      </c>
      <c r="F637">
        <v>588.6</v>
      </c>
      <c r="G637">
        <v>67.507080250351905</v>
      </c>
      <c r="H637">
        <v>-1.6256968267471199</v>
      </c>
      <c r="I637">
        <v>75.058096064521095</v>
      </c>
      <c r="J637">
        <v>-3.12503797242245</v>
      </c>
      <c r="K637">
        <v>536.68382262775901</v>
      </c>
      <c r="L637">
        <v>418.09984870629802</v>
      </c>
      <c r="M637">
        <v>59.488211438103697</v>
      </c>
      <c r="N637">
        <v>1.0432816675271199</v>
      </c>
      <c r="O637">
        <v>5.1647978253482796</v>
      </c>
      <c r="P637">
        <v>143.97927461139801</v>
      </c>
      <c r="Q637">
        <v>0.20428923439197799</v>
      </c>
    </row>
    <row r="638" spans="1:17" hidden="1" x14ac:dyDescent="0.3">
      <c r="A638" t="s">
        <v>1410</v>
      </c>
      <c r="B638" t="s">
        <v>1411</v>
      </c>
      <c r="C638" t="s">
        <v>3176</v>
      </c>
      <c r="D638" t="s">
        <v>258</v>
      </c>
      <c r="E638">
        <v>8012.2510617799999</v>
      </c>
      <c r="F638">
        <v>3489.4</v>
      </c>
      <c r="G638">
        <v>37.555641942301797</v>
      </c>
      <c r="H638">
        <v>-0.14990913021541999</v>
      </c>
      <c r="I638">
        <v>91.387295757244999</v>
      </c>
      <c r="J638">
        <v>-0.216155869445601</v>
      </c>
      <c r="K638">
        <v>3268.4440951837</v>
      </c>
      <c r="L638">
        <v>2629.0144914795801</v>
      </c>
      <c r="M638">
        <v>52.5483632765294</v>
      </c>
      <c r="N638">
        <v>0.53474732014633497</v>
      </c>
      <c r="O638">
        <v>12.712787298675901</v>
      </c>
      <c r="P638">
        <v>127.693311582381</v>
      </c>
      <c r="Q638">
        <v>0.14209270829031201</v>
      </c>
    </row>
    <row r="639" spans="1:17" x14ac:dyDescent="0.3">
      <c r="A639" t="s">
        <v>1412</v>
      </c>
      <c r="B639" t="s">
        <v>1413</v>
      </c>
      <c r="C639" t="s">
        <v>3159</v>
      </c>
      <c r="D639" t="s">
        <v>1400</v>
      </c>
      <c r="E639">
        <v>7966.4477267699904</v>
      </c>
      <c r="F639">
        <v>491.65</v>
      </c>
      <c r="G639">
        <v>61.524885567957902</v>
      </c>
      <c r="H639">
        <v>-15.6552468358562</v>
      </c>
      <c r="I639">
        <v>16.925254468488301</v>
      </c>
      <c r="J639">
        <v>-1.2700836127055499</v>
      </c>
      <c r="K639">
        <v>518.18016917885996</v>
      </c>
      <c r="L639">
        <v>462.40747829723</v>
      </c>
      <c r="M639">
        <v>48.317481499767403</v>
      </c>
      <c r="N639">
        <v>0.63522481737426895</v>
      </c>
      <c r="O639">
        <v>29.116241228516198</v>
      </c>
      <c r="P639">
        <v>106.34443200895301</v>
      </c>
    </row>
    <row r="640" spans="1:17" x14ac:dyDescent="0.3">
      <c r="A640" t="s">
        <v>1414</v>
      </c>
      <c r="B640" t="s">
        <v>1415</v>
      </c>
      <c r="C640" t="s">
        <v>3175</v>
      </c>
      <c r="D640" t="s">
        <v>436</v>
      </c>
      <c r="E640">
        <v>7935.5195190599998</v>
      </c>
      <c r="F640">
        <v>501.9</v>
      </c>
      <c r="G640">
        <v>-29.028311572703402</v>
      </c>
      <c r="H640">
        <v>-5.0944348323257902</v>
      </c>
      <c r="I640">
        <v>2.8203174996841001</v>
      </c>
      <c r="J640">
        <v>1.01405902809379</v>
      </c>
      <c r="K640">
        <v>512.12519346984197</v>
      </c>
      <c r="L640">
        <v>496.10090916436002</v>
      </c>
      <c r="M640">
        <v>50.339394078901201</v>
      </c>
      <c r="N640">
        <v>0.41119808104305799</v>
      </c>
      <c r="O640">
        <v>26.300059772863101</v>
      </c>
      <c r="P640">
        <v>24.6027805362462</v>
      </c>
      <c r="Q640">
        <v>-1.4377239959366E-2</v>
      </c>
    </row>
    <row r="641" spans="1:17" x14ac:dyDescent="0.3">
      <c r="A641" t="s">
        <v>1416</v>
      </c>
      <c r="B641" t="s">
        <v>1417</v>
      </c>
      <c r="C641" t="s">
        <v>3173</v>
      </c>
      <c r="D641" t="s">
        <v>218</v>
      </c>
      <c r="E641">
        <v>7836.8174933</v>
      </c>
      <c r="F641">
        <v>2030.5</v>
      </c>
      <c r="G641">
        <v>-13.147450977148599</v>
      </c>
      <c r="H641">
        <v>-6.5178940602458804</v>
      </c>
      <c r="I641">
        <v>9.8367040598626101</v>
      </c>
      <c r="J641">
        <v>2.80930661467035</v>
      </c>
      <c r="K641">
        <v>2072.6860091160502</v>
      </c>
      <c r="L641">
        <v>1996.74938610817</v>
      </c>
      <c r="M641">
        <v>60.130214638294298</v>
      </c>
      <c r="N641">
        <v>0.44138371225251399</v>
      </c>
      <c r="O641">
        <v>35.089879340064002</v>
      </c>
      <c r="P641">
        <v>38.894589233189599</v>
      </c>
      <c r="Q641">
        <v>-2.1349471574540001E-2</v>
      </c>
    </row>
    <row r="642" spans="1:17" x14ac:dyDescent="0.3">
      <c r="A642" t="s">
        <v>1418</v>
      </c>
      <c r="B642" t="s">
        <v>1419</v>
      </c>
      <c r="C642" t="s">
        <v>3163</v>
      </c>
      <c r="D642" t="s">
        <v>118</v>
      </c>
      <c r="E642">
        <v>7833.2643596050002</v>
      </c>
      <c r="F642">
        <v>1298.45</v>
      </c>
      <c r="G642">
        <v>48.273827449391497</v>
      </c>
      <c r="H642">
        <v>0.77014501367353205</v>
      </c>
      <c r="I642">
        <v>34.920859513507303</v>
      </c>
      <c r="J642">
        <v>-2.1616630936324199</v>
      </c>
      <c r="K642">
        <v>1174.8573460396001</v>
      </c>
      <c r="L642">
        <v>994.03893884650995</v>
      </c>
      <c r="M642">
        <v>70.847295023304198</v>
      </c>
      <c r="N642">
        <v>0.40503300323121599</v>
      </c>
      <c r="O642">
        <v>3.6697600985790602</v>
      </c>
      <c r="P642">
        <v>99.378119001919401</v>
      </c>
      <c r="Q642">
        <v>7.8175527710043005E-2</v>
      </c>
    </row>
    <row r="643" spans="1:17" x14ac:dyDescent="0.3">
      <c r="A643" t="s">
        <v>1420</v>
      </c>
      <c r="B643" t="s">
        <v>1421</v>
      </c>
      <c r="C643" t="s">
        <v>3166</v>
      </c>
      <c r="D643" t="s">
        <v>204</v>
      </c>
      <c r="E643">
        <v>7805.1877425800003</v>
      </c>
      <c r="F643">
        <v>1445.45</v>
      </c>
      <c r="G643">
        <v>26.227290129677399</v>
      </c>
      <c r="H643">
        <v>-1.6199334128171901</v>
      </c>
      <c r="I643">
        <v>39.289084308089599</v>
      </c>
      <c r="J643">
        <v>-3.4670355921181701</v>
      </c>
      <c r="K643">
        <v>1392.0196648502999</v>
      </c>
      <c r="L643">
        <v>1168.8029272697499</v>
      </c>
      <c r="M643">
        <v>50.914355335035502</v>
      </c>
      <c r="N643">
        <v>0.67646715113994904</v>
      </c>
      <c r="O643">
        <v>7.2330416133383899</v>
      </c>
      <c r="P643">
        <v>76.166971358927498</v>
      </c>
      <c r="Q643">
        <v>6.0486280466179002E-2</v>
      </c>
    </row>
    <row r="644" spans="1:17" x14ac:dyDescent="0.3">
      <c r="A644" t="s">
        <v>1422</v>
      </c>
      <c r="B644" t="s">
        <v>1423</v>
      </c>
      <c r="C644" t="s">
        <v>3173</v>
      </c>
      <c r="D644" t="s">
        <v>281</v>
      </c>
      <c r="E644">
        <v>7770.0741733000004</v>
      </c>
      <c r="F644">
        <v>3344.5</v>
      </c>
      <c r="G644">
        <v>119.802452210802</v>
      </c>
      <c r="H644">
        <v>-0.16208421508866699</v>
      </c>
      <c r="I644">
        <v>86.4566861489714</v>
      </c>
      <c r="J644">
        <v>2.2342669570539702</v>
      </c>
      <c r="K644">
        <v>2862.5452035251701</v>
      </c>
      <c r="L644">
        <v>2099.6658172344</v>
      </c>
      <c r="M644">
        <v>53.665725444495102</v>
      </c>
      <c r="N644">
        <v>1.02830230193775</v>
      </c>
      <c r="O644">
        <v>7.3389146359694903</v>
      </c>
      <c r="P644">
        <v>177.43674823724501</v>
      </c>
      <c r="Q644">
        <v>0.13761356410664199</v>
      </c>
    </row>
    <row r="645" spans="1:17" hidden="1" x14ac:dyDescent="0.3">
      <c r="A645" t="s">
        <v>1424</v>
      </c>
      <c r="B645" t="s">
        <v>1425</v>
      </c>
      <c r="C645" t="s">
        <v>3176</v>
      </c>
      <c r="D645" t="s">
        <v>21</v>
      </c>
      <c r="E645">
        <v>7769.5331204000004</v>
      </c>
      <c r="F645">
        <v>132.94999999999999</v>
      </c>
      <c r="G645">
        <v>38.1177610630697</v>
      </c>
      <c r="H645">
        <v>-2.1484793923682601</v>
      </c>
      <c r="I645">
        <v>-4.6670469388014304</v>
      </c>
      <c r="J645">
        <v>0.63931746956679303</v>
      </c>
      <c r="K645">
        <v>125.740634373166</v>
      </c>
      <c r="L645">
        <v>110.763244403904</v>
      </c>
      <c r="M645">
        <v>64.789718965050696</v>
      </c>
      <c r="N645">
        <v>1.23796012623101</v>
      </c>
      <c r="O645">
        <v>7.7096652877021299</v>
      </c>
      <c r="P645">
        <v>66.604010025062607</v>
      </c>
      <c r="Q645">
        <v>0.27942871792454499</v>
      </c>
    </row>
    <row r="646" spans="1:17" hidden="1" x14ac:dyDescent="0.3">
      <c r="A646" t="s">
        <v>1426</v>
      </c>
      <c r="B646" t="s">
        <v>1427</v>
      </c>
      <c r="C646" t="s">
        <v>3176</v>
      </c>
      <c r="D646" t="s">
        <v>624</v>
      </c>
      <c r="E646">
        <v>7754.5485455549997</v>
      </c>
      <c r="F646">
        <v>3905.95</v>
      </c>
      <c r="G646">
        <v>-5.6436034366661199</v>
      </c>
      <c r="H646">
        <v>-3.5801824458915399</v>
      </c>
      <c r="I646">
        <v>7.5244358942002201</v>
      </c>
      <c r="J646">
        <v>1.67038813769644</v>
      </c>
      <c r="K646">
        <v>3760.30989180305</v>
      </c>
      <c r="L646">
        <v>3558.5170162992499</v>
      </c>
      <c r="M646">
        <v>61.184758093765801</v>
      </c>
      <c r="N646">
        <v>1.0199395352034899</v>
      </c>
      <c r="O646">
        <v>9.8017127715408705</v>
      </c>
      <c r="P646">
        <v>29.056186086467999</v>
      </c>
      <c r="Q646">
        <v>-2.2573742135210999E-2</v>
      </c>
    </row>
    <row r="647" spans="1:17" x14ac:dyDescent="0.3">
      <c r="A647" t="s">
        <v>1428</v>
      </c>
      <c r="B647" t="s">
        <v>1429</v>
      </c>
      <c r="C647" t="s">
        <v>3164</v>
      </c>
      <c r="D647" t="s">
        <v>46</v>
      </c>
      <c r="E647">
        <v>7740.8906526720002</v>
      </c>
      <c r="F647">
        <v>46.08</v>
      </c>
      <c r="G647">
        <v>51.112359457848299</v>
      </c>
      <c r="H647">
        <v>-6.1012134091341901</v>
      </c>
      <c r="I647">
        <v>18.076162269390899</v>
      </c>
      <c r="J647">
        <v>-1.3121805674271301</v>
      </c>
      <c r="K647">
        <v>47.419835020185999</v>
      </c>
      <c r="L647">
        <v>40.055896124210697</v>
      </c>
      <c r="M647">
        <v>42.096851722464699</v>
      </c>
      <c r="N647">
        <v>0.3351187450034</v>
      </c>
      <c r="O647">
        <v>24.7829861111111</v>
      </c>
      <c r="P647">
        <v>105.574510567852</v>
      </c>
      <c r="Q647">
        <v>0.13459706650395201</v>
      </c>
    </row>
    <row r="648" spans="1:17" hidden="1" x14ac:dyDescent="0.3">
      <c r="A648" t="s">
        <v>1430</v>
      </c>
      <c r="B648" t="s">
        <v>1431</v>
      </c>
      <c r="C648" t="s">
        <v>3176</v>
      </c>
      <c r="D648" t="s">
        <v>1432</v>
      </c>
      <c r="E648">
        <v>7725.7555199999997</v>
      </c>
      <c r="F648">
        <v>3708.6</v>
      </c>
      <c r="G648">
        <v>755.18788005492002</v>
      </c>
      <c r="H648">
        <v>21.675381159244299</v>
      </c>
      <c r="I648">
        <v>127.046850315198</v>
      </c>
      <c r="J648">
        <v>4.9777614054935597</v>
      </c>
      <c r="K648">
        <v>3247.4429272742</v>
      </c>
      <c r="L648">
        <v>2161.13909659821</v>
      </c>
      <c r="M648">
        <v>66.563719357800395</v>
      </c>
      <c r="N648">
        <v>0.89080133728667799</v>
      </c>
      <c r="O648">
        <v>6.5091948444156698</v>
      </c>
      <c r="P648">
        <v>922.07523770152898</v>
      </c>
    </row>
    <row r="649" spans="1:17" x14ac:dyDescent="0.3">
      <c r="A649" t="s">
        <v>1433</v>
      </c>
      <c r="B649" t="s">
        <v>1434</v>
      </c>
      <c r="C649" t="s">
        <v>3168</v>
      </c>
      <c r="D649" t="s">
        <v>624</v>
      </c>
      <c r="E649">
        <v>7724.73313778999</v>
      </c>
      <c r="F649">
        <v>579.9</v>
      </c>
      <c r="G649">
        <v>46.813264044677098</v>
      </c>
      <c r="H649">
        <v>12.566708923798201</v>
      </c>
      <c r="I649">
        <v>17.041768735679199</v>
      </c>
      <c r="J649">
        <v>2.5561496838818401</v>
      </c>
      <c r="K649">
        <v>513.60629963703605</v>
      </c>
      <c r="L649">
        <v>463.72828551506001</v>
      </c>
      <c r="M649">
        <v>71.646758508688606</v>
      </c>
      <c r="N649">
        <v>1.2963863411311201</v>
      </c>
      <c r="O649">
        <v>1.56923607518537</v>
      </c>
      <c r="P649">
        <v>94.043834699682094</v>
      </c>
      <c r="Q649">
        <v>9.2127757457948004E-2</v>
      </c>
    </row>
    <row r="650" spans="1:17" x14ac:dyDescent="0.3">
      <c r="A650" t="s">
        <v>1435</v>
      </c>
      <c r="B650" t="s">
        <v>1436</v>
      </c>
      <c r="C650" t="s">
        <v>3171</v>
      </c>
      <c r="D650" t="s">
        <v>204</v>
      </c>
      <c r="E650">
        <v>7684.3896613999996</v>
      </c>
      <c r="F650">
        <v>1896.5</v>
      </c>
      <c r="G650">
        <v>67.118283376392796</v>
      </c>
      <c r="H650">
        <v>-12.2363133011392</v>
      </c>
      <c r="I650">
        <v>26.246395470173301</v>
      </c>
      <c r="J650">
        <v>-0.71005042999213197</v>
      </c>
      <c r="K650">
        <v>1854.71023323293</v>
      </c>
      <c r="L650">
        <v>1499.44292482995</v>
      </c>
      <c r="M650">
        <v>33.075423948668103</v>
      </c>
      <c r="N650">
        <v>0.516066064116395</v>
      </c>
      <c r="O650">
        <v>14.526759820722299</v>
      </c>
      <c r="P650">
        <v>123.117647058823</v>
      </c>
      <c r="Q650">
        <v>3.9419916453784003E-2</v>
      </c>
    </row>
    <row r="651" spans="1:17" x14ac:dyDescent="0.3">
      <c r="A651" t="s">
        <v>1437</v>
      </c>
      <c r="B651" t="s">
        <v>1438</v>
      </c>
      <c r="C651" t="s">
        <v>3161</v>
      </c>
      <c r="D651" t="s">
        <v>24</v>
      </c>
      <c r="E651">
        <v>7676.87848992</v>
      </c>
      <c r="F651">
        <v>484.8</v>
      </c>
      <c r="G651">
        <v>-44.312445122238302</v>
      </c>
      <c r="H651">
        <v>3.32117030613556</v>
      </c>
      <c r="I651">
        <v>-10.388776714089699</v>
      </c>
      <c r="J651">
        <v>2.6369977975168402</v>
      </c>
      <c r="K651">
        <v>466.64433162361797</v>
      </c>
      <c r="L651">
        <v>478.15175496000001</v>
      </c>
      <c r="M651">
        <v>70.850506015578105</v>
      </c>
      <c r="N651">
        <v>0.77520506903775799</v>
      </c>
      <c r="O651">
        <v>26.103547854785401</v>
      </c>
      <c r="P651">
        <v>10.6722976829129</v>
      </c>
      <c r="Q651">
        <v>-0.11056467485508301</v>
      </c>
    </row>
    <row r="652" spans="1:17" x14ac:dyDescent="0.3">
      <c r="A652" t="s">
        <v>1439</v>
      </c>
      <c r="B652" t="s">
        <v>1440</v>
      </c>
      <c r="C652" t="s">
        <v>3166</v>
      </c>
      <c r="D652" t="s">
        <v>204</v>
      </c>
      <c r="E652">
        <v>7670.5083066750003</v>
      </c>
      <c r="F652">
        <v>553.54999999999995</v>
      </c>
      <c r="G652">
        <v>4.6903563987418302</v>
      </c>
      <c r="H652">
        <v>-4.4856412939269399</v>
      </c>
      <c r="I652">
        <v>18.9673534614058</v>
      </c>
      <c r="J652">
        <v>-2.6781418661991698</v>
      </c>
      <c r="K652">
        <v>523.29160042539695</v>
      </c>
      <c r="L652">
        <v>462.11996272945601</v>
      </c>
      <c r="M652">
        <v>62.2179242212259</v>
      </c>
      <c r="N652">
        <v>0.81430515655690805</v>
      </c>
      <c r="O652">
        <v>15.5451178755306</v>
      </c>
      <c r="P652">
        <v>56.480565371024703</v>
      </c>
      <c r="Q652">
        <v>5.0587827208515998E-2</v>
      </c>
    </row>
    <row r="653" spans="1:17" hidden="1" x14ac:dyDescent="0.3">
      <c r="A653" t="s">
        <v>1441</v>
      </c>
      <c r="B653" t="s">
        <v>1442</v>
      </c>
      <c r="C653" t="s">
        <v>3176</v>
      </c>
      <c r="D653" t="s">
        <v>54</v>
      </c>
      <c r="E653">
        <v>7668.2214849499996</v>
      </c>
      <c r="F653">
        <v>1511.9</v>
      </c>
      <c r="G653">
        <v>151.68210721952599</v>
      </c>
      <c r="H653">
        <v>-8.9897968963087695</v>
      </c>
      <c r="I653">
        <v>34.203233681761397</v>
      </c>
      <c r="J653">
        <v>3.5357119355289099</v>
      </c>
      <c r="K653">
        <v>1350.3997118832599</v>
      </c>
      <c r="L653">
        <v>1072.1664398005901</v>
      </c>
      <c r="M653">
        <v>65.115844987034805</v>
      </c>
      <c r="N653">
        <v>0.97958366155298404</v>
      </c>
      <c r="O653">
        <v>5.1656855612143504</v>
      </c>
      <c r="P653">
        <v>249.936349959495</v>
      </c>
      <c r="Q653">
        <v>0.126833721688696</v>
      </c>
    </row>
    <row r="654" spans="1:17" x14ac:dyDescent="0.3">
      <c r="A654" t="s">
        <v>1443</v>
      </c>
      <c r="B654" t="s">
        <v>1444</v>
      </c>
      <c r="C654" t="s">
        <v>3175</v>
      </c>
      <c r="D654" t="s">
        <v>376</v>
      </c>
      <c r="E654">
        <v>7648.9543336799998</v>
      </c>
      <c r="F654">
        <v>1678.2</v>
      </c>
      <c r="G654">
        <v>64.9158592079431</v>
      </c>
      <c r="H654">
        <v>-17.134310935295598</v>
      </c>
      <c r="I654">
        <v>51.978935919170802</v>
      </c>
      <c r="J654">
        <v>-9.8352026437815496</v>
      </c>
      <c r="K654">
        <v>1696.4933973613299</v>
      </c>
      <c r="L654">
        <v>1379.09943178516</v>
      </c>
      <c r="M654">
        <v>44.327855269826898</v>
      </c>
      <c r="N654">
        <v>0.89967449931703503</v>
      </c>
      <c r="O654">
        <v>14.7539029913001</v>
      </c>
      <c r="P654">
        <v>119.48731362804</v>
      </c>
      <c r="Q654">
        <v>7.5056427269556997E-2</v>
      </c>
    </row>
    <row r="655" spans="1:17" x14ac:dyDescent="0.3">
      <c r="A655" t="s">
        <v>1445</v>
      </c>
      <c r="B655" t="s">
        <v>1446</v>
      </c>
      <c r="C655" t="s">
        <v>3179</v>
      </c>
      <c r="D655" t="s">
        <v>681</v>
      </c>
      <c r="E655">
        <v>7610.4003042000004</v>
      </c>
      <c r="F655">
        <v>449.25</v>
      </c>
      <c r="G655">
        <v>-14.2685599518295</v>
      </c>
      <c r="H655">
        <v>-12.0671430254752</v>
      </c>
      <c r="I655">
        <v>11.807103156455</v>
      </c>
      <c r="J655">
        <v>-5.3827981741115902</v>
      </c>
      <c r="K655">
        <v>480.29688919839703</v>
      </c>
      <c r="L655">
        <v>434.79034621855197</v>
      </c>
      <c r="M655">
        <v>35.949785006280102</v>
      </c>
      <c r="N655">
        <v>0.27780962557238198</v>
      </c>
      <c r="O655">
        <v>42.181413466889197</v>
      </c>
      <c r="P655">
        <v>40.7865872767157</v>
      </c>
      <c r="Q655">
        <v>6.4780269799581E-2</v>
      </c>
    </row>
    <row r="656" spans="1:17" x14ac:dyDescent="0.3">
      <c r="A656" t="s">
        <v>1447</v>
      </c>
      <c r="B656" t="s">
        <v>1448</v>
      </c>
      <c r="C656" t="s">
        <v>624</v>
      </c>
      <c r="D656" t="s">
        <v>624</v>
      </c>
      <c r="E656">
        <v>7572.2625452100001</v>
      </c>
      <c r="F656">
        <v>540.1</v>
      </c>
      <c r="G656">
        <v>-2.23904168091254</v>
      </c>
      <c r="H656">
        <v>-6.6394722982302596</v>
      </c>
      <c r="I656">
        <v>-0.89837566516449696</v>
      </c>
      <c r="J656">
        <v>0.267813001254669</v>
      </c>
      <c r="K656">
        <v>546.06129744087502</v>
      </c>
      <c r="L656">
        <v>509.12236251587899</v>
      </c>
      <c r="M656">
        <v>39.5467684805594</v>
      </c>
      <c r="N656">
        <v>1.4034260655024899</v>
      </c>
      <c r="O656">
        <v>23.310498055915499</v>
      </c>
      <c r="P656">
        <v>39.201030927834999</v>
      </c>
      <c r="Q656">
        <v>7.2762502173673999E-2</v>
      </c>
    </row>
    <row r="657" spans="1:17" x14ac:dyDescent="0.3">
      <c r="A657" t="s">
        <v>1449</v>
      </c>
      <c r="B657" t="s">
        <v>1450</v>
      </c>
      <c r="C657" t="s">
        <v>3166</v>
      </c>
      <c r="D657" t="s">
        <v>204</v>
      </c>
      <c r="E657">
        <v>7549.8309353249997</v>
      </c>
      <c r="F657">
        <v>2630.25</v>
      </c>
      <c r="G657">
        <v>118.867558100483</v>
      </c>
      <c r="H657">
        <v>0.95630041514233399</v>
      </c>
      <c r="I657">
        <v>92.080851274874405</v>
      </c>
      <c r="J657">
        <v>1.6167834110044701</v>
      </c>
      <c r="K657">
        <v>2468.1501125516202</v>
      </c>
      <c r="L657">
        <v>1838.9702471381499</v>
      </c>
      <c r="M657">
        <v>47.801664363045496</v>
      </c>
      <c r="N657">
        <v>0.53893840098315504</v>
      </c>
      <c r="O657">
        <v>12.236479422108101</v>
      </c>
      <c r="P657">
        <v>204.21582234559301</v>
      </c>
      <c r="Q657">
        <v>0.15598742342522401</v>
      </c>
    </row>
    <row r="658" spans="1:17" x14ac:dyDescent="0.3">
      <c r="A658" t="s">
        <v>1451</v>
      </c>
      <c r="B658" t="s">
        <v>1452</v>
      </c>
      <c r="C658" t="s">
        <v>3166</v>
      </c>
      <c r="D658" t="s">
        <v>204</v>
      </c>
      <c r="E658">
        <v>7538.4339712000001</v>
      </c>
      <c r="F658">
        <v>524.79999999999995</v>
      </c>
      <c r="G658">
        <v>41.700645895606897</v>
      </c>
      <c r="H658">
        <v>-2.0535074556787101</v>
      </c>
      <c r="I658">
        <v>53.446679344084203</v>
      </c>
      <c r="J658">
        <v>-4.56687240949962</v>
      </c>
      <c r="K658">
        <v>498.00575742548398</v>
      </c>
      <c r="L658">
        <v>412.38679663324001</v>
      </c>
      <c r="M658">
        <v>49.428393697657597</v>
      </c>
      <c r="N658">
        <v>0.76698851800330003</v>
      </c>
      <c r="O658">
        <v>6.6215701219512102</v>
      </c>
      <c r="P658">
        <v>93.260909593076704</v>
      </c>
      <c r="Q658">
        <v>0.14943912860057501</v>
      </c>
    </row>
    <row r="659" spans="1:17" x14ac:dyDescent="0.3">
      <c r="A659" t="s">
        <v>1453</v>
      </c>
      <c r="B659" t="s">
        <v>1454</v>
      </c>
      <c r="C659" t="s">
        <v>3173</v>
      </c>
      <c r="D659" t="s">
        <v>158</v>
      </c>
      <c r="E659">
        <v>7531.0680000000002</v>
      </c>
      <c r="F659">
        <v>402</v>
      </c>
      <c r="G659">
        <v>-33.491533456725499</v>
      </c>
      <c r="H659">
        <v>-8.1469107596707797</v>
      </c>
      <c r="I659">
        <v>-12.626943290865601</v>
      </c>
      <c r="J659">
        <v>-2.2295869951486398</v>
      </c>
      <c r="K659">
        <v>435.40324402052403</v>
      </c>
      <c r="L659">
        <v>422.854765836328</v>
      </c>
      <c r="M659">
        <v>43.343814486472503</v>
      </c>
      <c r="N659">
        <v>0.40527745572339002</v>
      </c>
      <c r="O659">
        <v>36.194029850746197</v>
      </c>
      <c r="P659">
        <v>16.5217391304347</v>
      </c>
      <c r="Q659">
        <v>8.0267134278642002E-2</v>
      </c>
    </row>
    <row r="660" spans="1:17" x14ac:dyDescent="0.3">
      <c r="A660" t="s">
        <v>1455</v>
      </c>
      <c r="B660" t="s">
        <v>1456</v>
      </c>
      <c r="C660" t="s">
        <v>3168</v>
      </c>
      <c r="D660" t="s">
        <v>837</v>
      </c>
      <c r="E660">
        <v>7516.9963015559997</v>
      </c>
      <c r="F660">
        <v>42.42</v>
      </c>
      <c r="G660">
        <v>-19.221689853817999</v>
      </c>
      <c r="H660">
        <v>2.3436673376449502</v>
      </c>
      <c r="I660">
        <v>-20.587723228133399</v>
      </c>
      <c r="J660">
        <v>6.7515398654577403</v>
      </c>
      <c r="K660">
        <v>40.797171633846602</v>
      </c>
      <c r="L660">
        <v>42.651266669035998</v>
      </c>
      <c r="M660">
        <v>63.294906441681803</v>
      </c>
      <c r="N660">
        <v>1.93809504378526</v>
      </c>
      <c r="O660">
        <v>27.298444130127201</v>
      </c>
      <c r="P660">
        <v>14.648648648648599</v>
      </c>
      <c r="Q660">
        <v>2.7001021929660002E-3</v>
      </c>
    </row>
    <row r="661" spans="1:17" hidden="1" x14ac:dyDescent="0.3">
      <c r="A661" t="s">
        <v>1457</v>
      </c>
      <c r="B661" t="s">
        <v>1458</v>
      </c>
      <c r="C661" t="s">
        <v>3176</v>
      </c>
      <c r="D661" t="s">
        <v>166</v>
      </c>
      <c r="E661">
        <v>7497.8901506960001</v>
      </c>
      <c r="F661">
        <v>205.84</v>
      </c>
      <c r="G661">
        <v>168.76820913608</v>
      </c>
      <c r="H661">
        <v>19.509542221240402</v>
      </c>
      <c r="I661">
        <v>42.286249155935401</v>
      </c>
      <c r="J661">
        <v>3.9505318361480199</v>
      </c>
      <c r="K661">
        <v>182.59539266087901</v>
      </c>
      <c r="L661">
        <v>142.35363811757799</v>
      </c>
      <c r="M661">
        <v>63.884132685379299</v>
      </c>
      <c r="N661">
        <v>0.74794607942893498</v>
      </c>
      <c r="O661">
        <v>4.8338515351729496</v>
      </c>
      <c r="P661">
        <v>240.794701986755</v>
      </c>
    </row>
    <row r="662" spans="1:17" x14ac:dyDescent="0.3">
      <c r="A662" t="s">
        <v>1459</v>
      </c>
      <c r="B662" t="s">
        <v>1460</v>
      </c>
      <c r="C662" t="s">
        <v>3165</v>
      </c>
      <c r="D662" t="s">
        <v>54</v>
      </c>
      <c r="E662">
        <v>7492.8789453319996</v>
      </c>
      <c r="F662">
        <v>230.89</v>
      </c>
      <c r="G662">
        <v>-35.244065912690402</v>
      </c>
      <c r="H662">
        <v>2.2495265216104099</v>
      </c>
      <c r="I662">
        <v>-53.005408242849803</v>
      </c>
      <c r="J662">
        <v>2.6257661003292601</v>
      </c>
      <c r="K662">
        <v>228.28237654388499</v>
      </c>
      <c r="L662">
        <v>257.98758251122899</v>
      </c>
      <c r="M662">
        <v>62.6084306527667</v>
      </c>
      <c r="N662">
        <v>0.84294600492854299</v>
      </c>
      <c r="O662">
        <v>104.772835549395</v>
      </c>
      <c r="P662">
        <v>17.7409484956654</v>
      </c>
      <c r="Q662">
        <v>-2.2824480556616001E-2</v>
      </c>
    </row>
    <row r="663" spans="1:17" hidden="1" x14ac:dyDescent="0.3">
      <c r="A663" t="s">
        <v>1461</v>
      </c>
      <c r="B663" t="s">
        <v>1462</v>
      </c>
      <c r="C663" t="s">
        <v>3176</v>
      </c>
      <c r="D663" t="s">
        <v>258</v>
      </c>
      <c r="E663">
        <v>7485.5687615999996</v>
      </c>
      <c r="F663">
        <v>3405.9</v>
      </c>
      <c r="G663">
        <v>-4.5600865139510498</v>
      </c>
      <c r="H663">
        <v>-5.0645745340283899</v>
      </c>
      <c r="I663">
        <v>36.953548718983498</v>
      </c>
      <c r="J663">
        <v>10.1577449648852</v>
      </c>
      <c r="K663">
        <v>3200.4272702563599</v>
      </c>
      <c r="L663">
        <v>2912.0932421396701</v>
      </c>
      <c r="M663">
        <v>75.993871148012303</v>
      </c>
      <c r="N663">
        <v>0.51593157600684802</v>
      </c>
      <c r="O663">
        <v>14.2135705687189</v>
      </c>
      <c r="P663">
        <v>62.262982372558298</v>
      </c>
      <c r="Q663">
        <v>9.8659372034542003E-2</v>
      </c>
    </row>
    <row r="664" spans="1:17" x14ac:dyDescent="0.3">
      <c r="A664" t="s">
        <v>1463</v>
      </c>
      <c r="B664" t="s">
        <v>1464</v>
      </c>
      <c r="C664" t="s">
        <v>3171</v>
      </c>
      <c r="D664" t="s">
        <v>1465</v>
      </c>
      <c r="E664">
        <v>7477.0366164799998</v>
      </c>
      <c r="F664">
        <v>280.45</v>
      </c>
      <c r="G664">
        <v>-40.209609591737802</v>
      </c>
      <c r="H664">
        <v>-2.6913317219502599</v>
      </c>
      <c r="I664">
        <v>-13.128912431087301</v>
      </c>
      <c r="J664">
        <v>4.88755603424553</v>
      </c>
      <c r="K664">
        <v>280.468074572148</v>
      </c>
      <c r="L664">
        <v>284.08430494865001</v>
      </c>
      <c r="M664">
        <v>65.974295981524605</v>
      </c>
      <c r="N664">
        <v>0.66785577259920303</v>
      </c>
      <c r="O664">
        <v>30.1301479764664</v>
      </c>
      <c r="P664">
        <v>12.157568486302701</v>
      </c>
      <c r="Q664">
        <v>7.7821960235667995E-2</v>
      </c>
    </row>
    <row r="665" spans="1:17" x14ac:dyDescent="0.3">
      <c r="A665" t="s">
        <v>1466</v>
      </c>
      <c r="B665" t="s">
        <v>1467</v>
      </c>
      <c r="C665" t="s">
        <v>3173</v>
      </c>
      <c r="D665" t="s">
        <v>135</v>
      </c>
      <c r="E665">
        <v>7456.7975511899904</v>
      </c>
      <c r="F665">
        <v>419.9</v>
      </c>
      <c r="G665">
        <v>-52.5273091122368</v>
      </c>
      <c r="H665">
        <v>-1.16050770305607</v>
      </c>
      <c r="I665">
        <v>-28.781952200169702</v>
      </c>
      <c r="J665">
        <v>-1.8829528802207101</v>
      </c>
      <c r="K665">
        <v>447.599255372144</v>
      </c>
      <c r="L665">
        <v>477.37158724418902</v>
      </c>
      <c r="M665">
        <v>31.319969858047799</v>
      </c>
      <c r="N665">
        <v>0.36285191711937997</v>
      </c>
      <c r="O665">
        <v>67.944748749702299</v>
      </c>
      <c r="P665">
        <v>8.7542087542087295</v>
      </c>
      <c r="Q665">
        <v>2.3433785597946E-2</v>
      </c>
    </row>
    <row r="666" spans="1:17" x14ac:dyDescent="0.3">
      <c r="A666" t="s">
        <v>1468</v>
      </c>
      <c r="B666" t="s">
        <v>1469</v>
      </c>
      <c r="C666" t="s">
        <v>3175</v>
      </c>
      <c r="D666" t="s">
        <v>501</v>
      </c>
      <c r="E666">
        <v>7446.0738099999999</v>
      </c>
      <c r="F666">
        <v>2298.1</v>
      </c>
      <c r="G666">
        <v>-25.864140197271801</v>
      </c>
      <c r="H666">
        <v>-2.8765711905139302</v>
      </c>
      <c r="I666">
        <v>-7.9752684046694799</v>
      </c>
      <c r="J666">
        <v>1.7805749983572301</v>
      </c>
      <c r="K666">
        <v>2246.2931073496102</v>
      </c>
      <c r="L666">
        <v>2257.6782389600298</v>
      </c>
      <c r="M666">
        <v>71.361335087265601</v>
      </c>
      <c r="N666">
        <v>0.64166615601380705</v>
      </c>
      <c r="O666">
        <v>19.011357208128398</v>
      </c>
      <c r="P666">
        <v>17.249999999999901</v>
      </c>
      <c r="Q666">
        <v>-0.112024251850898</v>
      </c>
    </row>
    <row r="667" spans="1:17" hidden="1" x14ac:dyDescent="0.3">
      <c r="A667" t="s">
        <v>1470</v>
      </c>
      <c r="B667" t="s">
        <v>1471</v>
      </c>
      <c r="C667" t="s">
        <v>3176</v>
      </c>
      <c r="D667" t="s">
        <v>218</v>
      </c>
      <c r="E667">
        <v>7445.0471356799999</v>
      </c>
      <c r="F667">
        <v>1412.8</v>
      </c>
      <c r="G667">
        <v>5937.1764113296904</v>
      </c>
      <c r="H667">
        <v>-8.5390362645066293</v>
      </c>
      <c r="I667">
        <v>224.735203243726</v>
      </c>
      <c r="J667">
        <v>-4.4002863073538796</v>
      </c>
      <c r="K667">
        <v>1381.3370941978999</v>
      </c>
      <c r="L667">
        <v>791.58994011040897</v>
      </c>
      <c r="M667">
        <v>29.728959149444002</v>
      </c>
      <c r="N667">
        <v>0.194837744700876</v>
      </c>
      <c r="O667">
        <v>16.4354473386183</v>
      </c>
    </row>
    <row r="668" spans="1:17" hidden="1" x14ac:dyDescent="0.3">
      <c r="A668" t="s">
        <v>1472</v>
      </c>
      <c r="B668" t="s">
        <v>1473</v>
      </c>
      <c r="C668" t="s">
        <v>3176</v>
      </c>
      <c r="D668" t="s">
        <v>43</v>
      </c>
      <c r="E668">
        <v>7406.8461180000004</v>
      </c>
      <c r="F668">
        <v>436.2</v>
      </c>
      <c r="G668">
        <v>23.723715555302</v>
      </c>
      <c r="H668">
        <v>-92.172899087581499</v>
      </c>
      <c r="I668">
        <v>14.742016848652399</v>
      </c>
      <c r="J668">
        <v>-89.570246075444402</v>
      </c>
      <c r="K668">
        <v>399.42535143845799</v>
      </c>
      <c r="L668">
        <v>360.80813161351</v>
      </c>
      <c r="M668">
        <v>55.7118417194866</v>
      </c>
      <c r="N668">
        <v>1.38378637434226</v>
      </c>
      <c r="O668">
        <v>11.451169188445601</v>
      </c>
      <c r="P668">
        <v>51.889838556505197</v>
      </c>
      <c r="Q668">
        <v>1.2877227199586E-2</v>
      </c>
    </row>
    <row r="669" spans="1:17" x14ac:dyDescent="0.3">
      <c r="A669" t="s">
        <v>1474</v>
      </c>
      <c r="B669" t="s">
        <v>1475</v>
      </c>
      <c r="C669" t="s">
        <v>3178</v>
      </c>
      <c r="D669" t="s">
        <v>1476</v>
      </c>
      <c r="E669">
        <v>7368.6636828000001</v>
      </c>
      <c r="F669">
        <v>962.7</v>
      </c>
      <c r="G669">
        <v>-17.390887488837301</v>
      </c>
      <c r="H669">
        <v>-3.8083467394861801</v>
      </c>
      <c r="I669">
        <v>31.4763558796041</v>
      </c>
      <c r="J669">
        <v>1.10700326318608</v>
      </c>
      <c r="K669">
        <v>906.889281235422</v>
      </c>
      <c r="L669">
        <v>815.98262727373799</v>
      </c>
      <c r="M669">
        <v>63.185656611261798</v>
      </c>
      <c r="N669">
        <v>1.1503891415292999</v>
      </c>
      <c r="O669">
        <v>7.4997403137010599</v>
      </c>
      <c r="P669">
        <v>62.755705832628898</v>
      </c>
      <c r="Q669">
        <v>-1.2395310541957E-2</v>
      </c>
    </row>
    <row r="670" spans="1:17" x14ac:dyDescent="0.3">
      <c r="A670" t="s">
        <v>1477</v>
      </c>
      <c r="B670" t="s">
        <v>1478</v>
      </c>
      <c r="C670" t="s">
        <v>624</v>
      </c>
      <c r="D670" t="s">
        <v>624</v>
      </c>
      <c r="E670">
        <v>7310.9737839999998</v>
      </c>
      <c r="F670">
        <v>364.6</v>
      </c>
      <c r="G670">
        <v>-33.344559926822001</v>
      </c>
      <c r="H670">
        <v>-2.76433774494715</v>
      </c>
      <c r="I670">
        <v>-11.489984680359401</v>
      </c>
      <c r="J670">
        <v>-1.25998074547503</v>
      </c>
      <c r="K670">
        <v>362.97847810643998</v>
      </c>
      <c r="L670">
        <v>349.47631524732299</v>
      </c>
      <c r="M670">
        <v>45.0999789688302</v>
      </c>
      <c r="N670">
        <v>0.69709366297203201</v>
      </c>
      <c r="O670">
        <v>19.8436642896324</v>
      </c>
      <c r="P670">
        <v>36.171802054155002</v>
      </c>
      <c r="Q670">
        <v>0.13125192109582701</v>
      </c>
    </row>
    <row r="671" spans="1:17" x14ac:dyDescent="0.3">
      <c r="A671" t="s">
        <v>1479</v>
      </c>
      <c r="B671" t="s">
        <v>1480</v>
      </c>
      <c r="C671" t="s">
        <v>3168</v>
      </c>
      <c r="D671" t="s">
        <v>72</v>
      </c>
      <c r="E671">
        <v>7299.6617733200001</v>
      </c>
      <c r="F671">
        <v>3689.2</v>
      </c>
      <c r="G671">
        <v>34.294157612201701</v>
      </c>
      <c r="H671">
        <v>-4.4049350206275601</v>
      </c>
      <c r="I671">
        <v>82.822293280120306</v>
      </c>
      <c r="J671">
        <v>-0.60748449614577704</v>
      </c>
      <c r="K671">
        <v>3393.1365366238701</v>
      </c>
      <c r="L671">
        <v>2699.7179480203699</v>
      </c>
      <c r="M671">
        <v>61.422952597192001</v>
      </c>
      <c r="N671">
        <v>0.42004533795892501</v>
      </c>
      <c r="O671">
        <v>3.5468394231811899</v>
      </c>
      <c r="P671">
        <v>131.29780564263299</v>
      </c>
      <c r="Q671">
        <v>-1.4958569970178999E-2</v>
      </c>
    </row>
    <row r="672" spans="1:17" x14ac:dyDescent="0.3">
      <c r="A672" t="s">
        <v>1481</v>
      </c>
      <c r="B672" t="s">
        <v>1482</v>
      </c>
      <c r="C672" t="s">
        <v>3164</v>
      </c>
      <c r="D672" t="s">
        <v>46</v>
      </c>
      <c r="E672">
        <v>7249.8532660350002</v>
      </c>
      <c r="F672">
        <v>194.79</v>
      </c>
      <c r="G672">
        <v>1.4720586548910499</v>
      </c>
      <c r="H672">
        <v>-2.0587300203994401</v>
      </c>
      <c r="I672">
        <v>-11.993717659655101</v>
      </c>
      <c r="J672">
        <v>-1.4667590133366499</v>
      </c>
      <c r="K672">
        <v>195.21680357734999</v>
      </c>
      <c r="L672">
        <v>190.370669955881</v>
      </c>
      <c r="M672">
        <v>52.161102649396398</v>
      </c>
      <c r="N672">
        <v>0.70716295319723599</v>
      </c>
      <c r="O672">
        <v>27.983982750654501</v>
      </c>
      <c r="P672">
        <v>41.975218658892103</v>
      </c>
      <c r="Q672">
        <v>0.136839032533528</v>
      </c>
    </row>
    <row r="673" spans="1:17" x14ac:dyDescent="0.3">
      <c r="A673" t="s">
        <v>1483</v>
      </c>
      <c r="B673" t="s">
        <v>1484</v>
      </c>
      <c r="C673" t="s">
        <v>3160</v>
      </c>
      <c r="D673" t="s">
        <v>21</v>
      </c>
      <c r="E673">
        <v>7249.3368307800001</v>
      </c>
      <c r="F673">
        <v>875.4</v>
      </c>
      <c r="G673">
        <v>51.331139023548999</v>
      </c>
      <c r="H673">
        <v>-5.73176838427164</v>
      </c>
      <c r="I673">
        <v>33.692117190071102</v>
      </c>
      <c r="J673">
        <v>0.49888351770479</v>
      </c>
      <c r="K673">
        <v>822.79822019146104</v>
      </c>
      <c r="L673">
        <v>705.87719291628002</v>
      </c>
      <c r="M673">
        <v>75.691526390415802</v>
      </c>
      <c r="N673">
        <v>0.64282400759798597</v>
      </c>
      <c r="O673">
        <v>5.9744116975097104</v>
      </c>
      <c r="P673">
        <v>110.939759036144</v>
      </c>
      <c r="Q673">
        <v>0.13148550150268901</v>
      </c>
    </row>
    <row r="674" spans="1:17" x14ac:dyDescent="0.3">
      <c r="A674" t="s">
        <v>1485</v>
      </c>
      <c r="B674" t="s">
        <v>1486</v>
      </c>
      <c r="C674" t="s">
        <v>3164</v>
      </c>
      <c r="D674" t="s">
        <v>46</v>
      </c>
      <c r="E674">
        <v>7225.5348823630002</v>
      </c>
      <c r="F674">
        <v>257.39</v>
      </c>
      <c r="G674">
        <v>102.651759946677</v>
      </c>
      <c r="H674">
        <v>5.6658701464402004</v>
      </c>
      <c r="I674">
        <v>45.189967112216699</v>
      </c>
      <c r="J674">
        <v>11.480304548091199</v>
      </c>
      <c r="K674">
        <v>236.093433390336</v>
      </c>
      <c r="L674">
        <v>193.18904326664099</v>
      </c>
      <c r="M674">
        <v>62.731892674490702</v>
      </c>
      <c r="N674">
        <v>1.36034978267219</v>
      </c>
      <c r="O674">
        <v>10.6258984420529</v>
      </c>
      <c r="P674">
        <v>157.26136931534199</v>
      </c>
      <c r="Q674">
        <v>0.10246794957489801</v>
      </c>
    </row>
    <row r="675" spans="1:17" x14ac:dyDescent="0.3">
      <c r="A675" t="s">
        <v>1487</v>
      </c>
      <c r="B675" t="s">
        <v>1488</v>
      </c>
      <c r="C675" t="s">
        <v>3175</v>
      </c>
      <c r="D675" t="s">
        <v>376</v>
      </c>
      <c r="E675">
        <v>7182.2737644899898</v>
      </c>
      <c r="F675">
        <v>88.15</v>
      </c>
      <c r="G675">
        <v>-5.5067128043653497</v>
      </c>
      <c r="H675">
        <v>-3.9455768879697302</v>
      </c>
      <c r="I675">
        <v>6.2076421907613497</v>
      </c>
      <c r="J675">
        <v>2.7823562258778498</v>
      </c>
      <c r="K675">
        <v>84.577972685472005</v>
      </c>
      <c r="L675">
        <v>76.781532065445205</v>
      </c>
      <c r="M675">
        <v>62.305002795470102</v>
      </c>
      <c r="N675">
        <v>0.41388540609434299</v>
      </c>
      <c r="O675">
        <v>11.5711854792966</v>
      </c>
      <c r="P675">
        <v>50.298380221653801</v>
      </c>
      <c r="Q675">
        <v>7.2933794842999999E-2</v>
      </c>
    </row>
    <row r="676" spans="1:17" x14ac:dyDescent="0.3">
      <c r="A676" t="s">
        <v>1489</v>
      </c>
      <c r="B676" t="s">
        <v>1490</v>
      </c>
      <c r="C676" t="s">
        <v>3171</v>
      </c>
      <c r="D676" t="s">
        <v>86</v>
      </c>
      <c r="E676">
        <v>7159.7346356349999</v>
      </c>
      <c r="F676">
        <v>1503.05</v>
      </c>
      <c r="G676">
        <v>-31.249266646673799</v>
      </c>
      <c r="H676">
        <v>1.68465770012893</v>
      </c>
      <c r="I676">
        <v>-1.44156642129405</v>
      </c>
      <c r="J676">
        <v>2.5345098085432198</v>
      </c>
      <c r="K676">
        <v>1454.4941154066701</v>
      </c>
      <c r="L676">
        <v>1425.65069960185</v>
      </c>
      <c r="M676">
        <v>59.2011995303126</v>
      </c>
      <c r="N676">
        <v>4.8460517956229401</v>
      </c>
      <c r="O676">
        <v>6.7828748211969003</v>
      </c>
      <c r="P676">
        <v>20.2439999999999</v>
      </c>
      <c r="Q676">
        <v>-0.130434830976737</v>
      </c>
    </row>
    <row r="677" spans="1:17" hidden="1" x14ac:dyDescent="0.3">
      <c r="A677" t="s">
        <v>1491</v>
      </c>
      <c r="B677" t="s">
        <v>1492</v>
      </c>
      <c r="C677" t="s">
        <v>3176</v>
      </c>
      <c r="D677" t="s">
        <v>999</v>
      </c>
      <c r="E677">
        <v>7150.4457276000003</v>
      </c>
      <c r="F677">
        <v>757.95</v>
      </c>
      <c r="G677">
        <v>581.36017925746205</v>
      </c>
      <c r="H677">
        <v>-13.6896046488617</v>
      </c>
      <c r="I677">
        <v>118.390932588296</v>
      </c>
      <c r="J677">
        <v>-4.6621086971672296</v>
      </c>
      <c r="K677">
        <v>766.994966321996</v>
      </c>
      <c r="L677">
        <v>568.56613718483698</v>
      </c>
      <c r="M677">
        <v>39.6440042446307</v>
      </c>
      <c r="N677">
        <v>0.75182815664601599</v>
      </c>
      <c r="O677">
        <v>20.153044396068299</v>
      </c>
      <c r="P677">
        <v>697.84210526315701</v>
      </c>
      <c r="Q677">
        <v>0.24390830117735299</v>
      </c>
    </row>
    <row r="678" spans="1:17" x14ac:dyDescent="0.3">
      <c r="A678" t="s">
        <v>1493</v>
      </c>
      <c r="B678" t="s">
        <v>1494</v>
      </c>
      <c r="C678" t="s">
        <v>3171</v>
      </c>
      <c r="D678" t="s">
        <v>483</v>
      </c>
      <c r="E678">
        <v>7148.8888568949997</v>
      </c>
      <c r="F678">
        <v>503.45</v>
      </c>
      <c r="G678">
        <v>-53.038375828845901</v>
      </c>
      <c r="H678">
        <v>10.606197969338499</v>
      </c>
      <c r="I678">
        <v>-13.9654126664551</v>
      </c>
      <c r="J678">
        <v>4.1027504038348503</v>
      </c>
      <c r="K678">
        <v>476.511486789635</v>
      </c>
      <c r="L678">
        <v>519.89477117953595</v>
      </c>
      <c r="M678">
        <v>69.278014833738794</v>
      </c>
      <c r="N678">
        <v>1.90451733488774</v>
      </c>
      <c r="O678">
        <v>42.0200615751315</v>
      </c>
      <c r="P678">
        <v>17.491248541423499</v>
      </c>
      <c r="Q678">
        <v>-2.8962280491779999E-2</v>
      </c>
    </row>
    <row r="679" spans="1:17" hidden="1" x14ac:dyDescent="0.3">
      <c r="A679" t="s">
        <v>1495</v>
      </c>
      <c r="B679" t="s">
        <v>1496</v>
      </c>
      <c r="C679" t="s">
        <v>3176</v>
      </c>
      <c r="D679" t="s">
        <v>1497</v>
      </c>
      <c r="E679">
        <v>7146.0492637649904</v>
      </c>
      <c r="F679">
        <v>560.15</v>
      </c>
      <c r="G679">
        <v>-3.3276389905128001</v>
      </c>
      <c r="H679">
        <v>-7.85433860619941</v>
      </c>
      <c r="I679">
        <v>8.4412534800493493</v>
      </c>
      <c r="J679">
        <v>-0.73294523262205502</v>
      </c>
      <c r="K679">
        <v>571.385507331192</v>
      </c>
      <c r="L679">
        <v>546.985306894622</v>
      </c>
      <c r="M679">
        <v>48.227181085490699</v>
      </c>
      <c r="N679">
        <v>0.71609781280843399</v>
      </c>
      <c r="O679">
        <v>18.182629652771499</v>
      </c>
      <c r="P679">
        <v>44.294178258629501</v>
      </c>
      <c r="Q679">
        <v>6.5749250420756994E-2</v>
      </c>
    </row>
    <row r="680" spans="1:17" x14ac:dyDescent="0.3">
      <c r="A680" t="s">
        <v>1498</v>
      </c>
      <c r="B680" t="s">
        <v>1499</v>
      </c>
      <c r="C680" t="s">
        <v>3172</v>
      </c>
      <c r="D680" t="s">
        <v>141</v>
      </c>
      <c r="E680">
        <v>7105.1823664000003</v>
      </c>
      <c r="F680">
        <v>1008.4</v>
      </c>
      <c r="G680">
        <v>14.0832225201654</v>
      </c>
      <c r="H680">
        <v>5.0023842008792601</v>
      </c>
      <c r="I680">
        <v>9.8034379865571406</v>
      </c>
      <c r="J680">
        <v>4.6964238145764101</v>
      </c>
      <c r="K680">
        <v>927.16948995838004</v>
      </c>
      <c r="L680">
        <v>860.70666821300699</v>
      </c>
      <c r="M680">
        <v>73.741901885751403</v>
      </c>
      <c r="N680">
        <v>1.15863895019537</v>
      </c>
      <c r="O680">
        <v>1.53708845696152</v>
      </c>
      <c r="P680">
        <v>63.688012336660897</v>
      </c>
      <c r="Q680">
        <v>5.2521385469653001E-2</v>
      </c>
    </row>
    <row r="681" spans="1:17" x14ac:dyDescent="0.3">
      <c r="A681" t="s">
        <v>1500</v>
      </c>
      <c r="B681" t="s">
        <v>1501</v>
      </c>
      <c r="C681" t="s">
        <v>3163</v>
      </c>
      <c r="D681" t="s">
        <v>358</v>
      </c>
      <c r="E681">
        <v>7002.88624573999</v>
      </c>
      <c r="F681">
        <v>305.95</v>
      </c>
      <c r="G681">
        <v>-59.071573918741699</v>
      </c>
      <c r="H681">
        <v>3.4406191894877298</v>
      </c>
      <c r="I681">
        <v>-6.8345709239927501</v>
      </c>
      <c r="J681">
        <v>-0.55540890208168003</v>
      </c>
      <c r="K681">
        <v>299.67604556312398</v>
      </c>
      <c r="L681">
        <v>315.43607690169199</v>
      </c>
      <c r="M681">
        <v>60.674593980475798</v>
      </c>
      <c r="N681">
        <v>0.58519700285615905</v>
      </c>
      <c r="O681">
        <v>50.269651903905803</v>
      </c>
      <c r="P681">
        <v>18.5163664536122</v>
      </c>
      <c r="Q681">
        <v>-6.5977863665000005E-4</v>
      </c>
    </row>
    <row r="682" spans="1:17" x14ac:dyDescent="0.3">
      <c r="A682" t="s">
        <v>1502</v>
      </c>
      <c r="B682" t="s">
        <v>1503</v>
      </c>
      <c r="C682" t="s">
        <v>3173</v>
      </c>
      <c r="D682" t="s">
        <v>127</v>
      </c>
      <c r="E682">
        <v>6992.17784132</v>
      </c>
      <c r="F682">
        <v>644.45000000000005</v>
      </c>
      <c r="G682">
        <v>-4.4092186109508997</v>
      </c>
      <c r="H682">
        <v>-1.4224847098033899</v>
      </c>
      <c r="I682">
        <v>10.995652693434399</v>
      </c>
      <c r="J682">
        <v>-2.9707555703994002</v>
      </c>
      <c r="K682">
        <v>638.88486488944102</v>
      </c>
      <c r="L682">
        <v>594.58607900175195</v>
      </c>
      <c r="M682">
        <v>41.150990633646899</v>
      </c>
      <c r="N682">
        <v>0.44522497160482699</v>
      </c>
      <c r="O682">
        <v>30.599736209170601</v>
      </c>
      <c r="P682">
        <v>42.956965394853597</v>
      </c>
      <c r="Q682">
        <v>4.9815375101063E-2</v>
      </c>
    </row>
    <row r="683" spans="1:17" x14ac:dyDescent="0.3">
      <c r="A683" t="s">
        <v>1504</v>
      </c>
      <c r="B683" t="s">
        <v>1505</v>
      </c>
      <c r="C683" t="s">
        <v>3172</v>
      </c>
      <c r="D683" t="s">
        <v>414</v>
      </c>
      <c r="E683">
        <v>6985.6151383679899</v>
      </c>
      <c r="F683">
        <v>71.08</v>
      </c>
      <c r="G683">
        <v>-23.774359406487601</v>
      </c>
      <c r="H683">
        <v>5.3803838806930004</v>
      </c>
      <c r="I683">
        <v>-19.491065819574501</v>
      </c>
      <c r="J683">
        <v>-4.54214426396452</v>
      </c>
      <c r="K683">
        <v>66.121709989722206</v>
      </c>
      <c r="L683">
        <v>68.828175470102707</v>
      </c>
      <c r="M683">
        <v>64.743211499345804</v>
      </c>
      <c r="N683">
        <v>1.1938795588215001</v>
      </c>
      <c r="O683">
        <v>37.8728193584693</v>
      </c>
      <c r="P683">
        <v>21.234862698277301</v>
      </c>
      <c r="Q683">
        <v>4.3130208995095003E-2</v>
      </c>
    </row>
    <row r="684" spans="1:17" x14ac:dyDescent="0.3">
      <c r="A684" t="s">
        <v>1506</v>
      </c>
      <c r="B684" t="s">
        <v>1507</v>
      </c>
      <c r="C684" t="s">
        <v>3174</v>
      </c>
      <c r="D684" t="s">
        <v>141</v>
      </c>
      <c r="E684">
        <v>6960.7373377499998</v>
      </c>
      <c r="F684">
        <v>834.75</v>
      </c>
      <c r="G684">
        <v>66.841546069403904</v>
      </c>
      <c r="H684">
        <v>-9.4858740961131307</v>
      </c>
      <c r="I684">
        <v>-2.0079855375431701</v>
      </c>
      <c r="J684">
        <v>2.19140369099514</v>
      </c>
      <c r="K684">
        <v>874.48834010935002</v>
      </c>
      <c r="L684">
        <v>762.53332224480698</v>
      </c>
      <c r="M684">
        <v>48.774305077491398</v>
      </c>
      <c r="N684">
        <v>0.72312688300458206</v>
      </c>
      <c r="O684">
        <v>32.973944294699002</v>
      </c>
      <c r="P684">
        <v>130.72139303482501</v>
      </c>
      <c r="Q684">
        <v>0.14280563424930301</v>
      </c>
    </row>
    <row r="685" spans="1:17" x14ac:dyDescent="0.3">
      <c r="A685" t="s">
        <v>1508</v>
      </c>
      <c r="B685" t="s">
        <v>1509</v>
      </c>
      <c r="C685" t="s">
        <v>624</v>
      </c>
      <c r="D685" t="s">
        <v>483</v>
      </c>
      <c r="E685">
        <v>6937.5368066999999</v>
      </c>
      <c r="F685">
        <v>2307</v>
      </c>
      <c r="G685">
        <v>18.391876405722002</v>
      </c>
      <c r="H685">
        <v>-3.8963723769817902</v>
      </c>
      <c r="I685">
        <v>82.060452451040405</v>
      </c>
      <c r="J685">
        <v>-1.4551445774124101</v>
      </c>
      <c r="K685">
        <v>2098.65389367643</v>
      </c>
      <c r="L685">
        <v>1664.8924067974899</v>
      </c>
      <c r="M685">
        <v>48.111186281337403</v>
      </c>
      <c r="N685">
        <v>0.619209504952976</v>
      </c>
      <c r="O685">
        <v>8.0624187256176807</v>
      </c>
      <c r="P685">
        <v>115.25542337298801</v>
      </c>
      <c r="Q685">
        <v>-8.0550356861535E-2</v>
      </c>
    </row>
    <row r="686" spans="1:17" x14ac:dyDescent="0.3">
      <c r="A686" t="s">
        <v>1510</v>
      </c>
      <c r="B686" t="s">
        <v>1511</v>
      </c>
      <c r="C686" t="s">
        <v>3174</v>
      </c>
      <c r="D686" t="s">
        <v>141</v>
      </c>
      <c r="E686">
        <v>6927.0913677899998</v>
      </c>
      <c r="F686">
        <v>234.74</v>
      </c>
      <c r="G686">
        <v>128.53223374701099</v>
      </c>
      <c r="H686">
        <v>1.3122940215932699</v>
      </c>
      <c r="I686">
        <v>48.961096156847603</v>
      </c>
      <c r="J686">
        <v>-7.2521080382136893E-2</v>
      </c>
      <c r="K686">
        <v>215.08190186224701</v>
      </c>
      <c r="L686">
        <v>170.83744739279899</v>
      </c>
      <c r="M686">
        <v>57.232170923839199</v>
      </c>
      <c r="N686">
        <v>0.43265572213055598</v>
      </c>
      <c r="O686">
        <v>6.5008094061514701</v>
      </c>
      <c r="P686">
        <v>182.13942307692301</v>
      </c>
      <c r="Q686">
        <v>0.168306270416754</v>
      </c>
    </row>
    <row r="687" spans="1:17" x14ac:dyDescent="0.3">
      <c r="A687" t="s">
        <v>1512</v>
      </c>
      <c r="B687" t="s">
        <v>1513</v>
      </c>
      <c r="C687" t="s">
        <v>3168</v>
      </c>
      <c r="D687" t="s">
        <v>1514</v>
      </c>
      <c r="E687">
        <v>6913.8568738200001</v>
      </c>
      <c r="F687">
        <v>507.7</v>
      </c>
      <c r="G687">
        <v>1.5573373498217999</v>
      </c>
      <c r="H687">
        <v>5.5689955883861701</v>
      </c>
      <c r="I687">
        <v>-15.2795314755269</v>
      </c>
      <c r="J687">
        <v>2.5069280721602301</v>
      </c>
      <c r="K687">
        <v>478.42647309079899</v>
      </c>
      <c r="L687">
        <v>454.85390442018098</v>
      </c>
      <c r="M687">
        <v>64.762832724508996</v>
      </c>
      <c r="N687">
        <v>1.0848165930762801</v>
      </c>
      <c r="O687">
        <v>13.6300965136891</v>
      </c>
      <c r="P687">
        <v>48.320186970493701</v>
      </c>
    </row>
    <row r="688" spans="1:17" x14ac:dyDescent="0.3">
      <c r="A688" t="s">
        <v>1515</v>
      </c>
      <c r="B688" t="s">
        <v>1516</v>
      </c>
      <c r="C688" t="s">
        <v>3175</v>
      </c>
      <c r="D688" t="s">
        <v>163</v>
      </c>
      <c r="E688">
        <v>6865.6125187500002</v>
      </c>
      <c r="F688">
        <v>991.75</v>
      </c>
      <c r="G688">
        <v>65.466400800330007</v>
      </c>
      <c r="H688">
        <v>-1.3844259772237599</v>
      </c>
      <c r="I688">
        <v>64.719396280877007</v>
      </c>
      <c r="J688">
        <v>-2.1781209474476002</v>
      </c>
      <c r="K688">
        <v>953.76946755290703</v>
      </c>
      <c r="L688">
        <v>760.60040101790196</v>
      </c>
      <c r="M688">
        <v>42.775955996705498</v>
      </c>
      <c r="N688">
        <v>0.84176361933074395</v>
      </c>
      <c r="O688">
        <v>9.1000756238971405</v>
      </c>
      <c r="P688">
        <v>126.893159460077</v>
      </c>
      <c r="Q688">
        <v>3.3275041547677998E-2</v>
      </c>
    </row>
    <row r="689" spans="1:17" x14ac:dyDescent="0.3">
      <c r="A689" t="s">
        <v>1517</v>
      </c>
      <c r="B689" t="s">
        <v>1518</v>
      </c>
      <c r="C689" t="s">
        <v>3159</v>
      </c>
      <c r="D689" t="s">
        <v>281</v>
      </c>
      <c r="E689">
        <v>6821.8205705399996</v>
      </c>
      <c r="F689">
        <v>1385.4</v>
      </c>
      <c r="G689">
        <v>118.94746629692401</v>
      </c>
      <c r="H689">
        <v>5.6708455850468296</v>
      </c>
      <c r="I689">
        <v>32.582068284040602</v>
      </c>
      <c r="J689">
        <v>-8.0394607980425707</v>
      </c>
      <c r="K689">
        <v>1281.6049782352</v>
      </c>
      <c r="L689">
        <v>1020.38312208551</v>
      </c>
      <c r="M689">
        <v>49.4159289849934</v>
      </c>
      <c r="N689">
        <v>0.82007892949522398</v>
      </c>
      <c r="O689">
        <v>9.2500360906597301</v>
      </c>
      <c r="P689">
        <v>165.37687960923199</v>
      </c>
      <c r="Q689">
        <v>8.8506164027924994E-2</v>
      </c>
    </row>
    <row r="690" spans="1:17" hidden="1" x14ac:dyDescent="0.3">
      <c r="A690" t="s">
        <v>1519</v>
      </c>
      <c r="B690" t="s">
        <v>1520</v>
      </c>
      <c r="C690" t="s">
        <v>3176</v>
      </c>
      <c r="D690" t="s">
        <v>258</v>
      </c>
      <c r="E690">
        <v>6766.93336576</v>
      </c>
      <c r="F690">
        <v>2484.8000000000002</v>
      </c>
      <c r="G690">
        <v>-21.350613296940899</v>
      </c>
      <c r="H690">
        <v>7.5746678977417901</v>
      </c>
      <c r="I690">
        <v>18.6392651835957</v>
      </c>
      <c r="J690">
        <v>1.6275684909638199</v>
      </c>
      <c r="K690">
        <v>2407.02919376709</v>
      </c>
      <c r="L690">
        <v>2272.9325548575298</v>
      </c>
      <c r="M690">
        <v>54.613024995206601</v>
      </c>
      <c r="N690">
        <v>1.3310279470931801</v>
      </c>
      <c r="O690">
        <v>11.361075338055301</v>
      </c>
      <c r="P690">
        <v>44.465116279069697</v>
      </c>
      <c r="Q690">
        <v>0.102514725516777</v>
      </c>
    </row>
    <row r="691" spans="1:17" hidden="1" x14ac:dyDescent="0.3">
      <c r="A691" t="s">
        <v>1521</v>
      </c>
      <c r="B691" t="s">
        <v>1522</v>
      </c>
      <c r="C691" t="s">
        <v>3176</v>
      </c>
      <c r="D691" t="s">
        <v>118</v>
      </c>
      <c r="E691">
        <v>6756.9634931749997</v>
      </c>
      <c r="F691">
        <v>589.75</v>
      </c>
      <c r="G691">
        <v>-18.092167760639501</v>
      </c>
      <c r="H691">
        <v>-1.9425423005523299</v>
      </c>
      <c r="I691">
        <v>6.73055948299102</v>
      </c>
      <c r="J691">
        <v>-0.47915271386595798</v>
      </c>
      <c r="K691">
        <v>563.63690307693798</v>
      </c>
      <c r="L691">
        <v>540.27270104262095</v>
      </c>
      <c r="M691">
        <v>62.916131714846102</v>
      </c>
      <c r="N691">
        <v>0.34374474814514799</v>
      </c>
      <c r="O691">
        <v>6.8164476473081903</v>
      </c>
      <c r="P691">
        <v>26.284796573875798</v>
      </c>
      <c r="Q691">
        <v>3.4037855387819997E-2</v>
      </c>
    </row>
    <row r="692" spans="1:17" hidden="1" x14ac:dyDescent="0.3">
      <c r="A692" t="s">
        <v>1523</v>
      </c>
      <c r="B692" t="s">
        <v>1524</v>
      </c>
      <c r="C692" t="s">
        <v>3176</v>
      </c>
      <c r="D692" t="s">
        <v>1056</v>
      </c>
      <c r="E692">
        <v>6746.8437323999997</v>
      </c>
      <c r="F692">
        <v>131.5</v>
      </c>
      <c r="G692">
        <v>-16.576624846482598</v>
      </c>
      <c r="H692">
        <v>-1.610491591101</v>
      </c>
      <c r="I692">
        <v>-4.8565793297633002</v>
      </c>
      <c r="J692">
        <v>0.94442807216023805</v>
      </c>
      <c r="K692">
        <v>122.370050654586</v>
      </c>
      <c r="M692">
        <v>1.05563603616817</v>
      </c>
      <c r="N692">
        <v>1.1484375</v>
      </c>
      <c r="O692">
        <v>0.65399239543726395</v>
      </c>
      <c r="P692">
        <v>10.970464135021</v>
      </c>
    </row>
    <row r="693" spans="1:17" hidden="1" x14ac:dyDescent="0.3">
      <c r="A693" t="s">
        <v>1525</v>
      </c>
      <c r="B693" t="s">
        <v>1526</v>
      </c>
      <c r="C693" t="s">
        <v>3176</v>
      </c>
      <c r="D693" t="s">
        <v>1527</v>
      </c>
      <c r="E693">
        <v>6745.8037114999997</v>
      </c>
      <c r="F693">
        <v>524.29999999999995</v>
      </c>
      <c r="G693">
        <v>97.191525652341298</v>
      </c>
      <c r="H693">
        <v>24.116956461595699</v>
      </c>
      <c r="I693">
        <v>35.188211330531203</v>
      </c>
      <c r="J693">
        <v>5.8931985639635096</v>
      </c>
      <c r="K693">
        <v>463.65930190838799</v>
      </c>
      <c r="L693">
        <v>380.16192711928198</v>
      </c>
      <c r="M693">
        <v>60.767923408177403</v>
      </c>
      <c r="N693">
        <v>1.38063403671735</v>
      </c>
      <c r="O693">
        <v>9.6604997139042794</v>
      </c>
      <c r="P693">
        <v>143.29466357308499</v>
      </c>
      <c r="Q693">
        <v>0.168576938136001</v>
      </c>
    </row>
    <row r="694" spans="1:17" x14ac:dyDescent="0.3">
      <c r="A694" t="s">
        <v>1528</v>
      </c>
      <c r="B694" t="s">
        <v>1529</v>
      </c>
      <c r="C694" t="s">
        <v>3170</v>
      </c>
      <c r="D694" t="s">
        <v>403</v>
      </c>
      <c r="E694">
        <v>6741.0908234369999</v>
      </c>
      <c r="F694">
        <v>216.99</v>
      </c>
      <c r="G694">
        <v>93.282604097844299</v>
      </c>
      <c r="H694">
        <v>0.62696660287893402</v>
      </c>
      <c r="I694">
        <v>20.944958049747399</v>
      </c>
      <c r="J694">
        <v>2.5442381837196901</v>
      </c>
      <c r="K694">
        <v>207.60178045045399</v>
      </c>
      <c r="L694">
        <v>176.696195445114</v>
      </c>
      <c r="M694">
        <v>71.139451574950499</v>
      </c>
      <c r="N694">
        <v>1.7868252284619299</v>
      </c>
      <c r="O694">
        <v>2.3733812618092802</v>
      </c>
      <c r="P694">
        <v>204.33380084151401</v>
      </c>
      <c r="Q694">
        <v>0.11334906757947601</v>
      </c>
    </row>
    <row r="695" spans="1:17" hidden="1" x14ac:dyDescent="0.3">
      <c r="A695" t="s">
        <v>1530</v>
      </c>
      <c r="B695" t="s">
        <v>1531</v>
      </c>
      <c r="C695" t="s">
        <v>3176</v>
      </c>
      <c r="D695" t="s">
        <v>127</v>
      </c>
      <c r="E695">
        <v>6713.1192217600001</v>
      </c>
      <c r="F695">
        <v>428.8</v>
      </c>
      <c r="G695">
        <v>-3.95100815456495</v>
      </c>
      <c r="H695">
        <v>19.788732492978401</v>
      </c>
      <c r="I695">
        <v>11.0662026778932</v>
      </c>
      <c r="J695">
        <v>4.2593451992320599</v>
      </c>
      <c r="M695">
        <v>75.868671208894398</v>
      </c>
      <c r="O695">
        <v>4.99067164179103</v>
      </c>
      <c r="P695">
        <v>31.897877576130401</v>
      </c>
    </row>
    <row r="696" spans="1:17" hidden="1" x14ac:dyDescent="0.3">
      <c r="A696" t="s">
        <v>1532</v>
      </c>
      <c r="B696" t="s">
        <v>1533</v>
      </c>
      <c r="C696" t="s">
        <v>3176</v>
      </c>
      <c r="D696" t="s">
        <v>1367</v>
      </c>
      <c r="E696">
        <v>6636.6662775300001</v>
      </c>
      <c r="F696">
        <v>1404.22</v>
      </c>
      <c r="G696">
        <v>-17.941571101702401</v>
      </c>
      <c r="H696">
        <v>-3.2597441053711802</v>
      </c>
      <c r="I696">
        <v>-7.0591551599173101</v>
      </c>
      <c r="J696">
        <v>1.6950541902282099</v>
      </c>
      <c r="K696">
        <v>1392.5213883071799</v>
      </c>
      <c r="L696">
        <v>1358.7482804788699</v>
      </c>
      <c r="M696">
        <v>77.088001342421407</v>
      </c>
      <c r="N696">
        <v>1.1529747572312701</v>
      </c>
      <c r="O696">
        <v>3.19964108188175</v>
      </c>
      <c r="P696">
        <v>11.592164342194099</v>
      </c>
      <c r="Q696">
        <v>-5.5078309021881003E-2</v>
      </c>
    </row>
    <row r="697" spans="1:17" x14ac:dyDescent="0.3">
      <c r="A697" t="s">
        <v>1534</v>
      </c>
      <c r="B697" t="s">
        <v>1535</v>
      </c>
      <c r="C697" t="s">
        <v>624</v>
      </c>
      <c r="D697" t="s">
        <v>483</v>
      </c>
      <c r="E697">
        <v>6570.97593856</v>
      </c>
      <c r="F697">
        <v>920.2</v>
      </c>
      <c r="G697">
        <v>-8.3836659796449808</v>
      </c>
      <c r="H697">
        <v>-4.4994728800822799</v>
      </c>
      <c r="I697">
        <v>6.3921034077670198</v>
      </c>
      <c r="J697">
        <v>-1.59671812416206</v>
      </c>
      <c r="K697">
        <v>923.54764015557305</v>
      </c>
      <c r="L697">
        <v>847.90066048079098</v>
      </c>
      <c r="M697">
        <v>45.195113000424797</v>
      </c>
      <c r="N697">
        <v>0.31941330712943</v>
      </c>
      <c r="O697">
        <v>22.582047381004099</v>
      </c>
      <c r="P697">
        <v>34.003203727974302</v>
      </c>
      <c r="Q697">
        <v>0.15441197726592701</v>
      </c>
    </row>
    <row r="698" spans="1:17" x14ac:dyDescent="0.3">
      <c r="A698" t="s">
        <v>1536</v>
      </c>
      <c r="B698" t="s">
        <v>1537</v>
      </c>
      <c r="C698" t="s">
        <v>3173</v>
      </c>
      <c r="D698" t="s">
        <v>1538</v>
      </c>
      <c r="E698">
        <v>6565.3983995250001</v>
      </c>
      <c r="F698">
        <v>502.95</v>
      </c>
      <c r="G698">
        <v>-11.4616776716953</v>
      </c>
      <c r="H698">
        <v>-5.4044398158078799</v>
      </c>
      <c r="I698">
        <v>-16.1601282286646</v>
      </c>
      <c r="J698">
        <v>-1.3985528295920699</v>
      </c>
      <c r="K698">
        <v>510.571767419281</v>
      </c>
      <c r="L698">
        <v>504.68197300617601</v>
      </c>
      <c r="M698">
        <v>44.976308737979402</v>
      </c>
      <c r="N698">
        <v>0.34394060997363302</v>
      </c>
      <c r="O698">
        <v>33.084799681876902</v>
      </c>
      <c r="P698">
        <v>28.6152665899501</v>
      </c>
      <c r="Q698">
        <v>4.4911494616735E-2</v>
      </c>
    </row>
    <row r="699" spans="1:17" x14ac:dyDescent="0.3">
      <c r="A699" t="s">
        <v>1539</v>
      </c>
      <c r="B699" t="s">
        <v>1540</v>
      </c>
      <c r="C699" t="s">
        <v>3175</v>
      </c>
      <c r="D699" t="s">
        <v>376</v>
      </c>
      <c r="E699">
        <v>6553.6015930000003</v>
      </c>
      <c r="F699">
        <v>337</v>
      </c>
      <c r="G699">
        <v>17.0003562129749</v>
      </c>
      <c r="H699">
        <v>-5.5038652126961001</v>
      </c>
      <c r="I699">
        <v>12.027163908672501</v>
      </c>
      <c r="J699">
        <v>-1.80919511624555</v>
      </c>
      <c r="K699">
        <v>334.71772498672999</v>
      </c>
      <c r="L699">
        <v>290.99808976897498</v>
      </c>
      <c r="M699">
        <v>40.206036824932198</v>
      </c>
      <c r="N699">
        <v>0.472431858568445</v>
      </c>
      <c r="O699">
        <v>10.7418397626112</v>
      </c>
      <c r="P699">
        <v>64.310092637737696</v>
      </c>
      <c r="Q699">
        <v>-6.8506656545570003E-3</v>
      </c>
    </row>
    <row r="700" spans="1:17" x14ac:dyDescent="0.3">
      <c r="A700" t="s">
        <v>1541</v>
      </c>
      <c r="B700" t="s">
        <v>1542</v>
      </c>
      <c r="C700" t="s">
        <v>3175</v>
      </c>
      <c r="D700" t="s">
        <v>281</v>
      </c>
      <c r="E700">
        <v>6512.7617697899996</v>
      </c>
      <c r="F700">
        <v>680.15</v>
      </c>
      <c r="G700">
        <v>-18.425408916719999</v>
      </c>
      <c r="H700">
        <v>4.5608655070853503</v>
      </c>
      <c r="I700">
        <v>28.392879112152698</v>
      </c>
      <c r="J700">
        <v>-0.83384573736357703</v>
      </c>
      <c r="K700">
        <v>620.66510699192099</v>
      </c>
      <c r="L700">
        <v>561.549717412973</v>
      </c>
      <c r="M700">
        <v>57.4950295264413</v>
      </c>
      <c r="N700">
        <v>0.70024466023978105</v>
      </c>
      <c r="O700">
        <v>6.8587811512166299</v>
      </c>
      <c r="P700">
        <v>56.37429589608</v>
      </c>
      <c r="Q700">
        <v>6.2591090277419006E-2</v>
      </c>
    </row>
    <row r="701" spans="1:17" x14ac:dyDescent="0.3">
      <c r="A701" t="s">
        <v>1543</v>
      </c>
      <c r="B701" t="s">
        <v>1544</v>
      </c>
      <c r="C701" t="s">
        <v>3161</v>
      </c>
      <c r="D701" t="s">
        <v>24</v>
      </c>
      <c r="E701">
        <v>6504.0384568500003</v>
      </c>
      <c r="F701">
        <v>24.86</v>
      </c>
      <c r="G701">
        <v>-14.2809165358249</v>
      </c>
      <c r="H701">
        <v>-3.56594095135998</v>
      </c>
      <c r="I701">
        <v>-23.944320316561399</v>
      </c>
      <c r="J701">
        <v>-1.65297452524235</v>
      </c>
      <c r="K701">
        <v>25.983331965272001</v>
      </c>
      <c r="L701">
        <v>26.046259048254399</v>
      </c>
      <c r="M701">
        <v>33.560008925659098</v>
      </c>
      <c r="N701">
        <v>0.44238362395417602</v>
      </c>
      <c r="O701">
        <v>48.357703408630101</v>
      </c>
      <c r="P701">
        <v>21.631323521654199</v>
      </c>
      <c r="Q701">
        <v>9.9080031736706001E-2</v>
      </c>
    </row>
    <row r="702" spans="1:17" x14ac:dyDescent="0.3">
      <c r="A702" t="s">
        <v>1545</v>
      </c>
      <c r="B702" t="s">
        <v>1546</v>
      </c>
      <c r="C702" t="s">
        <v>3173</v>
      </c>
      <c r="D702" t="s">
        <v>166</v>
      </c>
      <c r="E702">
        <v>6502.9230056400002</v>
      </c>
      <c r="F702">
        <v>416.4</v>
      </c>
      <c r="G702">
        <v>25.850080481110101</v>
      </c>
      <c r="H702">
        <v>-1.27642701959067</v>
      </c>
      <c r="I702">
        <v>31.840889569135001</v>
      </c>
      <c r="J702">
        <v>-4.7366044238065603</v>
      </c>
      <c r="K702">
        <v>404.507592707161</v>
      </c>
      <c r="L702">
        <v>337.340996740587</v>
      </c>
      <c r="M702">
        <v>42.943737398923702</v>
      </c>
      <c r="N702">
        <v>0.80261310168106104</v>
      </c>
      <c r="O702">
        <v>8.3093179634966496</v>
      </c>
      <c r="P702">
        <v>84.207033842070302</v>
      </c>
      <c r="Q702">
        <v>0.18907860278501001</v>
      </c>
    </row>
    <row r="703" spans="1:17" x14ac:dyDescent="0.3">
      <c r="A703" t="s">
        <v>1547</v>
      </c>
      <c r="B703" t="s">
        <v>1548</v>
      </c>
      <c r="C703" t="s">
        <v>3163</v>
      </c>
      <c r="D703" t="s">
        <v>985</v>
      </c>
      <c r="E703">
        <v>6502.5739468199999</v>
      </c>
      <c r="F703">
        <v>141.77000000000001</v>
      </c>
      <c r="G703">
        <v>-29.356413177356099</v>
      </c>
      <c r="H703">
        <v>5.4014430115430896</v>
      </c>
      <c r="I703">
        <v>-40.263034500967898</v>
      </c>
      <c r="J703">
        <v>-4.1198045174273199</v>
      </c>
      <c r="K703">
        <v>140.11533116186399</v>
      </c>
      <c r="L703">
        <v>151.52951619106</v>
      </c>
      <c r="M703">
        <v>50.872570485642001</v>
      </c>
      <c r="N703">
        <v>2.3719587064280701</v>
      </c>
      <c r="O703">
        <v>48.550469069619702</v>
      </c>
      <c r="P703">
        <v>13.416</v>
      </c>
      <c r="Q703">
        <v>4.1439532874920998E-2</v>
      </c>
    </row>
    <row r="704" spans="1:17" hidden="1" x14ac:dyDescent="0.3">
      <c r="A704" t="s">
        <v>1549</v>
      </c>
      <c r="B704" t="s">
        <v>1550</v>
      </c>
      <c r="C704" t="s">
        <v>3176</v>
      </c>
      <c r="D704" t="s">
        <v>1367</v>
      </c>
      <c r="E704">
        <v>6496.9056107910001</v>
      </c>
      <c r="F704">
        <v>1179.9000000000001</v>
      </c>
      <c r="G704">
        <v>-17.4970426194891</v>
      </c>
      <c r="H704">
        <v>-2.4315547943284099</v>
      </c>
      <c r="I704">
        <v>-6.9799413813494304</v>
      </c>
      <c r="J704">
        <v>9.99428800903083E-2</v>
      </c>
      <c r="K704">
        <v>1167.28772791356</v>
      </c>
      <c r="L704">
        <v>1138.4084487784301</v>
      </c>
      <c r="M704">
        <v>63.340787818078198</v>
      </c>
      <c r="N704">
        <v>1.01550961541732</v>
      </c>
      <c r="O704">
        <v>12.3298584625815</v>
      </c>
      <c r="P704">
        <v>36.277012277520399</v>
      </c>
    </row>
    <row r="705" spans="1:17" x14ac:dyDescent="0.3">
      <c r="A705" t="s">
        <v>1551</v>
      </c>
      <c r="B705" t="s">
        <v>1552</v>
      </c>
      <c r="C705" t="s">
        <v>3167</v>
      </c>
      <c r="D705" t="s">
        <v>848</v>
      </c>
      <c r="E705">
        <v>6471.6299220230003</v>
      </c>
      <c r="F705">
        <v>218.63</v>
      </c>
      <c r="G705">
        <v>15.5325036057614</v>
      </c>
      <c r="H705">
        <v>0.66337485080578595</v>
      </c>
      <c r="I705">
        <v>3.8639821977862798</v>
      </c>
      <c r="J705">
        <v>0.51967079060684196</v>
      </c>
      <c r="K705">
        <v>213.22971965072401</v>
      </c>
      <c r="L705">
        <v>197.44083859659699</v>
      </c>
      <c r="M705">
        <v>62.644397944120897</v>
      </c>
      <c r="N705">
        <v>0.74543175782368498</v>
      </c>
      <c r="O705">
        <v>16.4524539175776</v>
      </c>
      <c r="P705">
        <v>74.068471337579595</v>
      </c>
      <c r="Q705">
        <v>8.4064330027230003E-2</v>
      </c>
    </row>
    <row r="706" spans="1:17" x14ac:dyDescent="0.3">
      <c r="A706" t="s">
        <v>1553</v>
      </c>
      <c r="B706" t="s">
        <v>1554</v>
      </c>
      <c r="C706" t="s">
        <v>3168</v>
      </c>
      <c r="D706" t="s">
        <v>483</v>
      </c>
      <c r="E706">
        <v>6456.7740371999998</v>
      </c>
      <c r="F706">
        <v>1195.5</v>
      </c>
      <c r="G706">
        <v>-40.849284497288501</v>
      </c>
      <c r="H706">
        <v>0.41739872817886198</v>
      </c>
      <c r="I706">
        <v>-2.2173585697874598</v>
      </c>
      <c r="J706">
        <v>0.38572046247596897</v>
      </c>
      <c r="K706">
        <v>1123.2760959739701</v>
      </c>
      <c r="L706">
        <v>1121.5357314810699</v>
      </c>
      <c r="M706">
        <v>66.426989068610297</v>
      </c>
      <c r="N706">
        <v>0.61236372118150595</v>
      </c>
      <c r="O706">
        <v>17.4989544123797</v>
      </c>
      <c r="P706">
        <v>28.093860495017601</v>
      </c>
      <c r="Q706">
        <v>-4.6830443752907E-2</v>
      </c>
    </row>
    <row r="707" spans="1:17" hidden="1" x14ac:dyDescent="0.3">
      <c r="A707" t="s">
        <v>1555</v>
      </c>
      <c r="B707" t="s">
        <v>1556</v>
      </c>
      <c r="C707" t="s">
        <v>3176</v>
      </c>
      <c r="D707" t="s">
        <v>46</v>
      </c>
      <c r="E707">
        <v>6453.4190757449996</v>
      </c>
      <c r="F707">
        <v>370.45</v>
      </c>
      <c r="G707">
        <v>-30.5575108955214</v>
      </c>
      <c r="H707">
        <v>-9.7624497650856092</v>
      </c>
      <c r="I707">
        <v>-15.540300063063199</v>
      </c>
      <c r="J707">
        <v>-5.1435231225525202</v>
      </c>
      <c r="M707">
        <v>28.7088272511665</v>
      </c>
      <c r="O707">
        <v>14.671345660682899</v>
      </c>
      <c r="P707">
        <v>0.69312313128568803</v>
      </c>
    </row>
    <row r="708" spans="1:17" hidden="1" x14ac:dyDescent="0.3">
      <c r="A708" t="s">
        <v>1557</v>
      </c>
      <c r="B708" t="s">
        <v>1558</v>
      </c>
      <c r="C708" t="s">
        <v>3176</v>
      </c>
      <c r="D708" t="s">
        <v>46</v>
      </c>
      <c r="E708">
        <v>6441.1939423249996</v>
      </c>
      <c r="F708">
        <v>596.35</v>
      </c>
      <c r="G708">
        <v>1391.0384733104299</v>
      </c>
      <c r="H708">
        <v>-81.547614195459104</v>
      </c>
      <c r="I708">
        <v>228.92078572169399</v>
      </c>
      <c r="J708">
        <v>-12.354037757686299</v>
      </c>
      <c r="K708">
        <v>595.44269171890699</v>
      </c>
      <c r="L708">
        <v>351.34349656926202</v>
      </c>
      <c r="M708">
        <v>31.3909578680883</v>
      </c>
      <c r="N708">
        <v>1.11051902376638</v>
      </c>
      <c r="O708">
        <v>26.432464156954801</v>
      </c>
      <c r="P708">
        <v>1801.0200828817301</v>
      </c>
    </row>
    <row r="709" spans="1:17" x14ac:dyDescent="0.3">
      <c r="A709" t="s">
        <v>1559</v>
      </c>
      <c r="B709" t="s">
        <v>1560</v>
      </c>
      <c r="C709" t="s">
        <v>3173</v>
      </c>
      <c r="D709" t="s">
        <v>258</v>
      </c>
      <c r="E709">
        <v>6412.4736452400002</v>
      </c>
      <c r="F709">
        <v>1426.35</v>
      </c>
      <c r="G709">
        <v>-46.880506431854698</v>
      </c>
      <c r="H709">
        <v>1.6375477169538799</v>
      </c>
      <c r="I709">
        <v>2.29600798516132</v>
      </c>
      <c r="J709">
        <v>4.4969240226829799</v>
      </c>
      <c r="K709">
        <v>1373.81628291895</v>
      </c>
      <c r="L709">
        <v>1414.1924246542401</v>
      </c>
      <c r="M709">
        <v>71.195054121613893</v>
      </c>
      <c r="N709">
        <v>3.1819273245389499</v>
      </c>
      <c r="O709">
        <v>33.063413608160602</v>
      </c>
      <c r="P709">
        <v>24.779109439244099</v>
      </c>
      <c r="Q709">
        <v>-4.0795135615371E-2</v>
      </c>
    </row>
    <row r="710" spans="1:17" hidden="1" x14ac:dyDescent="0.3">
      <c r="A710" t="s">
        <v>1561</v>
      </c>
      <c r="B710" t="s">
        <v>1562</v>
      </c>
      <c r="C710" t="s">
        <v>3176</v>
      </c>
      <c r="D710" t="s">
        <v>46</v>
      </c>
      <c r="E710">
        <v>6347.84</v>
      </c>
      <c r="F710">
        <v>90</v>
      </c>
      <c r="G710">
        <v>-32.592901975030202</v>
      </c>
      <c r="H710">
        <v>-2.76433774494715</v>
      </c>
      <c r="I710">
        <v>-13.499604186050201</v>
      </c>
      <c r="J710">
        <v>0.94442807216023805</v>
      </c>
      <c r="K710">
        <v>90.488060160840206</v>
      </c>
      <c r="L710">
        <v>92.121399779553201</v>
      </c>
      <c r="M710">
        <v>53.081674366169402</v>
      </c>
      <c r="N710">
        <v>0</v>
      </c>
      <c r="O710">
        <v>9.44444444444445</v>
      </c>
      <c r="P710">
        <v>5.8823529411764701</v>
      </c>
    </row>
    <row r="711" spans="1:17" x14ac:dyDescent="0.3">
      <c r="A711" t="s">
        <v>1563</v>
      </c>
      <c r="B711" t="s">
        <v>1564</v>
      </c>
      <c r="C711" t="s">
        <v>3175</v>
      </c>
      <c r="D711" t="s">
        <v>376</v>
      </c>
      <c r="E711">
        <v>6341.7069768000001</v>
      </c>
      <c r="F711">
        <v>129.27000000000001</v>
      </c>
      <c r="G711">
        <v>43.749203288127703</v>
      </c>
      <c r="H711">
        <v>-8.2353495480798102</v>
      </c>
      <c r="I711">
        <v>20.0462600769402</v>
      </c>
      <c r="J711">
        <v>-7.5756868703684797</v>
      </c>
      <c r="K711">
        <v>134.88597790352401</v>
      </c>
      <c r="L711">
        <v>113.372745496638</v>
      </c>
      <c r="M711">
        <v>30.409867272732001</v>
      </c>
      <c r="N711">
        <v>0.186589875780938</v>
      </c>
      <c r="O711">
        <v>31.469018333720101</v>
      </c>
      <c r="P711">
        <v>98.724058416602603</v>
      </c>
      <c r="Q711">
        <v>8.1501147497025E-2</v>
      </c>
    </row>
    <row r="712" spans="1:17" x14ac:dyDescent="0.3">
      <c r="A712" t="s">
        <v>1565</v>
      </c>
      <c r="B712" t="s">
        <v>1566</v>
      </c>
      <c r="C712" t="s">
        <v>3161</v>
      </c>
      <c r="D712" t="s">
        <v>545</v>
      </c>
      <c r="E712">
        <v>6334.1817035000004</v>
      </c>
      <c r="F712">
        <v>295.39999999999998</v>
      </c>
      <c r="G712">
        <v>-17.931275433632599</v>
      </c>
      <c r="H712">
        <v>-3.1091653311540499</v>
      </c>
      <c r="I712">
        <v>-29.556328356766699</v>
      </c>
      <c r="J712">
        <v>1.5011434514225901</v>
      </c>
      <c r="K712">
        <v>297.963522134051</v>
      </c>
      <c r="L712">
        <v>311.71405394596701</v>
      </c>
      <c r="M712">
        <v>55.551883167550301</v>
      </c>
      <c r="N712">
        <v>0.65602891347719705</v>
      </c>
      <c r="O712">
        <v>37.197020988490202</v>
      </c>
      <c r="P712">
        <v>16.047927715576499</v>
      </c>
      <c r="Q712">
        <v>0.105869910033193</v>
      </c>
    </row>
    <row r="713" spans="1:17" x14ac:dyDescent="0.3">
      <c r="A713" t="s">
        <v>1567</v>
      </c>
      <c r="B713" t="s">
        <v>1568</v>
      </c>
      <c r="C713" t="s">
        <v>3173</v>
      </c>
      <c r="D713" t="s">
        <v>436</v>
      </c>
      <c r="E713">
        <v>6311.9320001099904</v>
      </c>
      <c r="F713">
        <v>570.9</v>
      </c>
      <c r="G713">
        <v>-49.407385500399101</v>
      </c>
      <c r="H713">
        <v>-11.9594536183585</v>
      </c>
      <c r="I713">
        <v>-9.1694774895345006</v>
      </c>
      <c r="J713">
        <v>-3.9368039821336702</v>
      </c>
      <c r="K713">
        <v>612.108184208632</v>
      </c>
      <c r="L713">
        <v>635.53763604775497</v>
      </c>
      <c r="M713">
        <v>45.604469110739899</v>
      </c>
      <c r="N713">
        <v>1.23362145172627</v>
      </c>
      <c r="O713">
        <v>35.925731301453801</v>
      </c>
      <c r="P713">
        <v>9.5041718615133703</v>
      </c>
      <c r="Q713">
        <v>-7.3794658457327994E-2</v>
      </c>
    </row>
    <row r="714" spans="1:17" x14ac:dyDescent="0.3">
      <c r="A714" t="s">
        <v>1569</v>
      </c>
      <c r="B714" t="s">
        <v>1570</v>
      </c>
      <c r="C714" t="s">
        <v>3173</v>
      </c>
      <c r="D714" t="s">
        <v>624</v>
      </c>
      <c r="E714">
        <v>6297.4796789000002</v>
      </c>
      <c r="F714">
        <v>352.9</v>
      </c>
      <c r="G714">
        <v>26.759050302626999</v>
      </c>
      <c r="H714">
        <v>0.61906607596576801</v>
      </c>
      <c r="I714">
        <v>13.6831646845622</v>
      </c>
      <c r="J714">
        <v>-3.4907296522937798</v>
      </c>
      <c r="K714">
        <v>364.392581439146</v>
      </c>
      <c r="L714">
        <v>329.104532362432</v>
      </c>
      <c r="M714">
        <v>30.2856598883636</v>
      </c>
      <c r="N714">
        <v>0.593237109098955</v>
      </c>
      <c r="O714">
        <v>24.199489940492999</v>
      </c>
      <c r="P714">
        <v>73.799556759418806</v>
      </c>
      <c r="Q714">
        <v>0.10432216414713499</v>
      </c>
    </row>
    <row r="715" spans="1:17" x14ac:dyDescent="0.3">
      <c r="A715" t="s">
        <v>1571</v>
      </c>
      <c r="B715" t="s">
        <v>1572</v>
      </c>
      <c r="C715" t="s">
        <v>3162</v>
      </c>
      <c r="D715" t="s">
        <v>662</v>
      </c>
      <c r="E715">
        <v>6289.0365085800004</v>
      </c>
      <c r="F715">
        <v>128.94</v>
      </c>
      <c r="G715">
        <v>-52.935557824731298</v>
      </c>
      <c r="H715">
        <v>-10.4728069183152</v>
      </c>
      <c r="I715">
        <v>-11.0613054505035</v>
      </c>
      <c r="J715">
        <v>-2.7304301509021398</v>
      </c>
      <c r="K715">
        <v>135.573513310674</v>
      </c>
      <c r="L715">
        <v>138.58650400115999</v>
      </c>
      <c r="M715">
        <v>33.429175481653502</v>
      </c>
      <c r="N715">
        <v>0.48344382068381597</v>
      </c>
      <c r="O715">
        <v>38.863037071506099</v>
      </c>
      <c r="P715">
        <v>17.7534246575342</v>
      </c>
      <c r="Q715">
        <v>-9.9465489558400996E-2</v>
      </c>
    </row>
    <row r="716" spans="1:17" hidden="1" x14ac:dyDescent="0.3">
      <c r="A716" t="s">
        <v>1573</v>
      </c>
      <c r="B716" t="s">
        <v>1574</v>
      </c>
      <c r="C716" t="s">
        <v>3176</v>
      </c>
      <c r="D716" t="s">
        <v>1056</v>
      </c>
      <c r="E716">
        <v>6266.1528877000001</v>
      </c>
      <c r="F716">
        <v>113</v>
      </c>
      <c r="G716">
        <v>-28.0820324098128</v>
      </c>
      <c r="H716">
        <v>-2.76433774494715</v>
      </c>
      <c r="I716">
        <v>-13.0648215773545</v>
      </c>
      <c r="M716">
        <v>50</v>
      </c>
      <c r="N716">
        <v>0.2</v>
      </c>
      <c r="O716">
        <v>1.76991150442478</v>
      </c>
      <c r="P716">
        <v>0</v>
      </c>
    </row>
    <row r="717" spans="1:17" hidden="1" x14ac:dyDescent="0.3">
      <c r="A717" t="s">
        <v>1575</v>
      </c>
      <c r="B717" t="s">
        <v>1576</v>
      </c>
      <c r="C717" t="s">
        <v>3176</v>
      </c>
      <c r="D717" t="s">
        <v>548</v>
      </c>
      <c r="E717">
        <v>6244.4043575550004</v>
      </c>
      <c r="F717">
        <v>6491.55</v>
      </c>
      <c r="G717">
        <v>-13.178722350178299</v>
      </c>
      <c r="H717">
        <v>2.9296817972601001</v>
      </c>
      <c r="I717">
        <v>3.4999005367714302</v>
      </c>
      <c r="J717">
        <v>5.1904996201375004</v>
      </c>
      <c r="K717">
        <v>5903.9909697288404</v>
      </c>
      <c r="L717">
        <v>5630.6723683765504</v>
      </c>
      <c r="M717">
        <v>78.954935842544202</v>
      </c>
      <c r="N717">
        <v>0.78794759257587799</v>
      </c>
      <c r="O717">
        <v>0.20719242707827301</v>
      </c>
      <c r="P717">
        <v>30.2634747361239</v>
      </c>
      <c r="Q717">
        <v>7.4699694967382005E-2</v>
      </c>
    </row>
    <row r="718" spans="1:17" x14ac:dyDescent="0.3">
      <c r="A718" t="s">
        <v>1577</v>
      </c>
      <c r="B718" t="s">
        <v>1578</v>
      </c>
      <c r="C718" t="s">
        <v>3163</v>
      </c>
      <c r="D718" t="s">
        <v>248</v>
      </c>
      <c r="E718">
        <v>6237.3147895499997</v>
      </c>
      <c r="F718">
        <v>323.25</v>
      </c>
      <c r="G718">
        <v>27.037880943119202</v>
      </c>
      <c r="H718">
        <v>23.056963782568999</v>
      </c>
      <c r="I718">
        <v>53.052646004643798</v>
      </c>
      <c r="J718">
        <v>5.39118853768045</v>
      </c>
      <c r="K718">
        <v>259.36114703288399</v>
      </c>
      <c r="L718">
        <v>234.98008306959699</v>
      </c>
      <c r="M718">
        <v>76.903428995013797</v>
      </c>
      <c r="N718">
        <v>2.7621366741496298</v>
      </c>
      <c r="O718">
        <v>0.69605568445476595</v>
      </c>
      <c r="P718">
        <v>82.627118644067707</v>
      </c>
      <c r="Q718">
        <v>0.20506771884252001</v>
      </c>
    </row>
    <row r="719" spans="1:17" x14ac:dyDescent="0.3">
      <c r="A719" t="s">
        <v>1579</v>
      </c>
      <c r="B719" t="s">
        <v>1580</v>
      </c>
      <c r="C719" t="s">
        <v>3175</v>
      </c>
      <c r="D719" t="s">
        <v>281</v>
      </c>
      <c r="E719">
        <v>6172.0066137599997</v>
      </c>
      <c r="F719">
        <v>840.45</v>
      </c>
      <c r="G719">
        <v>-12.561002563942299</v>
      </c>
      <c r="H719">
        <v>7.3500633317688502</v>
      </c>
      <c r="I719">
        <v>-0.57257787908116897</v>
      </c>
      <c r="J719">
        <v>5.1673580084659596</v>
      </c>
      <c r="K719">
        <v>775.55932213779397</v>
      </c>
      <c r="L719">
        <v>763.99144703945694</v>
      </c>
      <c r="M719">
        <v>80.735980652309394</v>
      </c>
      <c r="N719">
        <v>2.18532506755135</v>
      </c>
      <c r="O719">
        <v>3.37319293235764</v>
      </c>
      <c r="P719">
        <v>30.302325581395301</v>
      </c>
      <c r="Q719">
        <v>5.3394837347229003E-2</v>
      </c>
    </row>
    <row r="720" spans="1:17" x14ac:dyDescent="0.3">
      <c r="A720" t="s">
        <v>1581</v>
      </c>
      <c r="B720" t="s">
        <v>1582</v>
      </c>
      <c r="C720" t="s">
        <v>3170</v>
      </c>
      <c r="D720" t="s">
        <v>78</v>
      </c>
      <c r="E720">
        <v>6156.3062380000001</v>
      </c>
      <c r="F720">
        <v>300.5</v>
      </c>
      <c r="G720">
        <v>33.5825903080991</v>
      </c>
      <c r="H720">
        <v>-13.0474972084344</v>
      </c>
      <c r="I720">
        <v>26.5499684123718</v>
      </c>
      <c r="J720">
        <v>-0.447873320141153</v>
      </c>
      <c r="K720">
        <v>306.25026588751098</v>
      </c>
      <c r="L720">
        <v>257.27374422522701</v>
      </c>
      <c r="M720">
        <v>42.462382479892597</v>
      </c>
      <c r="N720">
        <v>0.90048320410895599</v>
      </c>
      <c r="O720">
        <v>22.995008319467502</v>
      </c>
      <c r="P720">
        <v>86.703945324634901</v>
      </c>
      <c r="Q720">
        <v>6.7106698818571994E-2</v>
      </c>
    </row>
    <row r="721" spans="1:17" x14ac:dyDescent="0.3">
      <c r="A721" t="s">
        <v>1583</v>
      </c>
      <c r="B721" t="s">
        <v>1584</v>
      </c>
      <c r="C721" t="s">
        <v>3165</v>
      </c>
      <c r="D721" t="s">
        <v>188</v>
      </c>
      <c r="E721">
        <v>6148.5215127599904</v>
      </c>
      <c r="F721">
        <v>678.45</v>
      </c>
      <c r="G721">
        <v>27.5180799957148</v>
      </c>
      <c r="H721">
        <v>10.2544987277983</v>
      </c>
      <c r="I721">
        <v>35.7637397517369</v>
      </c>
      <c r="J721">
        <v>0.27781024196465498</v>
      </c>
      <c r="K721">
        <v>632.81070839582901</v>
      </c>
      <c r="L721">
        <v>547.14905938863399</v>
      </c>
      <c r="M721">
        <v>56.099292952619699</v>
      </c>
      <c r="N721">
        <v>1.81082712203897</v>
      </c>
      <c r="O721">
        <v>6.3748249686785998</v>
      </c>
      <c r="P721">
        <v>82.821341956346004</v>
      </c>
    </row>
    <row r="722" spans="1:17" x14ac:dyDescent="0.3">
      <c r="A722" t="s">
        <v>1585</v>
      </c>
      <c r="B722" t="s">
        <v>1586</v>
      </c>
      <c r="C722" t="s">
        <v>3173</v>
      </c>
      <c r="D722" t="s">
        <v>1405</v>
      </c>
      <c r="E722">
        <v>6141.0754045200001</v>
      </c>
      <c r="F722">
        <v>949.2</v>
      </c>
      <c r="G722">
        <v>8.6592314341576806</v>
      </c>
      <c r="H722">
        <v>23.700375970099401</v>
      </c>
      <c r="I722">
        <v>5.7005694911353304</v>
      </c>
      <c r="J722">
        <v>4.4706979653366004</v>
      </c>
      <c r="K722">
        <v>851.05122449057399</v>
      </c>
      <c r="L722">
        <v>787.86012089075302</v>
      </c>
      <c r="M722">
        <v>66.714584369730602</v>
      </c>
      <c r="N722">
        <v>0.78462257241460698</v>
      </c>
      <c r="O722">
        <v>14.728192161820401</v>
      </c>
      <c r="P722">
        <v>55.5045871559633</v>
      </c>
      <c r="Q722">
        <v>0.12651951799227801</v>
      </c>
    </row>
    <row r="723" spans="1:17" x14ac:dyDescent="0.3">
      <c r="A723" t="s">
        <v>1587</v>
      </c>
      <c r="B723" t="s">
        <v>1588</v>
      </c>
      <c r="C723" t="s">
        <v>3178</v>
      </c>
      <c r="D723" t="s">
        <v>1589</v>
      </c>
      <c r="E723">
        <v>6097.4401637000001</v>
      </c>
      <c r="F723">
        <v>342.25</v>
      </c>
      <c r="G723">
        <v>29.828670007629999</v>
      </c>
      <c r="H723">
        <v>-7.25029156168491</v>
      </c>
      <c r="I723">
        <v>16.6421533143358</v>
      </c>
      <c r="J723">
        <v>-1.84000306556431</v>
      </c>
      <c r="K723">
        <v>333.18206782442502</v>
      </c>
      <c r="L723">
        <v>298.13527751538697</v>
      </c>
      <c r="M723">
        <v>61.2265508217519</v>
      </c>
      <c r="N723">
        <v>0.53381968169541405</v>
      </c>
      <c r="O723">
        <v>18.013148283418499</v>
      </c>
      <c r="P723">
        <v>68.181818181818102</v>
      </c>
      <c r="Q723">
        <v>0.12579081081656501</v>
      </c>
    </row>
    <row r="724" spans="1:17" hidden="1" x14ac:dyDescent="0.3">
      <c r="A724" t="s">
        <v>1590</v>
      </c>
      <c r="B724" t="s">
        <v>1591</v>
      </c>
      <c r="C724" t="s">
        <v>3176</v>
      </c>
      <c r="D724" t="s">
        <v>54</v>
      </c>
      <c r="E724">
        <v>6090.4321930099904</v>
      </c>
      <c r="F724">
        <v>1400.3</v>
      </c>
      <c r="G724">
        <v>-4.5300186728684801</v>
      </c>
      <c r="H724">
        <v>11.4442137744525</v>
      </c>
      <c r="I724">
        <v>14.160463530785799</v>
      </c>
      <c r="J724">
        <v>3.3891355209360299</v>
      </c>
      <c r="K724">
        <v>1250.0429946878801</v>
      </c>
      <c r="M724">
        <v>68.279867160537293</v>
      </c>
      <c r="N724">
        <v>1.2238883858590099</v>
      </c>
      <c r="O724">
        <v>2.25665928729559</v>
      </c>
      <c r="P724">
        <v>44.360824742268001</v>
      </c>
    </row>
    <row r="725" spans="1:17" hidden="1" x14ac:dyDescent="0.3">
      <c r="A725" t="s">
        <v>1592</v>
      </c>
      <c r="B725" t="s">
        <v>1593</v>
      </c>
      <c r="C725" t="s">
        <v>3176</v>
      </c>
      <c r="D725" t="s">
        <v>124</v>
      </c>
      <c r="E725">
        <v>6082.5437689999999</v>
      </c>
      <c r="F725">
        <v>157</v>
      </c>
      <c r="G725">
        <v>-31.604789496150101</v>
      </c>
      <c r="H725">
        <v>-8.9060221475011208</v>
      </c>
      <c r="I725">
        <v>-16.5875786636919</v>
      </c>
      <c r="J725">
        <v>-3.3821076000643999</v>
      </c>
      <c r="K725">
        <v>164.97515454817199</v>
      </c>
      <c r="M725">
        <v>37.696278992466702</v>
      </c>
      <c r="O725">
        <v>25.796178343948998</v>
      </c>
      <c r="P725">
        <v>16.296296296296202</v>
      </c>
    </row>
    <row r="726" spans="1:17" hidden="1" x14ac:dyDescent="0.3">
      <c r="A726" t="s">
        <v>1594</v>
      </c>
      <c r="B726" t="s">
        <v>1595</v>
      </c>
      <c r="C726" t="s">
        <v>3176</v>
      </c>
      <c r="D726" t="s">
        <v>837</v>
      </c>
      <c r="E726">
        <v>6073.760061</v>
      </c>
      <c r="F726">
        <v>708.15</v>
      </c>
      <c r="G726">
        <v>47.842315095440803</v>
      </c>
      <c r="H726">
        <v>-8.4332566638660804</v>
      </c>
      <c r="I726">
        <v>-7.8554982729051099</v>
      </c>
      <c r="J726">
        <v>-2.10418303895087</v>
      </c>
      <c r="K726">
        <v>749.65984610834698</v>
      </c>
      <c r="L726">
        <v>665.91264212388103</v>
      </c>
      <c r="M726">
        <v>36.756048513380499</v>
      </c>
      <c r="N726">
        <v>0.13063146689682201</v>
      </c>
      <c r="O726">
        <v>31.4410788674715</v>
      </c>
      <c r="P726">
        <v>91.624949262616596</v>
      </c>
      <c r="Q726">
        <v>5.2133805098098E-2</v>
      </c>
    </row>
    <row r="727" spans="1:17" hidden="1" x14ac:dyDescent="0.3">
      <c r="A727" t="s">
        <v>1596</v>
      </c>
      <c r="B727" t="s">
        <v>1597</v>
      </c>
      <c r="C727" t="s">
        <v>3176</v>
      </c>
      <c r="D727" t="s">
        <v>286</v>
      </c>
      <c r="E727">
        <v>6072.8583600000002</v>
      </c>
      <c r="F727">
        <v>3132.6</v>
      </c>
      <c r="G727">
        <v>619.01142248862504</v>
      </c>
      <c r="H727">
        <v>8.0567163178343399</v>
      </c>
      <c r="I727">
        <v>150.937275076189</v>
      </c>
      <c r="J727">
        <v>-1.2954519878097699</v>
      </c>
      <c r="K727">
        <v>2740.3211978590898</v>
      </c>
      <c r="L727">
        <v>1721.7407920082401</v>
      </c>
      <c r="M727">
        <v>41.230083537535798</v>
      </c>
      <c r="N727">
        <v>0.80808080808080796</v>
      </c>
      <c r="O727">
        <v>14.186298921023999</v>
      </c>
      <c r="P727">
        <v>683.15</v>
      </c>
      <c r="Q727">
        <v>0.32859335299557102</v>
      </c>
    </row>
    <row r="728" spans="1:17" x14ac:dyDescent="0.3">
      <c r="A728" t="s">
        <v>1598</v>
      </c>
      <c r="B728" t="s">
        <v>1599</v>
      </c>
      <c r="C728" t="s">
        <v>3163</v>
      </c>
      <c r="D728" t="s">
        <v>1600</v>
      </c>
      <c r="E728">
        <v>6011.4330757799999</v>
      </c>
      <c r="F728">
        <v>1175.55</v>
      </c>
      <c r="G728">
        <v>76.3556065170811</v>
      </c>
      <c r="H728">
        <v>3.9766169943567302</v>
      </c>
      <c r="I728">
        <v>63.075317684666302</v>
      </c>
      <c r="J728">
        <v>12.531197007922399</v>
      </c>
      <c r="K728">
        <v>1047.8205329929301</v>
      </c>
      <c r="L728">
        <v>855.02829462909096</v>
      </c>
      <c r="M728">
        <v>75.390476611581505</v>
      </c>
      <c r="N728">
        <v>0.66000019424032497</v>
      </c>
      <c r="O728">
        <v>2.16494406873379</v>
      </c>
      <c r="P728">
        <v>112.384823848238</v>
      </c>
      <c r="Q728">
        <v>7.0213328203899E-2</v>
      </c>
    </row>
    <row r="729" spans="1:17" hidden="1" x14ac:dyDescent="0.3">
      <c r="A729" t="s">
        <v>1601</v>
      </c>
      <c r="B729" t="s">
        <v>1602</v>
      </c>
      <c r="C729" t="s">
        <v>3176</v>
      </c>
      <c r="D729" t="s">
        <v>269</v>
      </c>
      <c r="E729">
        <v>6004.8945403600001</v>
      </c>
      <c r="F729">
        <v>5487.8</v>
      </c>
      <c r="G729">
        <v>72.992380711444795</v>
      </c>
      <c r="H729">
        <v>12.432899121077099</v>
      </c>
      <c r="I729">
        <v>42.039780806006199</v>
      </c>
      <c r="J729">
        <v>-1.60559544703504</v>
      </c>
      <c r="K729">
        <v>4954.0597008885698</v>
      </c>
      <c r="L729">
        <v>4075.1006726749702</v>
      </c>
      <c r="M729">
        <v>55.2391912025682</v>
      </c>
      <c r="N729">
        <v>0.72149813760915704</v>
      </c>
      <c r="O729">
        <v>5.1423156820583804</v>
      </c>
      <c r="P729">
        <v>130.85142184082099</v>
      </c>
      <c r="Q729">
        <v>0.147558524031358</v>
      </c>
    </row>
    <row r="730" spans="1:17" hidden="1" x14ac:dyDescent="0.3">
      <c r="A730" t="s">
        <v>1603</v>
      </c>
      <c r="B730" t="s">
        <v>1604</v>
      </c>
      <c r="C730" t="s">
        <v>3176</v>
      </c>
      <c r="D730" t="s">
        <v>24</v>
      </c>
      <c r="E730">
        <v>5966.8751887500002</v>
      </c>
      <c r="F730">
        <v>570.5</v>
      </c>
      <c r="G730">
        <v>28.621107260335801</v>
      </c>
      <c r="H730">
        <v>-8.5810044116138204</v>
      </c>
      <c r="I730">
        <v>19.868973684379799</v>
      </c>
      <c r="J730">
        <v>-4.2401356862290198</v>
      </c>
      <c r="K730">
        <v>606.75156418271797</v>
      </c>
      <c r="M730">
        <v>36.373812148200997</v>
      </c>
      <c r="N730">
        <v>1.12347607625108</v>
      </c>
      <c r="O730">
        <v>33.374233128834298</v>
      </c>
      <c r="P730">
        <v>56.301369863013697</v>
      </c>
    </row>
    <row r="731" spans="1:17" hidden="1" x14ac:dyDescent="0.3">
      <c r="A731" t="s">
        <v>1605</v>
      </c>
      <c r="B731" t="s">
        <v>1606</v>
      </c>
      <c r="C731" t="s">
        <v>3176</v>
      </c>
      <c r="D731" t="s">
        <v>232</v>
      </c>
      <c r="E731">
        <v>5950.3378725000002</v>
      </c>
      <c r="F731">
        <v>5374.1</v>
      </c>
      <c r="G731">
        <v>111.081440856867</v>
      </c>
      <c r="H731">
        <v>5.9871922428129398</v>
      </c>
      <c r="I731">
        <v>36.637580288162702</v>
      </c>
      <c r="J731">
        <v>-1.59670538304999</v>
      </c>
      <c r="K731">
        <v>5063.2488920523701</v>
      </c>
      <c r="L731">
        <v>4008.7916255963801</v>
      </c>
      <c r="M731">
        <v>49.481726100905497</v>
      </c>
      <c r="N731">
        <v>0.43004640264417698</v>
      </c>
      <c r="O731">
        <v>6.5294653988574796</v>
      </c>
      <c r="P731">
        <v>164.427879056264</v>
      </c>
      <c r="Q731">
        <v>0.13147706206794499</v>
      </c>
    </row>
    <row r="732" spans="1:17" x14ac:dyDescent="0.3">
      <c r="A732" t="s">
        <v>1607</v>
      </c>
      <c r="B732" t="s">
        <v>1608</v>
      </c>
      <c r="C732" t="s">
        <v>3171</v>
      </c>
      <c r="D732" t="s">
        <v>345</v>
      </c>
      <c r="E732">
        <v>5943.3834247199902</v>
      </c>
      <c r="F732">
        <v>2185.8000000000002</v>
      </c>
      <c r="G732">
        <v>41.2605178769807</v>
      </c>
      <c r="H732">
        <v>8.2066170314627502</v>
      </c>
      <c r="I732">
        <v>88.464080805693598</v>
      </c>
      <c r="J732">
        <v>11.457229220109699</v>
      </c>
      <c r="K732">
        <v>1949.8509265084001</v>
      </c>
      <c r="L732">
        <v>1578.31319590877</v>
      </c>
      <c r="M732">
        <v>68.050781960924098</v>
      </c>
      <c r="N732">
        <v>1.16341363627233</v>
      </c>
      <c r="O732">
        <v>3.8086741696404101</v>
      </c>
      <c r="P732">
        <v>129.75771272402301</v>
      </c>
      <c r="Q732">
        <v>-1.4646902499902E-2</v>
      </c>
    </row>
    <row r="733" spans="1:17" x14ac:dyDescent="0.3">
      <c r="A733" t="s">
        <v>1609</v>
      </c>
      <c r="B733" t="s">
        <v>1610</v>
      </c>
      <c r="C733" t="s">
        <v>3164</v>
      </c>
      <c r="D733" t="s">
        <v>46</v>
      </c>
      <c r="E733">
        <v>5909.0976910700001</v>
      </c>
      <c r="F733">
        <v>780.95</v>
      </c>
      <c r="G733">
        <v>57.604807364270201</v>
      </c>
      <c r="H733">
        <v>-12.6311904689427</v>
      </c>
      <c r="I733">
        <v>11.070672778750801</v>
      </c>
      <c r="J733">
        <v>-3.42324620297856</v>
      </c>
      <c r="K733">
        <v>817.95195217288801</v>
      </c>
      <c r="L733">
        <v>689.60213459961903</v>
      </c>
      <c r="M733">
        <v>30.845890252109399</v>
      </c>
      <c r="N733">
        <v>0.734761752900425</v>
      </c>
      <c r="O733">
        <v>19.956463281900199</v>
      </c>
      <c r="P733">
        <v>103.372395833333</v>
      </c>
      <c r="Q733">
        <v>0.15839508671637501</v>
      </c>
    </row>
    <row r="734" spans="1:17" hidden="1" x14ac:dyDescent="0.3">
      <c r="A734" t="s">
        <v>1611</v>
      </c>
      <c r="B734" t="s">
        <v>1612</v>
      </c>
      <c r="C734" t="s">
        <v>3176</v>
      </c>
      <c r="D734" t="s">
        <v>81</v>
      </c>
      <c r="E734">
        <v>5907.8370558239903</v>
      </c>
      <c r="F734">
        <v>126.94</v>
      </c>
      <c r="G734">
        <v>331.92424603940998</v>
      </c>
      <c r="H734">
        <v>40.857884477275</v>
      </c>
      <c r="I734">
        <v>106.410157914031</v>
      </c>
      <c r="J734">
        <v>19.979329996831002</v>
      </c>
      <c r="K734">
        <v>93.933777516400397</v>
      </c>
      <c r="L734">
        <v>65.287603408170696</v>
      </c>
      <c r="M734">
        <v>74.280199746226799</v>
      </c>
      <c r="N734">
        <v>1.34550762760297</v>
      </c>
      <c r="O734">
        <v>5.8767921852843799</v>
      </c>
      <c r="P734">
        <v>398.781925343811</v>
      </c>
      <c r="Q734">
        <v>0.124960567807249</v>
      </c>
    </row>
    <row r="735" spans="1:17" hidden="1" x14ac:dyDescent="0.3">
      <c r="A735" t="s">
        <v>1613</v>
      </c>
      <c r="B735" t="s">
        <v>1614</v>
      </c>
      <c r="C735" t="s">
        <v>3176</v>
      </c>
      <c r="D735" t="s">
        <v>514</v>
      </c>
      <c r="E735">
        <v>5903.1068323500003</v>
      </c>
      <c r="F735">
        <v>409.5</v>
      </c>
      <c r="G735">
        <v>-35.584923251625902</v>
      </c>
      <c r="H735">
        <v>-8.4071533354067203</v>
      </c>
      <c r="I735">
        <v>-21.3948686982983</v>
      </c>
      <c r="J735">
        <v>-0.788275187260572</v>
      </c>
      <c r="K735">
        <v>423.03342175285701</v>
      </c>
      <c r="L735">
        <v>435.35075835010798</v>
      </c>
      <c r="M735">
        <v>45.279190556114997</v>
      </c>
      <c r="N735">
        <v>1.4478821117293701</v>
      </c>
      <c r="O735">
        <v>37.8632478632478</v>
      </c>
      <c r="P735">
        <v>4.1984732824427304</v>
      </c>
      <c r="Q735">
        <v>-5.6819276643778997E-2</v>
      </c>
    </row>
    <row r="736" spans="1:17" x14ac:dyDescent="0.3">
      <c r="A736" t="s">
        <v>1615</v>
      </c>
      <c r="B736" t="s">
        <v>1616</v>
      </c>
      <c r="C736" t="s">
        <v>3166</v>
      </c>
      <c r="D736" t="s">
        <v>204</v>
      </c>
      <c r="E736">
        <v>5874.0787961099904</v>
      </c>
      <c r="F736">
        <v>481.95</v>
      </c>
      <c r="G736">
        <v>21.132618220808201</v>
      </c>
      <c r="H736">
        <v>-10.7413271984466</v>
      </c>
      <c r="I736">
        <v>26.433348445823</v>
      </c>
      <c r="J736">
        <v>-2.0864872642713599</v>
      </c>
      <c r="K736">
        <v>494.74299514814601</v>
      </c>
      <c r="L736">
        <v>430.52783119698199</v>
      </c>
      <c r="M736">
        <v>33.028935016968703</v>
      </c>
      <c r="N736">
        <v>0.69539817361851897</v>
      </c>
      <c r="O736">
        <v>12.5635439360929</v>
      </c>
      <c r="P736">
        <v>66.735858847950098</v>
      </c>
      <c r="Q736">
        <v>0.19404561378671301</v>
      </c>
    </row>
    <row r="737" spans="1:17" hidden="1" x14ac:dyDescent="0.3">
      <c r="A737" t="s">
        <v>1617</v>
      </c>
      <c r="B737" t="s">
        <v>1618</v>
      </c>
      <c r="C737" t="s">
        <v>3176</v>
      </c>
      <c r="D737" t="s">
        <v>21</v>
      </c>
      <c r="E737">
        <v>5867.850872</v>
      </c>
      <c r="F737">
        <v>496</v>
      </c>
      <c r="G737">
        <v>-30.5622705180445</v>
      </c>
      <c r="H737">
        <v>0.59208207391272505</v>
      </c>
      <c r="I737">
        <v>-2.0625564361065001</v>
      </c>
      <c r="J737">
        <v>-3.6394790692916601</v>
      </c>
      <c r="K737">
        <v>487.24742335393</v>
      </c>
      <c r="L737">
        <v>471.22842451524099</v>
      </c>
      <c r="M737">
        <v>50.179156916874</v>
      </c>
      <c r="N737">
        <v>0.88764853494788898</v>
      </c>
      <c r="O737">
        <v>20.766129032258</v>
      </c>
      <c r="P737">
        <v>27.146885413996401</v>
      </c>
      <c r="Q737">
        <v>8.6240284819209007E-2</v>
      </c>
    </row>
    <row r="738" spans="1:17" x14ac:dyDescent="0.3">
      <c r="A738" t="s">
        <v>1619</v>
      </c>
      <c r="B738" t="s">
        <v>1620</v>
      </c>
      <c r="C738" t="s">
        <v>3165</v>
      </c>
      <c r="D738" t="s">
        <v>54</v>
      </c>
      <c r="E738">
        <v>5861.2288503099999</v>
      </c>
      <c r="F738">
        <v>1432.1</v>
      </c>
      <c r="G738">
        <v>-19.537517330961101</v>
      </c>
      <c r="H738">
        <v>8.2285978908456094</v>
      </c>
      <c r="I738">
        <v>20.6225283258022</v>
      </c>
      <c r="J738">
        <v>4.2426967550442898</v>
      </c>
      <c r="K738">
        <v>1329.29835308781</v>
      </c>
      <c r="L738">
        <v>1240.42746509924</v>
      </c>
      <c r="M738">
        <v>68.080479685224603</v>
      </c>
      <c r="N738">
        <v>1.27836429059268</v>
      </c>
      <c r="O738">
        <v>2.9816353606591801</v>
      </c>
      <c r="P738">
        <v>42.575538852107996</v>
      </c>
      <c r="Q738">
        <v>2.0712128849730001E-3</v>
      </c>
    </row>
    <row r="739" spans="1:17" x14ac:dyDescent="0.3">
      <c r="A739" t="s">
        <v>1621</v>
      </c>
      <c r="B739" t="s">
        <v>1622</v>
      </c>
      <c r="C739" t="s">
        <v>3175</v>
      </c>
      <c r="D739" t="s">
        <v>281</v>
      </c>
      <c r="E739">
        <v>5854.0965429949902</v>
      </c>
      <c r="F739">
        <v>174.05</v>
      </c>
      <c r="G739">
        <v>-30.368267290717998</v>
      </c>
      <c r="H739">
        <v>7.7380331380465499</v>
      </c>
      <c r="I739">
        <v>-7.5391675886065501</v>
      </c>
      <c r="J739">
        <v>4.04738155775153</v>
      </c>
      <c r="K739">
        <v>165.93726054033601</v>
      </c>
      <c r="L739">
        <v>165.732846610119</v>
      </c>
      <c r="M739">
        <v>67.035023087628801</v>
      </c>
      <c r="N739">
        <v>1.0778577163155201</v>
      </c>
      <c r="O739">
        <v>26.1706406205113</v>
      </c>
      <c r="P739">
        <v>33.833141099576999</v>
      </c>
      <c r="Q739">
        <v>-5.7513890285063998E-2</v>
      </c>
    </row>
    <row r="740" spans="1:17" hidden="1" x14ac:dyDescent="0.3">
      <c r="A740" t="s">
        <v>1623</v>
      </c>
      <c r="B740" t="s">
        <v>1624</v>
      </c>
      <c r="C740" t="s">
        <v>3176</v>
      </c>
      <c r="D740" t="s">
        <v>81</v>
      </c>
      <c r="E740">
        <v>5846.4626734800004</v>
      </c>
      <c r="F740">
        <v>2130.6999999999998</v>
      </c>
      <c r="G740">
        <v>35.043199142182402</v>
      </c>
      <c r="H740">
        <v>19.4702512961487</v>
      </c>
      <c r="I740">
        <v>55.637440150771198</v>
      </c>
      <c r="J740">
        <v>-3.8247821733039999</v>
      </c>
      <c r="K740">
        <v>1856.2016945892999</v>
      </c>
      <c r="L740">
        <v>1506.2944165243</v>
      </c>
      <c r="M740">
        <v>58.601491706156501</v>
      </c>
      <c r="N740">
        <v>3.4178456878030699</v>
      </c>
      <c r="O740">
        <v>12.4043741493405</v>
      </c>
      <c r="P740">
        <v>86.903508771929793</v>
      </c>
      <c r="Q740">
        <v>0.128487083144186</v>
      </c>
    </row>
    <row r="741" spans="1:17" hidden="1" x14ac:dyDescent="0.3">
      <c r="A741" t="s">
        <v>1625</v>
      </c>
      <c r="B741" t="s">
        <v>1626</v>
      </c>
      <c r="C741" t="s">
        <v>3176</v>
      </c>
      <c r="D741" t="s">
        <v>376</v>
      </c>
      <c r="E741">
        <v>5803.3539659999997</v>
      </c>
      <c r="F741">
        <v>13659</v>
      </c>
      <c r="G741">
        <v>17.133988781272301</v>
      </c>
      <c r="H741">
        <v>4.8215232945532298</v>
      </c>
      <c r="I741">
        <v>41.7026088417431</v>
      </c>
      <c r="J741">
        <v>9.5042901782057498</v>
      </c>
      <c r="K741">
        <v>11995.823128031199</v>
      </c>
      <c r="L741">
        <v>10516.8752476313</v>
      </c>
      <c r="M741">
        <v>67.805745795059494</v>
      </c>
      <c r="N741">
        <v>1.22626324824413</v>
      </c>
      <c r="O741">
        <v>4.5793981989896704</v>
      </c>
      <c r="P741">
        <v>63.919474363205403</v>
      </c>
      <c r="Q741">
        <v>-1.6427268992665001E-2</v>
      </c>
    </row>
    <row r="742" spans="1:17" hidden="1" x14ac:dyDescent="0.3">
      <c r="A742" t="s">
        <v>1627</v>
      </c>
      <c r="B742" t="s">
        <v>1628</v>
      </c>
      <c r="C742" t="s">
        <v>3176</v>
      </c>
      <c r="D742" t="s">
        <v>269</v>
      </c>
      <c r="E742">
        <v>5792.2156898149997</v>
      </c>
      <c r="F742">
        <v>415.55</v>
      </c>
      <c r="G742">
        <v>-14.3649984449843</v>
      </c>
      <c r="H742">
        <v>8.3467733661639496</v>
      </c>
      <c r="I742">
        <v>13.034626080232099</v>
      </c>
      <c r="J742">
        <v>4.8606746793723197</v>
      </c>
      <c r="K742">
        <v>376.21757675689997</v>
      </c>
      <c r="L742">
        <v>361.79798117650699</v>
      </c>
      <c r="M742">
        <v>74.717439002766696</v>
      </c>
      <c r="N742">
        <v>1.4887092452194499</v>
      </c>
      <c r="O742">
        <v>0.95054746721212602</v>
      </c>
      <c r="P742">
        <v>32.340764331210202</v>
      </c>
      <c r="Q742">
        <v>4.3327902602494001E-2</v>
      </c>
    </row>
    <row r="743" spans="1:17" hidden="1" x14ac:dyDescent="0.3">
      <c r="A743" t="s">
        <v>1629</v>
      </c>
      <c r="B743" t="s">
        <v>1630</v>
      </c>
      <c r="C743" t="s">
        <v>3176</v>
      </c>
      <c r="D743" t="s">
        <v>501</v>
      </c>
      <c r="E743">
        <v>5768.3897950199998</v>
      </c>
      <c r="F743">
        <v>1476.7</v>
      </c>
      <c r="G743">
        <v>-8.2399707957603798</v>
      </c>
      <c r="H743">
        <v>-2.4745502557725398</v>
      </c>
      <c r="I743">
        <v>16.493922810513801</v>
      </c>
      <c r="J743">
        <v>6.5011522342693304</v>
      </c>
      <c r="K743">
        <v>1464.87050356753</v>
      </c>
      <c r="L743">
        <v>1315.2210084708199</v>
      </c>
      <c r="M743">
        <v>48.8604202065126</v>
      </c>
      <c r="N743">
        <v>0.67943015364174197</v>
      </c>
      <c r="O743">
        <v>16.4759260513306</v>
      </c>
      <c r="P743">
        <v>51.456410256410201</v>
      </c>
      <c r="Q743">
        <v>-4.3966891529337998E-2</v>
      </c>
    </row>
    <row r="744" spans="1:17" hidden="1" x14ac:dyDescent="0.3">
      <c r="A744" t="s">
        <v>1631</v>
      </c>
      <c r="B744" t="s">
        <v>1632</v>
      </c>
      <c r="C744" t="s">
        <v>3176</v>
      </c>
      <c r="D744" t="s">
        <v>104</v>
      </c>
      <c r="E744">
        <v>5731.0217285999997</v>
      </c>
      <c r="F744">
        <v>544.25</v>
      </c>
      <c r="G744">
        <v>19810.195559563399</v>
      </c>
      <c r="H744">
        <v>18.760726450654001</v>
      </c>
      <c r="I744">
        <v>1896.9768918832499</v>
      </c>
      <c r="J744">
        <v>0.94442807216023805</v>
      </c>
      <c r="K744">
        <v>231.30743735640399</v>
      </c>
      <c r="L744">
        <v>78.777996481563093</v>
      </c>
      <c r="M744">
        <v>99.998006956640893</v>
      </c>
      <c r="N744">
        <v>0.80944759687666701</v>
      </c>
      <c r="O744">
        <v>0</v>
      </c>
      <c r="P744">
        <v>26448.780487804801</v>
      </c>
      <c r="Q744">
        <v>0.13237287796568001</v>
      </c>
    </row>
    <row r="745" spans="1:17" x14ac:dyDescent="0.3">
      <c r="A745" t="s">
        <v>1633</v>
      </c>
      <c r="B745" t="s">
        <v>1634</v>
      </c>
      <c r="C745" t="s">
        <v>3171</v>
      </c>
      <c r="D745" t="s">
        <v>345</v>
      </c>
      <c r="E745">
        <v>5673.3992544100001</v>
      </c>
      <c r="F745">
        <v>265.89999999999998</v>
      </c>
      <c r="G745">
        <v>-15.7125712073996</v>
      </c>
      <c r="H745">
        <v>-3.28819181417072</v>
      </c>
      <c r="I745">
        <v>17.751978760340599</v>
      </c>
      <c r="J745">
        <v>1.6833443283178899</v>
      </c>
      <c r="K745">
        <v>263.34509713538199</v>
      </c>
      <c r="L745">
        <v>242.84008406873801</v>
      </c>
      <c r="M745">
        <v>51.522473281239499</v>
      </c>
      <c r="N745">
        <v>0.64342256281357502</v>
      </c>
      <c r="O745">
        <v>11.7337344866491</v>
      </c>
      <c r="P745">
        <v>40.687830687830598</v>
      </c>
      <c r="Q745">
        <v>-9.4066231789447993E-2</v>
      </c>
    </row>
    <row r="746" spans="1:17" x14ac:dyDescent="0.3">
      <c r="A746" t="s">
        <v>1635</v>
      </c>
      <c r="B746" t="s">
        <v>1636</v>
      </c>
      <c r="C746" t="s">
        <v>3172</v>
      </c>
      <c r="D746" t="s">
        <v>141</v>
      </c>
      <c r="E746">
        <v>5628.18</v>
      </c>
      <c r="F746">
        <v>197.48</v>
      </c>
      <c r="G746">
        <v>36.6616378516309</v>
      </c>
      <c r="H746">
        <v>-7.1497363046690197</v>
      </c>
      <c r="I746">
        <v>-13.1745977032081</v>
      </c>
      <c r="J746">
        <v>-5.9607943649770903</v>
      </c>
      <c r="K746">
        <v>202.80546491897101</v>
      </c>
      <c r="L746">
        <v>188.34008204232001</v>
      </c>
      <c r="M746">
        <v>44.085492625681603</v>
      </c>
      <c r="N746">
        <v>0.58302242105851898</v>
      </c>
      <c r="O746">
        <v>34.165485112416398</v>
      </c>
      <c r="P746">
        <v>80.182481751824795</v>
      </c>
      <c r="Q746">
        <v>3.2787040502849002E-2</v>
      </c>
    </row>
    <row r="747" spans="1:17" hidden="1" x14ac:dyDescent="0.3">
      <c r="A747" t="s">
        <v>1637</v>
      </c>
      <c r="B747" t="s">
        <v>1638</v>
      </c>
      <c r="C747" t="s">
        <v>3176</v>
      </c>
      <c r="D747" t="s">
        <v>166</v>
      </c>
      <c r="E747">
        <v>5583.9673424000002</v>
      </c>
      <c r="F747">
        <v>4940.2</v>
      </c>
      <c r="G747">
        <v>119.968190300637</v>
      </c>
      <c r="H747">
        <v>-1.7934437740531799</v>
      </c>
      <c r="I747">
        <v>70.578183547669994</v>
      </c>
      <c r="J747">
        <v>-8.6832305125330205</v>
      </c>
      <c r="K747">
        <v>4871.91250744648</v>
      </c>
      <c r="L747">
        <v>3774.7300105734398</v>
      </c>
      <c r="M747">
        <v>41.3215355165745</v>
      </c>
      <c r="N747">
        <v>0.85216497998370999</v>
      </c>
      <c r="O747">
        <v>15.170438443787599</v>
      </c>
      <c r="P747">
        <v>188.478832116788</v>
      </c>
      <c r="Q747">
        <v>0.20897161470445699</v>
      </c>
    </row>
    <row r="748" spans="1:17" x14ac:dyDescent="0.3">
      <c r="A748" t="s">
        <v>1639</v>
      </c>
      <c r="B748" t="s">
        <v>1640</v>
      </c>
      <c r="C748" t="s">
        <v>3173</v>
      </c>
      <c r="D748" t="s">
        <v>258</v>
      </c>
      <c r="E748">
        <v>5553.0148024800001</v>
      </c>
      <c r="F748">
        <v>700.2</v>
      </c>
      <c r="G748">
        <v>-27.416651621823</v>
      </c>
      <c r="H748">
        <v>-10.7360636432389</v>
      </c>
      <c r="I748">
        <v>-17.022660839541601</v>
      </c>
      <c r="J748">
        <v>-2.76713804439115</v>
      </c>
      <c r="K748">
        <v>751.00289733253203</v>
      </c>
      <c r="L748">
        <v>705.07126384765195</v>
      </c>
      <c r="M748">
        <v>17.658496893397</v>
      </c>
      <c r="N748">
        <v>0.70607260069911104</v>
      </c>
      <c r="O748">
        <v>26.221079691516699</v>
      </c>
      <c r="P748">
        <v>20.599379951774001</v>
      </c>
    </row>
    <row r="749" spans="1:17" x14ac:dyDescent="0.3">
      <c r="A749" t="s">
        <v>1641</v>
      </c>
      <c r="B749" t="s">
        <v>1642</v>
      </c>
      <c r="C749" t="s">
        <v>3173</v>
      </c>
      <c r="D749" t="s">
        <v>258</v>
      </c>
      <c r="E749">
        <v>5551.0295898149998</v>
      </c>
      <c r="F749">
        <v>1804.65</v>
      </c>
      <c r="G749">
        <v>-62.211771911064297</v>
      </c>
      <c r="H749">
        <v>-5.6508563286287004</v>
      </c>
      <c r="I749">
        <v>-10.695585474409</v>
      </c>
      <c r="J749">
        <v>-1.86995471691236</v>
      </c>
      <c r="K749">
        <v>1826.82372721348</v>
      </c>
      <c r="L749">
        <v>1922.5337315196</v>
      </c>
      <c r="M749">
        <v>54.050004644448201</v>
      </c>
      <c r="N749">
        <v>0.40928521271761797</v>
      </c>
      <c r="O749">
        <v>61.823622309034903</v>
      </c>
      <c r="P749">
        <v>12.790625</v>
      </c>
      <c r="Q749">
        <v>1.6290353337927999E-2</v>
      </c>
    </row>
    <row r="750" spans="1:17" hidden="1" x14ac:dyDescent="0.3">
      <c r="A750" t="s">
        <v>1643</v>
      </c>
      <c r="B750" t="s">
        <v>1644</v>
      </c>
      <c r="C750" t="s">
        <v>3176</v>
      </c>
      <c r="D750" t="s">
        <v>514</v>
      </c>
      <c r="E750">
        <v>5543.2265048999998</v>
      </c>
      <c r="F750">
        <v>789.5</v>
      </c>
      <c r="G750">
        <v>60.853304308313</v>
      </c>
      <c r="H750">
        <v>6.8812887497263597</v>
      </c>
      <c r="I750">
        <v>75.870515140771204</v>
      </c>
      <c r="J750">
        <v>-2.6370147012274701</v>
      </c>
      <c r="K750">
        <v>681.49620333344001</v>
      </c>
      <c r="M750">
        <v>54.697032328397398</v>
      </c>
      <c r="N750">
        <v>0.95273905292532501</v>
      </c>
      <c r="O750">
        <v>19.8226725775807</v>
      </c>
      <c r="P750">
        <v>112.574044157242</v>
      </c>
    </row>
    <row r="751" spans="1:17" x14ac:dyDescent="0.3">
      <c r="A751" t="s">
        <v>1645</v>
      </c>
      <c r="B751" t="s">
        <v>1646</v>
      </c>
      <c r="C751" t="s">
        <v>3173</v>
      </c>
      <c r="D751" t="s">
        <v>1405</v>
      </c>
      <c r="E751">
        <v>5521.65127699</v>
      </c>
      <c r="F751">
        <v>764.65</v>
      </c>
      <c r="G751">
        <v>38.328143572509298</v>
      </c>
      <c r="H751">
        <v>26.7444134176469</v>
      </c>
      <c r="I751">
        <v>71.233697660101896</v>
      </c>
      <c r="J751">
        <v>1.47606367205523</v>
      </c>
      <c r="K751">
        <v>656.18650324861596</v>
      </c>
      <c r="L751">
        <v>528.93773700655095</v>
      </c>
      <c r="M751">
        <v>53.9840504431968</v>
      </c>
      <c r="N751">
        <v>0.41639434758257199</v>
      </c>
      <c r="O751">
        <v>12.443601647812701</v>
      </c>
      <c r="P751">
        <v>103.906666666666</v>
      </c>
      <c r="Q751">
        <v>2.4689164052455002E-2</v>
      </c>
    </row>
    <row r="752" spans="1:17" hidden="1" x14ac:dyDescent="0.3">
      <c r="A752" t="s">
        <v>1647</v>
      </c>
      <c r="B752" t="s">
        <v>1648</v>
      </c>
      <c r="C752" t="s">
        <v>3176</v>
      </c>
      <c r="D752" t="s">
        <v>545</v>
      </c>
      <c r="E752">
        <v>5493.0167398399999</v>
      </c>
      <c r="F752">
        <v>5527.9</v>
      </c>
      <c r="G752">
        <v>33.125718659913296</v>
      </c>
      <c r="H752">
        <v>-3.2475893113804699</v>
      </c>
      <c r="I752">
        <v>23.043953602745699</v>
      </c>
      <c r="J752">
        <v>-4.4265052891285004</v>
      </c>
      <c r="K752">
        <v>5736.9741320957601</v>
      </c>
      <c r="L752">
        <v>4979.4700826542403</v>
      </c>
      <c r="M752">
        <v>38.0612870239408</v>
      </c>
      <c r="N752">
        <v>0.60270913057951303</v>
      </c>
      <c r="O752">
        <v>21.183451220174</v>
      </c>
      <c r="P752">
        <v>93.445548712206005</v>
      </c>
      <c r="Q752">
        <v>0.13764719677464801</v>
      </c>
    </row>
    <row r="753" spans="1:17" x14ac:dyDescent="0.3">
      <c r="A753" t="s">
        <v>1649</v>
      </c>
      <c r="B753" t="s">
        <v>1650</v>
      </c>
      <c r="C753" t="s">
        <v>3161</v>
      </c>
      <c r="D753" t="s">
        <v>24</v>
      </c>
      <c r="E753">
        <v>5489.332999925</v>
      </c>
      <c r="F753">
        <v>324.64999999999998</v>
      </c>
      <c r="G753">
        <v>-29.692113049754798</v>
      </c>
      <c r="H753">
        <v>-7.5437495096530203</v>
      </c>
      <c r="I753">
        <v>-20.9945837413477</v>
      </c>
      <c r="J753">
        <v>-3.5863659686937002</v>
      </c>
      <c r="K753">
        <v>334.25900705314899</v>
      </c>
      <c r="L753">
        <v>345.986441728822</v>
      </c>
      <c r="M753">
        <v>55.035194753395203</v>
      </c>
      <c r="N753">
        <v>0.66113033433226598</v>
      </c>
      <c r="O753">
        <v>30.063144925304101</v>
      </c>
      <c r="P753">
        <v>5.5257597919714003</v>
      </c>
      <c r="Q753">
        <v>-2.5501437574714E-2</v>
      </c>
    </row>
    <row r="754" spans="1:17" x14ac:dyDescent="0.3">
      <c r="A754" t="s">
        <v>1651</v>
      </c>
      <c r="B754" t="s">
        <v>1652</v>
      </c>
      <c r="C754" t="s">
        <v>3161</v>
      </c>
      <c r="D754" t="s">
        <v>51</v>
      </c>
      <c r="E754">
        <v>5486.1506738199996</v>
      </c>
      <c r="F754">
        <v>61.09</v>
      </c>
      <c r="G754">
        <v>61.771031820196797</v>
      </c>
      <c r="H754">
        <v>-11.2681545388402</v>
      </c>
      <c r="I754">
        <v>-41.588248220197499</v>
      </c>
      <c r="J754">
        <v>-2.6895966906633602</v>
      </c>
      <c r="K754">
        <v>65.549658419037002</v>
      </c>
      <c r="L754">
        <v>62.205475689271502</v>
      </c>
      <c r="M754">
        <v>40.028120542713502</v>
      </c>
      <c r="N754">
        <v>0.82980731751381398</v>
      </c>
      <c r="O754">
        <v>63.087248322147602</v>
      </c>
      <c r="P754">
        <v>105</v>
      </c>
      <c r="Q754">
        <v>4.4080157316094999E-2</v>
      </c>
    </row>
    <row r="755" spans="1:17" hidden="1" x14ac:dyDescent="0.3">
      <c r="A755" t="s">
        <v>1653</v>
      </c>
      <c r="B755" t="s">
        <v>1654</v>
      </c>
      <c r="C755" t="s">
        <v>3176</v>
      </c>
      <c r="D755" t="s">
        <v>204</v>
      </c>
      <c r="E755">
        <v>5468.0284598050002</v>
      </c>
      <c r="F755">
        <v>8051.35</v>
      </c>
      <c r="G755">
        <v>81.613654015309805</v>
      </c>
      <c r="H755">
        <v>18.165894813192299</v>
      </c>
      <c r="I755">
        <v>1.82499186378025</v>
      </c>
      <c r="J755">
        <v>-0.91397121316759</v>
      </c>
      <c r="K755">
        <v>7441.8239487723104</v>
      </c>
      <c r="L755">
        <v>6740.4505639856297</v>
      </c>
      <c r="M755">
        <v>65.088219775396496</v>
      </c>
      <c r="N755">
        <v>1.2003409603269699</v>
      </c>
      <c r="O755">
        <v>12.812137095021299</v>
      </c>
      <c r="P755">
        <v>123.64861111111099</v>
      </c>
      <c r="Q755">
        <v>9.8675681388497999E-2</v>
      </c>
    </row>
    <row r="756" spans="1:17" x14ac:dyDescent="0.3">
      <c r="A756" t="s">
        <v>1655</v>
      </c>
      <c r="B756" t="s">
        <v>1656</v>
      </c>
      <c r="C756" t="s">
        <v>3172</v>
      </c>
      <c r="D756" t="s">
        <v>1081</v>
      </c>
      <c r="E756">
        <v>5374.6725955000002</v>
      </c>
      <c r="F756">
        <v>3206.3</v>
      </c>
      <c r="G756">
        <v>-7.1761733643113796</v>
      </c>
      <c r="H756">
        <v>0.27741305294250901</v>
      </c>
      <c r="I756">
        <v>-1.32123099229921</v>
      </c>
      <c r="J756">
        <v>0.12938105021666399</v>
      </c>
      <c r="K756">
        <v>3120.8742959892602</v>
      </c>
      <c r="L756">
        <v>2989.8286485210101</v>
      </c>
      <c r="M756">
        <v>58.8564409021835</v>
      </c>
      <c r="N756">
        <v>0.88802875028080397</v>
      </c>
      <c r="O756">
        <v>15.397810560459</v>
      </c>
      <c r="P756">
        <v>39.404347826086898</v>
      </c>
      <c r="Q756">
        <v>-6.561264414996E-2</v>
      </c>
    </row>
    <row r="757" spans="1:17" x14ac:dyDescent="0.3">
      <c r="A757" t="s">
        <v>1657</v>
      </c>
      <c r="B757" t="s">
        <v>1658</v>
      </c>
      <c r="C757" t="s">
        <v>3163</v>
      </c>
      <c r="D757" t="s">
        <v>118</v>
      </c>
      <c r="E757">
        <v>5322.7785599999997</v>
      </c>
      <c r="F757">
        <v>573.6</v>
      </c>
      <c r="G757">
        <v>100.197382385159</v>
      </c>
      <c r="H757">
        <v>2.8958344438317601E-2</v>
      </c>
      <c r="I757">
        <v>59.261669452223501</v>
      </c>
      <c r="J757">
        <v>0.94442807216023805</v>
      </c>
      <c r="K757">
        <v>544.44682647724403</v>
      </c>
      <c r="L757">
        <v>427.22422401507498</v>
      </c>
      <c r="M757">
        <v>60.215849395393803</v>
      </c>
      <c r="N757">
        <v>0.31555885541204298</v>
      </c>
      <c r="O757">
        <v>26.804393305439302</v>
      </c>
      <c r="P757">
        <v>174.056378404204</v>
      </c>
      <c r="Q757">
        <v>7.8874696983093004E-2</v>
      </c>
    </row>
    <row r="758" spans="1:17" x14ac:dyDescent="0.3">
      <c r="A758" t="s">
        <v>1659</v>
      </c>
      <c r="B758" t="s">
        <v>1660</v>
      </c>
      <c r="C758" t="s">
        <v>3168</v>
      </c>
      <c r="D758" t="s">
        <v>496</v>
      </c>
      <c r="E758">
        <v>5314.8008644080001</v>
      </c>
      <c r="F758">
        <v>106.68</v>
      </c>
      <c r="G758">
        <v>-39.186039229932099</v>
      </c>
      <c r="H758">
        <v>-2.9419908538765598</v>
      </c>
      <c r="I758">
        <v>-8.4520170827841206</v>
      </c>
      <c r="J758">
        <v>-1.02067752930899</v>
      </c>
      <c r="K758">
        <v>108.293046413895</v>
      </c>
      <c r="L758">
        <v>108.741523191715</v>
      </c>
      <c r="M758">
        <v>40.744522731190997</v>
      </c>
      <c r="N758">
        <v>0.77691486558244904</v>
      </c>
      <c r="O758">
        <v>29.0776152980877</v>
      </c>
      <c r="P758">
        <v>16.590163934426201</v>
      </c>
      <c r="Q758">
        <v>-9.7954733333221994E-2</v>
      </c>
    </row>
    <row r="759" spans="1:17" x14ac:dyDescent="0.3">
      <c r="A759" t="s">
        <v>1661</v>
      </c>
      <c r="B759" t="s">
        <v>1662</v>
      </c>
      <c r="C759" t="s">
        <v>3161</v>
      </c>
      <c r="D759" t="s">
        <v>419</v>
      </c>
      <c r="E759">
        <v>5284.5738816949997</v>
      </c>
      <c r="F759">
        <v>47.99</v>
      </c>
      <c r="G759">
        <v>-26.259481745624502</v>
      </c>
      <c r="H759">
        <v>-4.5452998739133896</v>
      </c>
      <c r="I759">
        <v>-16.483793909370299</v>
      </c>
      <c r="J759">
        <v>-1.65402909389741</v>
      </c>
      <c r="K759">
        <v>49.783667383639497</v>
      </c>
      <c r="L759">
        <v>51.435447057839397</v>
      </c>
      <c r="M759">
        <v>30.6291524194659</v>
      </c>
      <c r="N759">
        <v>0.46924225679169002</v>
      </c>
      <c r="O759">
        <v>42.321316941029302</v>
      </c>
      <c r="P759">
        <v>7.0011148272017802</v>
      </c>
    </row>
    <row r="760" spans="1:17" x14ac:dyDescent="0.3">
      <c r="A760" t="s">
        <v>1663</v>
      </c>
      <c r="B760" t="s">
        <v>1664</v>
      </c>
      <c r="C760" t="s">
        <v>3172</v>
      </c>
      <c r="D760" t="s">
        <v>75</v>
      </c>
      <c r="E760">
        <v>5281.4080000000004</v>
      </c>
      <c r="F760">
        <v>750.2</v>
      </c>
      <c r="G760">
        <v>49.471487525790003</v>
      </c>
      <c r="H760">
        <v>-17.483896847076998</v>
      </c>
      <c r="I760">
        <v>-27.335543359320699</v>
      </c>
      <c r="J760">
        <v>-5.0187294894020802</v>
      </c>
      <c r="K760">
        <v>834.55773134262597</v>
      </c>
      <c r="L760">
        <v>786.70514615405398</v>
      </c>
      <c r="M760">
        <v>27.913395701483999</v>
      </c>
      <c r="N760">
        <v>0.82354509128003495</v>
      </c>
      <c r="O760">
        <v>55.291922154092198</v>
      </c>
      <c r="P760">
        <v>90.261222419477505</v>
      </c>
      <c r="Q760">
        <v>8.3652591343710003E-2</v>
      </c>
    </row>
    <row r="761" spans="1:17" hidden="1" x14ac:dyDescent="0.3">
      <c r="A761" t="s">
        <v>1665</v>
      </c>
      <c r="B761" t="s">
        <v>1666</v>
      </c>
      <c r="C761" t="s">
        <v>3176</v>
      </c>
      <c r="D761" t="s">
        <v>54</v>
      </c>
      <c r="E761">
        <v>5270.7666306809997</v>
      </c>
      <c r="F761">
        <v>96.19</v>
      </c>
      <c r="G761">
        <v>120.932162292321</v>
      </c>
      <c r="H761">
        <v>58.383905614093102</v>
      </c>
      <c r="I761">
        <v>105.562696681554</v>
      </c>
      <c r="J761">
        <v>16.0362273377661</v>
      </c>
      <c r="K761">
        <v>69.587336403855105</v>
      </c>
      <c r="L761">
        <v>54.099445728314201</v>
      </c>
      <c r="M761">
        <v>78.863870322602494</v>
      </c>
      <c r="N761">
        <v>1.5079368521620899</v>
      </c>
      <c r="O761">
        <v>4.8965588938559099</v>
      </c>
      <c r="P761">
        <v>207.316293929712</v>
      </c>
      <c r="Q761">
        <v>4.5726040160117998E-2</v>
      </c>
    </row>
    <row r="762" spans="1:17" x14ac:dyDescent="0.3">
      <c r="A762" t="s">
        <v>1667</v>
      </c>
      <c r="B762" t="s">
        <v>1668</v>
      </c>
      <c r="C762" t="s">
        <v>3172</v>
      </c>
      <c r="D762" t="s">
        <v>414</v>
      </c>
      <c r="E762">
        <v>5260.3552892999996</v>
      </c>
      <c r="F762">
        <v>601.4</v>
      </c>
      <c r="G762">
        <v>-46.662426146826299</v>
      </c>
      <c r="H762">
        <v>8.7371694140581297</v>
      </c>
      <c r="I762">
        <v>8.5942795923763499E-2</v>
      </c>
      <c r="J762">
        <v>12.487963692213</v>
      </c>
      <c r="K762">
        <v>557.954373285835</v>
      </c>
      <c r="L762">
        <v>592.35301425716102</v>
      </c>
      <c r="M762">
        <v>69.715813960882997</v>
      </c>
      <c r="N762">
        <v>2.361172488981</v>
      </c>
      <c r="O762">
        <v>32.856667775191198</v>
      </c>
      <c r="P762">
        <v>17.6332518337408</v>
      </c>
      <c r="Q762">
        <v>5.5064692576821998E-2</v>
      </c>
    </row>
    <row r="763" spans="1:17" x14ac:dyDescent="0.3">
      <c r="A763" t="s">
        <v>1669</v>
      </c>
      <c r="B763" t="s">
        <v>1670</v>
      </c>
      <c r="C763" t="s">
        <v>3170</v>
      </c>
      <c r="D763" t="s">
        <v>78</v>
      </c>
      <c r="E763">
        <v>5206.2097269839996</v>
      </c>
      <c r="F763">
        <v>229.74</v>
      </c>
      <c r="G763">
        <v>-4.7873464194746296</v>
      </c>
      <c r="H763">
        <v>-0.62241271232328998</v>
      </c>
      <c r="I763">
        <v>0.85204323242802005</v>
      </c>
      <c r="J763">
        <v>-0.80000963886045195</v>
      </c>
      <c r="K763">
        <v>225.53638984765001</v>
      </c>
      <c r="L763">
        <v>213.006405336792</v>
      </c>
      <c r="M763">
        <v>51.980530870739997</v>
      </c>
      <c r="N763">
        <v>0.74288572347930504</v>
      </c>
      <c r="O763">
        <v>7.5128406024201198</v>
      </c>
      <c r="P763">
        <v>30.4229349985807</v>
      </c>
      <c r="Q763">
        <v>-8.2517545157806002E-2</v>
      </c>
    </row>
    <row r="764" spans="1:17" x14ac:dyDescent="0.3">
      <c r="A764" t="s">
        <v>1671</v>
      </c>
      <c r="B764" t="s">
        <v>1672</v>
      </c>
      <c r="C764" t="s">
        <v>3165</v>
      </c>
      <c r="D764" t="s">
        <v>501</v>
      </c>
      <c r="E764">
        <v>5203.7333301250001</v>
      </c>
      <c r="F764">
        <v>465.35</v>
      </c>
      <c r="G764">
        <v>17.062336853937399</v>
      </c>
      <c r="H764">
        <v>6.48232082127398</v>
      </c>
      <c r="I764">
        <v>18.0280267170527</v>
      </c>
      <c r="J764">
        <v>3.0336752618956702</v>
      </c>
      <c r="K764">
        <v>425.73629220080301</v>
      </c>
      <c r="L764">
        <v>383.20590332801203</v>
      </c>
      <c r="M764">
        <v>60.751679702710703</v>
      </c>
      <c r="N764">
        <v>0.69009775687922703</v>
      </c>
      <c r="O764">
        <v>4.4375201461265696</v>
      </c>
      <c r="P764">
        <v>59.8591549295774</v>
      </c>
      <c r="Q764">
        <v>-1.1070611710307999E-2</v>
      </c>
    </row>
    <row r="765" spans="1:17" hidden="1" x14ac:dyDescent="0.3">
      <c r="A765" t="s">
        <v>1673</v>
      </c>
      <c r="B765" t="s">
        <v>1674</v>
      </c>
      <c r="C765" t="s">
        <v>3176</v>
      </c>
      <c r="D765" t="s">
        <v>149</v>
      </c>
      <c r="E765">
        <v>5202.5711103690001</v>
      </c>
      <c r="F765">
        <v>65.569999999999993</v>
      </c>
      <c r="G765">
        <v>37.582098024969703</v>
      </c>
      <c r="H765">
        <v>9.4988201497896796</v>
      </c>
      <c r="I765">
        <v>-3.0886492145429298</v>
      </c>
      <c r="J765">
        <v>4.8242982020303602</v>
      </c>
      <c r="K765">
        <v>59.522036805354297</v>
      </c>
      <c r="L765">
        <v>56.113202545498602</v>
      </c>
      <c r="M765">
        <v>63.008352129494099</v>
      </c>
      <c r="N765">
        <v>1.59143226313831</v>
      </c>
      <c r="O765">
        <v>18.194296172029901</v>
      </c>
      <c r="P765">
        <v>92.852941176470495</v>
      </c>
      <c r="Q765">
        <v>-2.0496846846592E-2</v>
      </c>
    </row>
    <row r="766" spans="1:17" hidden="1" x14ac:dyDescent="0.3">
      <c r="A766" t="s">
        <v>1675</v>
      </c>
      <c r="B766" t="s">
        <v>1676</v>
      </c>
      <c r="C766" t="s">
        <v>3176</v>
      </c>
      <c r="D766" t="s">
        <v>1677</v>
      </c>
      <c r="E766">
        <v>5168.879891351</v>
      </c>
      <c r="F766">
        <v>60.36</v>
      </c>
      <c r="G766">
        <v>-6.0079737453651196</v>
      </c>
      <c r="H766">
        <v>-4.0933489628005498E-2</v>
      </c>
      <c r="I766">
        <v>-3.5592208694064702</v>
      </c>
      <c r="J766">
        <v>1.24358047368923</v>
      </c>
      <c r="K766">
        <v>60.204024598536698</v>
      </c>
      <c r="L766">
        <v>57.737154472314003</v>
      </c>
      <c r="M766">
        <v>56.425916595309197</v>
      </c>
      <c r="N766">
        <v>0.82739666914526899</v>
      </c>
      <c r="O766">
        <v>7.3558648111331904</v>
      </c>
      <c r="P766">
        <v>26.276150627614999</v>
      </c>
      <c r="Q766">
        <v>-3.0196124243903E-2</v>
      </c>
    </row>
    <row r="767" spans="1:17" x14ac:dyDescent="0.3">
      <c r="A767" t="s">
        <v>1678</v>
      </c>
      <c r="B767" t="s">
        <v>1679</v>
      </c>
      <c r="C767" t="s">
        <v>3161</v>
      </c>
      <c r="D767" t="s">
        <v>419</v>
      </c>
      <c r="E767">
        <v>5160.5340418799997</v>
      </c>
      <c r="F767">
        <v>284.39999999999998</v>
      </c>
      <c r="G767">
        <v>-31.045236388075999</v>
      </c>
      <c r="H767">
        <v>-0.233373824645591</v>
      </c>
      <c r="I767">
        <v>-12.4039520121372</v>
      </c>
      <c r="J767">
        <v>0.49130851830873801</v>
      </c>
      <c r="K767">
        <v>287.01047277820402</v>
      </c>
      <c r="L767">
        <v>291.61023791238603</v>
      </c>
      <c r="M767">
        <v>48.710000854932801</v>
      </c>
      <c r="N767">
        <v>0.94632261069085599</v>
      </c>
      <c r="O767">
        <v>36.409985935302402</v>
      </c>
      <c r="P767">
        <v>5.5483392095008401</v>
      </c>
      <c r="Q767">
        <v>-7.6810610565789996E-3</v>
      </c>
    </row>
    <row r="768" spans="1:17" hidden="1" x14ac:dyDescent="0.3">
      <c r="A768" t="s">
        <v>1680</v>
      </c>
      <c r="B768" t="s">
        <v>1681</v>
      </c>
      <c r="C768" t="s">
        <v>3176</v>
      </c>
      <c r="D768" t="s">
        <v>376</v>
      </c>
      <c r="E768">
        <v>5155.6501867750003</v>
      </c>
      <c r="F768">
        <v>571.45000000000005</v>
      </c>
      <c r="G768">
        <v>-0.236756107215992</v>
      </c>
      <c r="H768">
        <v>-1.87260652534709</v>
      </c>
      <c r="I768">
        <v>54.144122090380002</v>
      </c>
      <c r="J768">
        <v>1.43787863738543</v>
      </c>
      <c r="K768">
        <v>536.43068322040904</v>
      </c>
      <c r="L768">
        <v>462.85512845074697</v>
      </c>
      <c r="M768">
        <v>53.600678862060398</v>
      </c>
      <c r="N768">
        <v>0.91972305809383204</v>
      </c>
      <c r="O768">
        <v>11.4445708285939</v>
      </c>
      <c r="P768">
        <v>79.673007388775304</v>
      </c>
      <c r="Q768">
        <v>4.9226424197354998E-2</v>
      </c>
    </row>
    <row r="769" spans="1:17" x14ac:dyDescent="0.3">
      <c r="A769" t="s">
        <v>1682</v>
      </c>
      <c r="B769" t="s">
        <v>1683</v>
      </c>
      <c r="C769" t="s">
        <v>3171</v>
      </c>
      <c r="D769" t="s">
        <v>483</v>
      </c>
      <c r="E769">
        <v>5144.30484204</v>
      </c>
      <c r="F769">
        <v>310.10000000000002</v>
      </c>
      <c r="G769">
        <v>-55.721175716774603</v>
      </c>
      <c r="H769">
        <v>0.33916837818654499</v>
      </c>
      <c r="I769">
        <v>-33.955431661534</v>
      </c>
      <c r="J769">
        <v>-0.86097215151765805</v>
      </c>
      <c r="K769">
        <v>322.76743520057403</v>
      </c>
      <c r="L769">
        <v>359.01228110864997</v>
      </c>
      <c r="M769">
        <v>41.243640023732802</v>
      </c>
      <c r="N769">
        <v>0.66527338336662201</v>
      </c>
      <c r="O769">
        <v>74.911318929377501</v>
      </c>
      <c r="P769">
        <v>18.065867123548401</v>
      </c>
      <c r="Q769">
        <v>-0.10754341390193101</v>
      </c>
    </row>
    <row r="770" spans="1:17" hidden="1" x14ac:dyDescent="0.3">
      <c r="A770" t="s">
        <v>1684</v>
      </c>
      <c r="B770" t="s">
        <v>1685</v>
      </c>
      <c r="C770" t="s">
        <v>3176</v>
      </c>
      <c r="D770" t="s">
        <v>1686</v>
      </c>
      <c r="E770">
        <v>5106.3463499999998</v>
      </c>
      <c r="F770">
        <v>455.7</v>
      </c>
      <c r="G770">
        <v>74.326436172840602</v>
      </c>
      <c r="H770">
        <v>14.7982927352198</v>
      </c>
      <c r="I770">
        <v>-21.709171968530601</v>
      </c>
      <c r="J770">
        <v>9.1466617697704091</v>
      </c>
      <c r="K770">
        <v>411.23010416392498</v>
      </c>
      <c r="L770">
        <v>407.03136013248297</v>
      </c>
      <c r="M770">
        <v>85.522491062920395</v>
      </c>
      <c r="N770">
        <v>0.97519276076136496</v>
      </c>
      <c r="O770">
        <v>40.1141101601931</v>
      </c>
      <c r="P770">
        <v>100.66933814786999</v>
      </c>
      <c r="Q770">
        <v>0.25524946475513999</v>
      </c>
    </row>
    <row r="771" spans="1:17" hidden="1" x14ac:dyDescent="0.3">
      <c r="A771" t="s">
        <v>1687</v>
      </c>
      <c r="B771" t="s">
        <v>1688</v>
      </c>
      <c r="C771" t="s">
        <v>3176</v>
      </c>
      <c r="D771" t="s">
        <v>1689</v>
      </c>
      <c r="E771">
        <v>5066.8803314429997</v>
      </c>
      <c r="F771">
        <v>39.83</v>
      </c>
      <c r="G771">
        <v>-8.5919452485067893</v>
      </c>
      <c r="H771">
        <v>2.1303990971580999</v>
      </c>
      <c r="I771">
        <v>8.0687932698980394</v>
      </c>
      <c r="J771">
        <v>-2.1668991033380598</v>
      </c>
      <c r="K771">
        <v>38.276505750031902</v>
      </c>
      <c r="L771">
        <v>34.690571505570503</v>
      </c>
      <c r="M771">
        <v>44.071998000889401</v>
      </c>
      <c r="N771">
        <v>1.0165847143801701</v>
      </c>
      <c r="O771">
        <v>19.884509163946699</v>
      </c>
      <c r="P771">
        <v>45.897435897435798</v>
      </c>
      <c r="Q771">
        <v>0.14785340734020999</v>
      </c>
    </row>
    <row r="772" spans="1:17" hidden="1" x14ac:dyDescent="0.3">
      <c r="A772" t="s">
        <v>1690</v>
      </c>
      <c r="B772" t="s">
        <v>1691</v>
      </c>
      <c r="C772" t="s">
        <v>3176</v>
      </c>
      <c r="D772" t="s">
        <v>204</v>
      </c>
      <c r="E772">
        <v>5062.6203787499999</v>
      </c>
      <c r="F772">
        <v>776.05</v>
      </c>
      <c r="G772">
        <v>61.494445235425999</v>
      </c>
      <c r="H772">
        <v>16.4393027556216</v>
      </c>
      <c r="I772">
        <v>31.016568578631201</v>
      </c>
      <c r="J772">
        <v>3.28863592525654</v>
      </c>
      <c r="K772">
        <v>720.15323458355704</v>
      </c>
      <c r="L772">
        <v>615.74866224881202</v>
      </c>
      <c r="M772">
        <v>54.391422153444204</v>
      </c>
      <c r="N772">
        <v>1.41490133539609</v>
      </c>
      <c r="O772">
        <v>6.61684169834417</v>
      </c>
      <c r="P772">
        <v>121.317553115642</v>
      </c>
      <c r="Q772">
        <v>9.4970820848494994E-2</v>
      </c>
    </row>
    <row r="773" spans="1:17" hidden="1" x14ac:dyDescent="0.3">
      <c r="A773" t="s">
        <v>1692</v>
      </c>
      <c r="B773" t="s">
        <v>1693</v>
      </c>
      <c r="C773" t="s">
        <v>3176</v>
      </c>
      <c r="D773" t="s">
        <v>46</v>
      </c>
      <c r="E773">
        <v>5055.312088138</v>
      </c>
      <c r="F773">
        <v>32.33</v>
      </c>
      <c r="G773">
        <v>130.239733084281</v>
      </c>
      <c r="H773">
        <v>61.533003546425597</v>
      </c>
      <c r="I773">
        <v>66.566095833165093</v>
      </c>
      <c r="J773">
        <v>17.1378279186683</v>
      </c>
      <c r="K773">
        <v>22.591881333054499</v>
      </c>
      <c r="L773">
        <v>19.5802296215893</v>
      </c>
      <c r="M773">
        <v>84.960085860426304</v>
      </c>
      <c r="N773">
        <v>1.9719106159489099</v>
      </c>
      <c r="O773">
        <v>1.1135168574079699</v>
      </c>
      <c r="P773">
        <v>172.039420303849</v>
      </c>
      <c r="Q773">
        <v>0.140442300609258</v>
      </c>
    </row>
    <row r="774" spans="1:17" x14ac:dyDescent="0.3">
      <c r="A774" t="s">
        <v>1694</v>
      </c>
      <c r="B774" t="s">
        <v>1695</v>
      </c>
      <c r="C774" t="s">
        <v>3163</v>
      </c>
      <c r="D774" t="s">
        <v>999</v>
      </c>
      <c r="E774">
        <v>5042.3675107259996</v>
      </c>
      <c r="F774">
        <v>39.53</v>
      </c>
      <c r="G774">
        <v>15.3416858385898</v>
      </c>
      <c r="H774">
        <v>-3.4016051423470999</v>
      </c>
      <c r="I774">
        <v>15.3730268061459</v>
      </c>
      <c r="J774">
        <v>-5.0825728921599103</v>
      </c>
      <c r="K774">
        <v>40.179567550627802</v>
      </c>
      <c r="L774">
        <v>34.727753041905203</v>
      </c>
      <c r="M774">
        <v>40.168830491778401</v>
      </c>
      <c r="N774">
        <v>0.65742242345920898</v>
      </c>
      <c r="O774">
        <v>16.620288388565601</v>
      </c>
      <c r="P774">
        <v>75.688888888888897</v>
      </c>
      <c r="Q774">
        <v>8.6207139082116996E-2</v>
      </c>
    </row>
    <row r="775" spans="1:17" x14ac:dyDescent="0.3">
      <c r="A775" t="s">
        <v>1696</v>
      </c>
      <c r="B775" t="s">
        <v>1697</v>
      </c>
      <c r="C775" t="s">
        <v>3166</v>
      </c>
      <c r="D775" t="s">
        <v>204</v>
      </c>
      <c r="E775">
        <v>5031.1254722349904</v>
      </c>
      <c r="F775">
        <v>126.11</v>
      </c>
      <c r="G775">
        <v>-22.7617931454614</v>
      </c>
      <c r="H775">
        <v>-8.0491153735118104</v>
      </c>
      <c r="I775">
        <v>-9.7060295793165299</v>
      </c>
      <c r="J775">
        <v>-4.4151109601232799</v>
      </c>
      <c r="K775">
        <v>127.57311582886</v>
      </c>
      <c r="L775">
        <v>124.08247131642</v>
      </c>
      <c r="M775">
        <v>52.050861118332399</v>
      </c>
      <c r="N775">
        <v>1.0230340128095099</v>
      </c>
      <c r="O775">
        <v>18.6741733407342</v>
      </c>
      <c r="P775">
        <v>23.214460185637499</v>
      </c>
      <c r="Q775">
        <v>1.0042575726637E-2</v>
      </c>
    </row>
    <row r="776" spans="1:17" hidden="1" x14ac:dyDescent="0.3">
      <c r="A776" t="s">
        <v>1698</v>
      </c>
      <c r="B776" t="s">
        <v>1699</v>
      </c>
      <c r="C776" t="s">
        <v>3176</v>
      </c>
      <c r="D776" t="s">
        <v>1538</v>
      </c>
      <c r="E776">
        <v>5022.4110824250001</v>
      </c>
      <c r="F776">
        <v>420.75</v>
      </c>
      <c r="G776">
        <v>-3.29567161012571</v>
      </c>
      <c r="H776">
        <v>1.60428871860566</v>
      </c>
      <c r="I776">
        <v>-3.0802576463023601</v>
      </c>
      <c r="J776">
        <v>0.368750451627742</v>
      </c>
      <c r="K776">
        <v>394.52642093010502</v>
      </c>
      <c r="L776">
        <v>364.99893619046298</v>
      </c>
      <c r="M776">
        <v>55.026973057035804</v>
      </c>
      <c r="N776">
        <v>0.44756898354934099</v>
      </c>
      <c r="O776">
        <v>6.8924539512774796</v>
      </c>
      <c r="P776">
        <v>47.502191060473201</v>
      </c>
      <c r="Q776">
        <v>7.6472356859825993E-2</v>
      </c>
    </row>
    <row r="777" spans="1:17" hidden="1" x14ac:dyDescent="0.3">
      <c r="A777" t="s">
        <v>1700</v>
      </c>
      <c r="B777" t="s">
        <v>1701</v>
      </c>
      <c r="C777" t="s">
        <v>3176</v>
      </c>
      <c r="D777" t="s">
        <v>358</v>
      </c>
      <c r="E777">
        <v>5013.4720859999998</v>
      </c>
      <c r="F777">
        <v>841.2</v>
      </c>
      <c r="G777">
        <v>103.474326121027</v>
      </c>
      <c r="H777">
        <v>10.477041565397601</v>
      </c>
      <c r="I777">
        <v>112.54656434645</v>
      </c>
      <c r="J777">
        <v>-1.31747668974452</v>
      </c>
      <c r="K777">
        <v>755.35970192181503</v>
      </c>
      <c r="L777">
        <v>580.60174546323299</v>
      </c>
      <c r="M777">
        <v>58.781703916257101</v>
      </c>
      <c r="N777">
        <v>0.72021261620171795</v>
      </c>
      <c r="O777">
        <v>8.2679505468378398</v>
      </c>
      <c r="P777">
        <v>178.958713314541</v>
      </c>
      <c r="Q777">
        <v>0.16326129020853899</v>
      </c>
    </row>
    <row r="778" spans="1:17" x14ac:dyDescent="0.3">
      <c r="A778" t="s">
        <v>1702</v>
      </c>
      <c r="B778" t="s">
        <v>1703</v>
      </c>
      <c r="C778" t="s">
        <v>3171</v>
      </c>
      <c r="D778" t="s">
        <v>887</v>
      </c>
      <c r="E778">
        <v>5000.7451681000002</v>
      </c>
      <c r="F778">
        <v>407.8</v>
      </c>
      <c r="G778">
        <v>-21.992850797957502</v>
      </c>
      <c r="H778">
        <v>4.9364021838004497</v>
      </c>
      <c r="I778">
        <v>6.0268268430395304</v>
      </c>
      <c r="J778">
        <v>1.7136588413910001</v>
      </c>
      <c r="K778">
        <v>361.52142273725502</v>
      </c>
      <c r="L778">
        <v>345.18635086244097</v>
      </c>
      <c r="M778">
        <v>71.368941058184205</v>
      </c>
      <c r="N778">
        <v>1.05166392536104</v>
      </c>
      <c r="O778">
        <v>10.3236880823933</v>
      </c>
      <c r="P778">
        <v>52.1925732412763</v>
      </c>
      <c r="Q778">
        <v>1.7075373327133998E-2</v>
      </c>
    </row>
    <row r="779" spans="1:17" x14ac:dyDescent="0.3">
      <c r="A779" t="s">
        <v>1704</v>
      </c>
      <c r="B779" t="s">
        <v>1705</v>
      </c>
      <c r="C779" t="s">
        <v>3165</v>
      </c>
      <c r="D779" t="s">
        <v>54</v>
      </c>
      <c r="E779">
        <v>4958.5142249999999</v>
      </c>
      <c r="F779">
        <v>539.35</v>
      </c>
      <c r="G779">
        <v>-38.206616330778203</v>
      </c>
      <c r="H779">
        <v>3.47895559228823</v>
      </c>
      <c r="I779">
        <v>4.8259186345357996</v>
      </c>
      <c r="J779">
        <v>-6.2872584695774103</v>
      </c>
      <c r="K779">
        <v>538.52064448477199</v>
      </c>
      <c r="L779">
        <v>512.71621203415395</v>
      </c>
      <c r="M779">
        <v>31.313055911617202</v>
      </c>
      <c r="N779">
        <v>1.75763604885276</v>
      </c>
      <c r="O779">
        <v>17.734309817372701</v>
      </c>
      <c r="P779">
        <v>25.124695510961601</v>
      </c>
      <c r="Q779">
        <v>-4.1136960352262997E-2</v>
      </c>
    </row>
    <row r="780" spans="1:17" x14ac:dyDescent="0.3">
      <c r="A780" t="s">
        <v>1706</v>
      </c>
      <c r="B780" t="s">
        <v>1707</v>
      </c>
      <c r="C780" t="s">
        <v>3162</v>
      </c>
      <c r="D780" t="s">
        <v>982</v>
      </c>
      <c r="E780">
        <v>4942.3691999149996</v>
      </c>
      <c r="F780">
        <v>575.65</v>
      </c>
      <c r="G780">
        <v>48.546965866379402</v>
      </c>
      <c r="H780">
        <v>5.5375490475056699</v>
      </c>
      <c r="I780">
        <v>85.007869566841293</v>
      </c>
      <c r="J780">
        <v>2.1076286361362699</v>
      </c>
      <c r="K780">
        <v>487.65067977813902</v>
      </c>
      <c r="L780">
        <v>364.03587494958799</v>
      </c>
      <c r="M780">
        <v>56.136309723378403</v>
      </c>
      <c r="N780">
        <v>0.339943642090829</v>
      </c>
      <c r="O780">
        <v>6.6272908885607498</v>
      </c>
      <c r="P780">
        <v>166.75162187210299</v>
      </c>
      <c r="Q780">
        <v>5.7999867609717003E-2</v>
      </c>
    </row>
    <row r="781" spans="1:17" x14ac:dyDescent="0.3">
      <c r="A781" t="s">
        <v>1708</v>
      </c>
      <c r="B781" t="s">
        <v>1709</v>
      </c>
      <c r="C781" t="s">
        <v>3175</v>
      </c>
      <c r="D781" t="s">
        <v>501</v>
      </c>
      <c r="E781">
        <v>4940.6488097599904</v>
      </c>
      <c r="F781">
        <v>893.6</v>
      </c>
      <c r="G781">
        <v>-22.096518400601799</v>
      </c>
      <c r="H781">
        <v>-7.5828948940127798</v>
      </c>
      <c r="I781">
        <v>12.3131881379537</v>
      </c>
      <c r="J781">
        <v>-1.72209045458827</v>
      </c>
      <c r="K781">
        <v>863.758212595327</v>
      </c>
      <c r="L781">
        <v>799.66550779252202</v>
      </c>
      <c r="M781">
        <v>50.470706156110097</v>
      </c>
      <c r="N781">
        <v>0.59986943179693897</v>
      </c>
      <c r="O781">
        <v>8.1020590868397395</v>
      </c>
      <c r="P781">
        <v>36.022528350711603</v>
      </c>
      <c r="Q781">
        <v>-0.13481690511434199</v>
      </c>
    </row>
    <row r="782" spans="1:17" hidden="1" x14ac:dyDescent="0.3">
      <c r="A782" t="s">
        <v>1710</v>
      </c>
      <c r="B782" t="s">
        <v>1711</v>
      </c>
      <c r="C782" t="s">
        <v>3176</v>
      </c>
      <c r="D782" t="s">
        <v>1476</v>
      </c>
      <c r="E782">
        <v>4928.5986254079999</v>
      </c>
      <c r="F782">
        <v>90.88</v>
      </c>
      <c r="G782">
        <v>30.481947032735</v>
      </c>
      <c r="H782">
        <v>-7.8981960126636901</v>
      </c>
      <c r="I782">
        <v>1.28893091442925</v>
      </c>
      <c r="J782">
        <v>-4.18943019555629</v>
      </c>
      <c r="K782">
        <v>87.677728977689696</v>
      </c>
      <c r="L782">
        <v>76.321594008649399</v>
      </c>
      <c r="M782">
        <v>43.2697339814911</v>
      </c>
      <c r="N782">
        <v>0.78583664422477195</v>
      </c>
      <c r="O782">
        <v>13.6113556338028</v>
      </c>
      <c r="P782">
        <v>111.84149184149101</v>
      </c>
      <c r="Q782">
        <v>0.18707387571242101</v>
      </c>
    </row>
    <row r="783" spans="1:17" x14ac:dyDescent="0.3">
      <c r="A783" t="s">
        <v>1712</v>
      </c>
      <c r="B783" t="s">
        <v>1713</v>
      </c>
      <c r="C783" t="s">
        <v>3165</v>
      </c>
      <c r="D783" t="s">
        <v>54</v>
      </c>
      <c r="E783">
        <v>4908.6459720000003</v>
      </c>
      <c r="F783">
        <v>609.9</v>
      </c>
      <c r="G783">
        <v>77.568833230586606</v>
      </c>
      <c r="H783">
        <v>25.312301901331299</v>
      </c>
      <c r="I783">
        <v>64.996945457601399</v>
      </c>
      <c r="J783">
        <v>14.8156373570722</v>
      </c>
      <c r="K783">
        <v>488.017070333775</v>
      </c>
      <c r="L783">
        <v>389.85141695999602</v>
      </c>
      <c r="M783">
        <v>78.7474468107755</v>
      </c>
      <c r="N783">
        <v>0.76241006567164904</v>
      </c>
      <c r="O783">
        <v>2.3118544023610501</v>
      </c>
      <c r="P783">
        <v>159.64240102171101</v>
      </c>
      <c r="Q783">
        <v>1.3098228210517E-2</v>
      </c>
    </row>
    <row r="784" spans="1:17" hidden="1" x14ac:dyDescent="0.3">
      <c r="A784" t="s">
        <v>1714</v>
      </c>
      <c r="B784" t="s">
        <v>1715</v>
      </c>
      <c r="C784" t="s">
        <v>3176</v>
      </c>
      <c r="D784" t="s">
        <v>376</v>
      </c>
      <c r="E784">
        <v>4900.8716873000003</v>
      </c>
      <c r="F784">
        <v>393.85</v>
      </c>
      <c r="G784">
        <v>186.02573822800699</v>
      </c>
      <c r="H784">
        <v>10.3859512723938</v>
      </c>
      <c r="I784">
        <v>123.1507034517</v>
      </c>
      <c r="J784">
        <v>-0.45338076803621302</v>
      </c>
      <c r="K784">
        <v>347.11453766390503</v>
      </c>
      <c r="L784">
        <v>243.77790801608199</v>
      </c>
      <c r="M784">
        <v>50.489452754535101</v>
      </c>
      <c r="N784">
        <v>0.43431809584786502</v>
      </c>
      <c r="O784">
        <v>13.672718039862801</v>
      </c>
      <c r="P784">
        <v>247.019692497466</v>
      </c>
      <c r="Q784">
        <v>0.18516551124264</v>
      </c>
    </row>
    <row r="785" spans="1:17" hidden="1" x14ac:dyDescent="0.3">
      <c r="A785" t="s">
        <v>1716</v>
      </c>
      <c r="B785" t="s">
        <v>1717</v>
      </c>
      <c r="C785" t="s">
        <v>3176</v>
      </c>
      <c r="D785" t="s">
        <v>127</v>
      </c>
      <c r="E785">
        <v>4886.0631638080004</v>
      </c>
      <c r="F785">
        <v>50.32</v>
      </c>
      <c r="G785">
        <v>-4.9436257386007698</v>
      </c>
      <c r="H785">
        <v>-2.4495423619461101</v>
      </c>
      <c r="I785">
        <v>-11.9772212511603</v>
      </c>
      <c r="J785">
        <v>4.25110626537397</v>
      </c>
      <c r="K785">
        <v>47.727898237785801</v>
      </c>
      <c r="L785">
        <v>46.361186952969803</v>
      </c>
      <c r="M785">
        <v>66.664297903694006</v>
      </c>
      <c r="N785">
        <v>0.78454173930622595</v>
      </c>
      <c r="O785">
        <v>29.9682034976152</v>
      </c>
      <c r="P785">
        <v>57.4960876369327</v>
      </c>
      <c r="Q785">
        <v>8.7224476440983995E-2</v>
      </c>
    </row>
    <row r="786" spans="1:17" x14ac:dyDescent="0.3">
      <c r="A786" t="s">
        <v>1718</v>
      </c>
      <c r="B786" t="s">
        <v>1719</v>
      </c>
      <c r="C786" t="s">
        <v>3168</v>
      </c>
      <c r="D786" t="s">
        <v>1476</v>
      </c>
      <c r="E786">
        <v>4885.3889622449997</v>
      </c>
      <c r="F786">
        <v>863.55</v>
      </c>
      <c r="G786">
        <v>8.7209893695008596</v>
      </c>
      <c r="H786">
        <v>4.1434960719551102</v>
      </c>
      <c r="I786">
        <v>-17.308271436529498</v>
      </c>
      <c r="J786">
        <v>3.83789845419339</v>
      </c>
      <c r="K786">
        <v>855.05764047418199</v>
      </c>
      <c r="L786">
        <v>850.10378794261499</v>
      </c>
      <c r="M786">
        <v>70.310530818256197</v>
      </c>
      <c r="N786">
        <v>0.75957746229891998</v>
      </c>
      <c r="O786">
        <v>28.064385385906998</v>
      </c>
      <c r="P786">
        <v>43.554151774582301</v>
      </c>
      <c r="Q786">
        <v>0.153965726223175</v>
      </c>
    </row>
    <row r="787" spans="1:17" x14ac:dyDescent="0.3">
      <c r="A787" t="s">
        <v>1720</v>
      </c>
      <c r="B787" t="s">
        <v>1721</v>
      </c>
      <c r="C787" t="s">
        <v>3172</v>
      </c>
      <c r="D787" t="s">
        <v>414</v>
      </c>
      <c r="E787">
        <v>4880.5209900480004</v>
      </c>
      <c r="F787">
        <v>97.68</v>
      </c>
      <c r="G787">
        <v>-14.7086162607444</v>
      </c>
      <c r="H787">
        <v>-6.2918998948931</v>
      </c>
      <c r="I787">
        <v>-15.888465934951</v>
      </c>
      <c r="J787">
        <v>-1.60644041419211</v>
      </c>
      <c r="K787">
        <v>102.38143362455401</v>
      </c>
      <c r="L787">
        <v>100.97954700671001</v>
      </c>
      <c r="M787">
        <v>27.840141713219001</v>
      </c>
      <c r="N787">
        <v>0.784805474070701</v>
      </c>
      <c r="O787">
        <v>24.436936936936899</v>
      </c>
      <c r="P787">
        <v>20.891089108910901</v>
      </c>
      <c r="Q787">
        <v>1.2700172203395E-2</v>
      </c>
    </row>
    <row r="788" spans="1:17" x14ac:dyDescent="0.3">
      <c r="A788" t="s">
        <v>1722</v>
      </c>
      <c r="B788" t="s">
        <v>1723</v>
      </c>
      <c r="C788" t="s">
        <v>3175</v>
      </c>
      <c r="D788" t="s">
        <v>281</v>
      </c>
      <c r="E788">
        <v>4876.097749775</v>
      </c>
      <c r="F788">
        <v>292.55</v>
      </c>
      <c r="G788">
        <v>-10.1132635165478</v>
      </c>
      <c r="H788">
        <v>-6.9990826599188098</v>
      </c>
      <c r="I788">
        <v>7.1875760237233397</v>
      </c>
      <c r="J788">
        <v>0.66665029438245604</v>
      </c>
      <c r="K788">
        <v>290.00129655388599</v>
      </c>
      <c r="L788">
        <v>271.40961657712501</v>
      </c>
      <c r="M788">
        <v>52.918988369752299</v>
      </c>
      <c r="N788">
        <v>0.36760629500819603</v>
      </c>
      <c r="O788">
        <v>14.8521620235857</v>
      </c>
      <c r="P788">
        <v>39.110794103661398</v>
      </c>
      <c r="Q788">
        <v>-3.3779358864560002E-2</v>
      </c>
    </row>
    <row r="789" spans="1:17" x14ac:dyDescent="0.3">
      <c r="A789" t="s">
        <v>1724</v>
      </c>
      <c r="B789" t="s">
        <v>1725</v>
      </c>
      <c r="C789" t="s">
        <v>3171</v>
      </c>
      <c r="D789" t="s">
        <v>887</v>
      </c>
      <c r="E789">
        <v>4854.5906908500001</v>
      </c>
      <c r="F789">
        <v>392.3</v>
      </c>
      <c r="G789">
        <v>105.993491273415</v>
      </c>
      <c r="H789">
        <v>-1.5928787460121201</v>
      </c>
      <c r="I789">
        <v>48.600929322165001</v>
      </c>
      <c r="J789">
        <v>1.0366182473215699</v>
      </c>
      <c r="K789">
        <v>357.52779729830002</v>
      </c>
      <c r="L789">
        <v>284.93296234649102</v>
      </c>
      <c r="M789">
        <v>58.130447241072403</v>
      </c>
      <c r="N789">
        <v>0.39818697406606302</v>
      </c>
      <c r="O789">
        <v>5.0089217435635902</v>
      </c>
      <c r="P789">
        <v>163.55391333557199</v>
      </c>
      <c r="Q789">
        <v>8.8989466141043999E-2</v>
      </c>
    </row>
    <row r="790" spans="1:17" x14ac:dyDescent="0.3">
      <c r="A790" t="s">
        <v>1726</v>
      </c>
      <c r="B790" t="s">
        <v>1727</v>
      </c>
      <c r="C790" t="s">
        <v>3177</v>
      </c>
      <c r="D790" t="s">
        <v>121</v>
      </c>
      <c r="E790">
        <v>4837.6988033400003</v>
      </c>
      <c r="F790">
        <v>282.89999999999998</v>
      </c>
      <c r="G790">
        <v>38.469215706298002</v>
      </c>
      <c r="H790">
        <v>1.7062059186254901</v>
      </c>
      <c r="I790">
        <v>9.5201012538397993</v>
      </c>
      <c r="J790">
        <v>-0.94135737526904795</v>
      </c>
      <c r="K790">
        <v>276.12649546471999</v>
      </c>
      <c r="L790">
        <v>248.50004279233499</v>
      </c>
      <c r="M790">
        <v>64.6887595717496</v>
      </c>
      <c r="N790">
        <v>0.55116764119495998</v>
      </c>
      <c r="O790">
        <v>13.273241428066401</v>
      </c>
      <c r="P790">
        <v>118.624420401854</v>
      </c>
      <c r="Q790">
        <v>7.6182475456412005E-2</v>
      </c>
    </row>
    <row r="791" spans="1:17" x14ac:dyDescent="0.3">
      <c r="A791" t="s">
        <v>1728</v>
      </c>
      <c r="B791" t="s">
        <v>1729</v>
      </c>
      <c r="C791" t="s">
        <v>3166</v>
      </c>
      <c r="D791" t="s">
        <v>204</v>
      </c>
      <c r="E791">
        <v>4835.0183332500001</v>
      </c>
      <c r="F791">
        <v>676.05</v>
      </c>
      <c r="G791">
        <v>15.6098539304816</v>
      </c>
      <c r="H791">
        <v>-4.8303623019650104</v>
      </c>
      <c r="I791">
        <v>-1.0312136158569201</v>
      </c>
      <c r="J791">
        <v>-2.14055446567445</v>
      </c>
      <c r="K791">
        <v>675.44286294292999</v>
      </c>
      <c r="L791">
        <v>615.99695248410501</v>
      </c>
      <c r="M791">
        <v>48.623116580088798</v>
      </c>
      <c r="N791">
        <v>0.32352249460183402</v>
      </c>
      <c r="O791">
        <v>18.208712373345101</v>
      </c>
      <c r="P791">
        <v>64.589166159464298</v>
      </c>
      <c r="Q791">
        <v>0.12846316937697699</v>
      </c>
    </row>
    <row r="792" spans="1:17" x14ac:dyDescent="0.3">
      <c r="A792" t="s">
        <v>1730</v>
      </c>
      <c r="B792" t="s">
        <v>1731</v>
      </c>
      <c r="C792" t="s">
        <v>3164</v>
      </c>
      <c r="D792" t="s">
        <v>46</v>
      </c>
      <c r="E792">
        <v>4834.8496571699998</v>
      </c>
      <c r="F792">
        <v>698.7</v>
      </c>
      <c r="G792">
        <v>-1.2735383305300501</v>
      </c>
      <c r="H792">
        <v>-5.2643377449471496</v>
      </c>
      <c r="I792">
        <v>28.7785799623007</v>
      </c>
      <c r="J792">
        <v>-0.29674462204049501</v>
      </c>
      <c r="K792">
        <v>678.908698169942</v>
      </c>
      <c r="L792">
        <v>617.02047624033105</v>
      </c>
      <c r="M792">
        <v>46.368089792262097</v>
      </c>
      <c r="N792">
        <v>0.37621462216941798</v>
      </c>
      <c r="O792">
        <v>44.418205238299599</v>
      </c>
      <c r="P792">
        <v>63.725834797890997</v>
      </c>
      <c r="Q792">
        <v>0.13977488667729099</v>
      </c>
    </row>
    <row r="793" spans="1:17" hidden="1" x14ac:dyDescent="0.3">
      <c r="A793" t="s">
        <v>1732</v>
      </c>
      <c r="B793" t="s">
        <v>1733</v>
      </c>
      <c r="C793" t="s">
        <v>3176</v>
      </c>
      <c r="D793" t="s">
        <v>281</v>
      </c>
      <c r="E793">
        <v>4825.4092331250004</v>
      </c>
      <c r="F793">
        <v>399.75</v>
      </c>
      <c r="G793">
        <v>168.11054528483999</v>
      </c>
      <c r="H793">
        <v>42.426024587221299</v>
      </c>
      <c r="I793">
        <v>193.12975440198201</v>
      </c>
      <c r="J793">
        <v>23.655449368600401</v>
      </c>
      <c r="K793">
        <v>280.73897123800401</v>
      </c>
      <c r="L793">
        <v>190.64408451433201</v>
      </c>
      <c r="M793">
        <v>79.894550821820602</v>
      </c>
      <c r="N793">
        <v>1.0496445750068299</v>
      </c>
      <c r="O793">
        <v>4.8780487804878003</v>
      </c>
      <c r="P793">
        <v>290.30462800234301</v>
      </c>
      <c r="Q793">
        <v>0.215629617541197</v>
      </c>
    </row>
    <row r="794" spans="1:17" hidden="1" x14ac:dyDescent="0.3">
      <c r="A794" t="s">
        <v>1734</v>
      </c>
      <c r="B794" t="s">
        <v>1735</v>
      </c>
      <c r="C794" t="s">
        <v>3176</v>
      </c>
      <c r="D794" t="s">
        <v>624</v>
      </c>
      <c r="E794">
        <v>4814.4274306500001</v>
      </c>
      <c r="F794">
        <v>1902.35</v>
      </c>
      <c r="G794">
        <v>53.064840751428001</v>
      </c>
      <c r="H794">
        <v>18.445538798262699</v>
      </c>
      <c r="I794">
        <v>76.486531189346195</v>
      </c>
      <c r="J794">
        <v>12.0046356454754</v>
      </c>
      <c r="K794">
        <v>1665.9460330852701</v>
      </c>
      <c r="L794">
        <v>1300.7327635562899</v>
      </c>
      <c r="M794">
        <v>58.0345314466147</v>
      </c>
      <c r="N794">
        <v>1.11164290577185</v>
      </c>
      <c r="O794">
        <v>7.7351696585801797</v>
      </c>
      <c r="P794">
        <v>134.52505701781399</v>
      </c>
      <c r="Q794">
        <v>0.159176514040242</v>
      </c>
    </row>
    <row r="795" spans="1:17" x14ac:dyDescent="0.3">
      <c r="A795" t="s">
        <v>1736</v>
      </c>
      <c r="B795" t="s">
        <v>1737</v>
      </c>
      <c r="C795" t="s">
        <v>3164</v>
      </c>
      <c r="D795" t="s">
        <v>46</v>
      </c>
      <c r="E795">
        <v>4794.4470675029997</v>
      </c>
      <c r="F795">
        <v>59.39</v>
      </c>
      <c r="G795">
        <v>-16.463160994456601</v>
      </c>
      <c r="H795">
        <v>6.6395867274704603</v>
      </c>
      <c r="I795">
        <v>-12.507055535250799</v>
      </c>
      <c r="J795">
        <v>-0.70310063477935503</v>
      </c>
      <c r="K795">
        <v>58.0781231577052</v>
      </c>
      <c r="L795">
        <v>57.503754585259301</v>
      </c>
      <c r="M795">
        <v>64.059777559737597</v>
      </c>
      <c r="N795">
        <v>0.88020646148668102</v>
      </c>
      <c r="O795">
        <v>33.0190267721838</v>
      </c>
      <c r="P795">
        <v>41.236623067776399</v>
      </c>
      <c r="Q795">
        <v>0.126241002218276</v>
      </c>
    </row>
    <row r="796" spans="1:17" x14ac:dyDescent="0.3">
      <c r="A796" t="s">
        <v>1738</v>
      </c>
      <c r="B796" t="s">
        <v>1739</v>
      </c>
      <c r="C796" t="s">
        <v>3169</v>
      </c>
      <c r="D796" t="s">
        <v>138</v>
      </c>
      <c r="E796">
        <v>4763.5200000000004</v>
      </c>
      <c r="F796">
        <v>7939.2</v>
      </c>
      <c r="G796">
        <v>33.1700723174866</v>
      </c>
      <c r="H796">
        <v>4.5419559613465399</v>
      </c>
      <c r="I796">
        <v>12.817416187925801</v>
      </c>
      <c r="J796">
        <v>-4.1717589648539004</v>
      </c>
      <c r="K796">
        <v>7509.9838821661397</v>
      </c>
      <c r="L796">
        <v>6694.7288606578004</v>
      </c>
      <c r="M796">
        <v>54.5928083544527</v>
      </c>
      <c r="N796">
        <v>0.63387105793225196</v>
      </c>
      <c r="O796">
        <v>9.1671704957678202</v>
      </c>
      <c r="P796">
        <v>76.622914349276897</v>
      </c>
      <c r="Q796">
        <v>9.7743981999164994E-2</v>
      </c>
    </row>
    <row r="797" spans="1:17" hidden="1" x14ac:dyDescent="0.3">
      <c r="A797" t="s">
        <v>1740</v>
      </c>
      <c r="B797" t="s">
        <v>1741</v>
      </c>
      <c r="C797" t="s">
        <v>3176</v>
      </c>
      <c r="D797" t="s">
        <v>204</v>
      </c>
      <c r="E797">
        <v>4725.6965448000001</v>
      </c>
      <c r="F797">
        <v>616</v>
      </c>
      <c r="G797">
        <v>-7.6988341784200296</v>
      </c>
      <c r="H797">
        <v>-1.8583448931476301</v>
      </c>
      <c r="I797">
        <v>8.3324285155476794</v>
      </c>
      <c r="J797">
        <v>0.39556266706479698</v>
      </c>
      <c r="K797">
        <v>607.04867942172496</v>
      </c>
      <c r="L797">
        <v>558.67578665797396</v>
      </c>
      <c r="M797">
        <v>53.301332313928903</v>
      </c>
      <c r="N797">
        <v>0.57345948525436097</v>
      </c>
      <c r="O797">
        <v>14.1233766233766</v>
      </c>
      <c r="P797">
        <v>53.520249221183697</v>
      </c>
      <c r="Q797">
        <v>0.15196958497000301</v>
      </c>
    </row>
    <row r="798" spans="1:17" x14ac:dyDescent="0.3">
      <c r="A798" t="s">
        <v>1742</v>
      </c>
      <c r="B798" t="s">
        <v>1743</v>
      </c>
      <c r="C798" t="s">
        <v>3173</v>
      </c>
      <c r="D798" t="s">
        <v>1744</v>
      </c>
      <c r="E798">
        <v>4722.8635526480002</v>
      </c>
      <c r="F798">
        <v>69.819999999999993</v>
      </c>
      <c r="G798">
        <v>-19.257012404478001</v>
      </c>
      <c r="H798">
        <v>-3.65484869385226</v>
      </c>
      <c r="I798">
        <v>24.643150142724899</v>
      </c>
      <c r="J798">
        <v>-1.37211869042968</v>
      </c>
      <c r="K798">
        <v>70.038586830857795</v>
      </c>
      <c r="L798">
        <v>64.657587246410998</v>
      </c>
      <c r="M798">
        <v>50.027769268371799</v>
      </c>
      <c r="N798">
        <v>0.444635565364912</v>
      </c>
      <c r="O798">
        <v>20.581495273560499</v>
      </c>
      <c r="P798">
        <v>60.137614678898998</v>
      </c>
      <c r="Q798">
        <v>6.4610730897189994E-2</v>
      </c>
    </row>
    <row r="799" spans="1:17" hidden="1" x14ac:dyDescent="0.3">
      <c r="A799" t="s">
        <v>1745</v>
      </c>
      <c r="B799" t="s">
        <v>1746</v>
      </c>
      <c r="C799" t="s">
        <v>3176</v>
      </c>
      <c r="D799" t="s">
        <v>501</v>
      </c>
      <c r="E799">
        <v>4722.2807725000002</v>
      </c>
      <c r="F799">
        <v>104.15</v>
      </c>
      <c r="G799">
        <v>27.4975706985296</v>
      </c>
      <c r="H799">
        <v>12.955685203991401</v>
      </c>
      <c r="I799">
        <v>7.8390685828284701</v>
      </c>
      <c r="J799">
        <v>-0.95245908737283802</v>
      </c>
      <c r="K799">
        <v>95.9497181523801</v>
      </c>
      <c r="L799">
        <v>85.188508252768301</v>
      </c>
      <c r="M799">
        <v>55.978111439999203</v>
      </c>
      <c r="N799">
        <v>0.89826461760930398</v>
      </c>
      <c r="O799">
        <v>7.9212674027844399</v>
      </c>
      <c r="P799">
        <v>85.816235504014202</v>
      </c>
      <c r="Q799">
        <v>0.13041712013571</v>
      </c>
    </row>
    <row r="800" spans="1:17" hidden="1" x14ac:dyDescent="0.3">
      <c r="A800" t="s">
        <v>1747</v>
      </c>
      <c r="B800" t="s">
        <v>1748</v>
      </c>
      <c r="C800" t="s">
        <v>3176</v>
      </c>
      <c r="D800" t="s">
        <v>1538</v>
      </c>
      <c r="E800">
        <v>4708.7199402750002</v>
      </c>
      <c r="F800">
        <v>8904.85</v>
      </c>
      <c r="G800">
        <v>-1.60851854866394</v>
      </c>
      <c r="H800">
        <v>-1.30711690716385</v>
      </c>
      <c r="I800">
        <v>29.854183450171501</v>
      </c>
      <c r="J800">
        <v>0.360707141927671</v>
      </c>
      <c r="K800">
        <v>8349.9814509203206</v>
      </c>
      <c r="L800">
        <v>7523.0857823252099</v>
      </c>
      <c r="M800">
        <v>67.832607592226793</v>
      </c>
      <c r="N800">
        <v>0.419565244960102</v>
      </c>
      <c r="O800">
        <v>2.1802725481057901</v>
      </c>
      <c r="P800">
        <v>53.266323009268397</v>
      </c>
      <c r="Q800">
        <v>1.5850207531036001E-2</v>
      </c>
    </row>
    <row r="801" spans="1:17" hidden="1" x14ac:dyDescent="0.3">
      <c r="A801" t="s">
        <v>1749</v>
      </c>
      <c r="B801" t="s">
        <v>1750</v>
      </c>
      <c r="C801" t="s">
        <v>3176</v>
      </c>
      <c r="D801" t="s">
        <v>258</v>
      </c>
      <c r="E801">
        <v>4626.4061955750003</v>
      </c>
      <c r="F801">
        <v>508.15</v>
      </c>
      <c r="G801">
        <v>-13.3076444953282</v>
      </c>
      <c r="H801">
        <v>-9.4174892377595398</v>
      </c>
      <c r="I801">
        <v>19.809792728395699</v>
      </c>
      <c r="J801">
        <v>-2.79024835091302</v>
      </c>
      <c r="K801">
        <v>528.26735846459803</v>
      </c>
      <c r="L801">
        <v>477.07718133613599</v>
      </c>
      <c r="M801">
        <v>35.021061845301197</v>
      </c>
      <c r="N801">
        <v>0.30777739241707802</v>
      </c>
      <c r="O801">
        <v>20.800944602971501</v>
      </c>
      <c r="P801">
        <v>41.113579561232903</v>
      </c>
    </row>
    <row r="802" spans="1:17" hidden="1" x14ac:dyDescent="0.3">
      <c r="A802" t="s">
        <v>1751</v>
      </c>
      <c r="B802" t="s">
        <v>1752</v>
      </c>
      <c r="C802" t="s">
        <v>3176</v>
      </c>
      <c r="D802" t="s">
        <v>255</v>
      </c>
      <c r="E802">
        <v>4620.3288060900004</v>
      </c>
      <c r="F802">
        <v>1094.7</v>
      </c>
      <c r="G802">
        <v>655.39373239884799</v>
      </c>
      <c r="H802">
        <v>38.097731220569997</v>
      </c>
      <c r="I802">
        <v>182.592955655656</v>
      </c>
      <c r="J802">
        <v>18.619325191501702</v>
      </c>
      <c r="K802">
        <v>813.05649103428505</v>
      </c>
      <c r="L802">
        <v>554.02430951197005</v>
      </c>
      <c r="M802">
        <v>68.750637211366794</v>
      </c>
      <c r="N802">
        <v>1.2747037620773001</v>
      </c>
      <c r="O802">
        <v>7.7007399287476002</v>
      </c>
      <c r="P802">
        <v>710.88888888888903</v>
      </c>
      <c r="Q802">
        <v>0.214778778641775</v>
      </c>
    </row>
    <row r="803" spans="1:17" x14ac:dyDescent="0.3">
      <c r="A803" t="s">
        <v>1753</v>
      </c>
      <c r="B803" t="s">
        <v>1754</v>
      </c>
      <c r="C803" t="s">
        <v>3168</v>
      </c>
      <c r="D803" t="s">
        <v>274</v>
      </c>
      <c r="E803">
        <v>4614.5037769199998</v>
      </c>
      <c r="F803">
        <v>209.7</v>
      </c>
      <c r="G803">
        <v>19.891407648400701</v>
      </c>
      <c r="H803">
        <v>4.9654743424068197</v>
      </c>
      <c r="I803">
        <v>-10.4841426934255</v>
      </c>
      <c r="J803">
        <v>-0.29404850852697401</v>
      </c>
      <c r="K803">
        <v>197.915870166535</v>
      </c>
      <c r="L803">
        <v>187.508957890435</v>
      </c>
      <c r="M803">
        <v>52.6456812957504</v>
      </c>
      <c r="N803">
        <v>1.0336528229967601</v>
      </c>
      <c r="O803">
        <v>13.4239389604196</v>
      </c>
      <c r="P803">
        <v>64.793713163064794</v>
      </c>
    </row>
    <row r="804" spans="1:17" hidden="1" x14ac:dyDescent="0.3">
      <c r="A804" t="s">
        <v>1755</v>
      </c>
      <c r="B804" t="s">
        <v>1756</v>
      </c>
      <c r="C804" t="s">
        <v>3176</v>
      </c>
      <c r="D804" t="s">
        <v>258</v>
      </c>
      <c r="E804">
        <v>4601.5598760000003</v>
      </c>
      <c r="F804">
        <v>1297.5</v>
      </c>
      <c r="G804">
        <v>77.122677451032203</v>
      </c>
      <c r="H804">
        <v>3.2763713817764</v>
      </c>
      <c r="I804">
        <v>61.478464148098503</v>
      </c>
      <c r="J804">
        <v>-4.0555719278397602</v>
      </c>
      <c r="K804">
        <v>1235.9020466465799</v>
      </c>
      <c r="L804">
        <v>946.07917364308003</v>
      </c>
      <c r="M804">
        <v>34.695223606534</v>
      </c>
      <c r="N804">
        <v>0.48168490172146</v>
      </c>
      <c r="O804">
        <v>11.522157996146399</v>
      </c>
      <c r="P804">
        <v>139.65644625046099</v>
      </c>
      <c r="Q804">
        <v>0.23106977504442699</v>
      </c>
    </row>
    <row r="805" spans="1:17" x14ac:dyDescent="0.3">
      <c r="A805" t="s">
        <v>1757</v>
      </c>
      <c r="B805" t="s">
        <v>1758</v>
      </c>
      <c r="C805" t="s">
        <v>3173</v>
      </c>
      <c r="D805" t="s">
        <v>92</v>
      </c>
      <c r="E805">
        <v>4600.0571949499999</v>
      </c>
      <c r="F805">
        <v>1179.5</v>
      </c>
      <c r="G805">
        <v>17.956094844152499</v>
      </c>
      <c r="H805">
        <v>-3.6122934161754201</v>
      </c>
      <c r="I805">
        <v>56.1812320982147</v>
      </c>
      <c r="J805">
        <v>-6.1292992077201598</v>
      </c>
      <c r="K805">
        <v>1230.74713478739</v>
      </c>
      <c r="L805">
        <v>990.66159865634597</v>
      </c>
      <c r="M805">
        <v>32.957629182358801</v>
      </c>
      <c r="N805">
        <v>7.6664971161449796E-2</v>
      </c>
      <c r="O805">
        <v>35.031793132683298</v>
      </c>
      <c r="P805">
        <v>93.360655737704903</v>
      </c>
      <c r="Q805">
        <v>7.3620158568540997E-2</v>
      </c>
    </row>
    <row r="806" spans="1:17" x14ac:dyDescent="0.3">
      <c r="A806" t="s">
        <v>1759</v>
      </c>
      <c r="B806" t="s">
        <v>1760</v>
      </c>
      <c r="C806" t="s">
        <v>3165</v>
      </c>
      <c r="D806" t="s">
        <v>54</v>
      </c>
      <c r="E806">
        <v>4599.7344787499997</v>
      </c>
      <c r="F806">
        <v>373.05</v>
      </c>
      <c r="G806">
        <v>-4.6697121511554398</v>
      </c>
      <c r="H806">
        <v>15.806641165975</v>
      </c>
      <c r="I806">
        <v>24.304194332796101</v>
      </c>
      <c r="J806">
        <v>14.9404940428063</v>
      </c>
      <c r="K806">
        <v>333.40459251269499</v>
      </c>
      <c r="L806">
        <v>313.17845833446501</v>
      </c>
      <c r="M806">
        <v>78.129419019292399</v>
      </c>
      <c r="N806">
        <v>1.38074751068171</v>
      </c>
      <c r="O806">
        <v>2.8548451950140601</v>
      </c>
      <c r="P806">
        <v>49.1603358656537</v>
      </c>
      <c r="Q806">
        <v>-7.4040631740297999E-2</v>
      </c>
    </row>
    <row r="807" spans="1:17" hidden="1" x14ac:dyDescent="0.3">
      <c r="A807" t="s">
        <v>1761</v>
      </c>
      <c r="B807" t="s">
        <v>1762</v>
      </c>
      <c r="C807" t="s">
        <v>3176</v>
      </c>
      <c r="D807" t="s">
        <v>127</v>
      </c>
      <c r="E807">
        <v>4580.9703811999998</v>
      </c>
      <c r="F807">
        <v>2249.1999999999998</v>
      </c>
      <c r="G807">
        <v>16.949158275161199</v>
      </c>
      <c r="H807">
        <v>4.6850024151451297</v>
      </c>
      <c r="I807">
        <v>24.931654226059401</v>
      </c>
      <c r="J807">
        <v>-6.0661814556117601</v>
      </c>
      <c r="K807">
        <v>2195.48275049222</v>
      </c>
      <c r="L807">
        <v>1887.08331772614</v>
      </c>
      <c r="M807">
        <v>44.790267512662801</v>
      </c>
      <c r="N807">
        <v>1.0592176181469199</v>
      </c>
      <c r="O807">
        <v>8.9431797972612408</v>
      </c>
      <c r="P807">
        <v>86.965918536990799</v>
      </c>
      <c r="Q807">
        <v>0.29415682521842201</v>
      </c>
    </row>
    <row r="808" spans="1:17" hidden="1" x14ac:dyDescent="0.3">
      <c r="A808" t="s">
        <v>1763</v>
      </c>
      <c r="B808" t="s">
        <v>1764</v>
      </c>
      <c r="C808" t="s">
        <v>3176</v>
      </c>
      <c r="D808" t="s">
        <v>624</v>
      </c>
      <c r="E808">
        <v>4553.4616654199999</v>
      </c>
      <c r="F808">
        <v>2283.6999999999998</v>
      </c>
      <c r="G808">
        <v>87.346627359675395</v>
      </c>
      <c r="H808">
        <v>18.378905498296</v>
      </c>
      <c r="I808">
        <v>54.842550837156303</v>
      </c>
      <c r="J808">
        <v>1.08517874240152</v>
      </c>
      <c r="K808">
        <v>1982.75649414187</v>
      </c>
      <c r="L808">
        <v>1657.73712124594</v>
      </c>
      <c r="M808">
        <v>70.686641969082899</v>
      </c>
      <c r="N808">
        <v>1.5300677468173101</v>
      </c>
      <c r="O808">
        <v>5.4473004335070296</v>
      </c>
      <c r="P808">
        <v>136.95979247730199</v>
      </c>
      <c r="Q808">
        <v>0.17982274538557599</v>
      </c>
    </row>
    <row r="809" spans="1:17" hidden="1" x14ac:dyDescent="0.3">
      <c r="A809" t="s">
        <v>1765</v>
      </c>
      <c r="B809" t="s">
        <v>1766</v>
      </c>
      <c r="C809" t="s">
        <v>3176</v>
      </c>
      <c r="D809" t="s">
        <v>40</v>
      </c>
      <c r="E809">
        <v>4543.4924116800003</v>
      </c>
      <c r="F809">
        <v>645.95000000000005</v>
      </c>
      <c r="G809">
        <v>12.8404636789236</v>
      </c>
      <c r="H809">
        <v>19.647826969824202</v>
      </c>
      <c r="I809">
        <v>20.0717864815126</v>
      </c>
      <c r="J809">
        <v>1.9575992980974199</v>
      </c>
      <c r="K809">
        <v>577.19884857950501</v>
      </c>
      <c r="M809">
        <v>63.389827045593698</v>
      </c>
      <c r="N809">
        <v>2.8409492068408202</v>
      </c>
      <c r="O809">
        <v>8.1353045901385599</v>
      </c>
      <c r="P809">
        <v>50.029032632679098</v>
      </c>
    </row>
    <row r="810" spans="1:17" hidden="1" x14ac:dyDescent="0.3">
      <c r="A810" t="s">
        <v>1767</v>
      </c>
      <c r="B810" t="s">
        <v>1768</v>
      </c>
      <c r="C810" t="s">
        <v>3176</v>
      </c>
      <c r="D810" t="s">
        <v>269</v>
      </c>
      <c r="E810">
        <v>4538.5426615199904</v>
      </c>
      <c r="F810">
        <v>857.1</v>
      </c>
      <c r="G810">
        <v>23.9727767341946</v>
      </c>
      <c r="H810">
        <v>3.43907505613705</v>
      </c>
      <c r="I810">
        <v>20.932622259171701</v>
      </c>
      <c r="J810">
        <v>3.56347569120785</v>
      </c>
      <c r="K810">
        <v>796.89566211834301</v>
      </c>
      <c r="L810">
        <v>682.05184571176005</v>
      </c>
      <c r="M810">
        <v>46.483841926614303</v>
      </c>
      <c r="N810">
        <v>0.46950312901668201</v>
      </c>
      <c r="O810">
        <v>8.6629331466573305</v>
      </c>
      <c r="P810">
        <v>69.119968429360696</v>
      </c>
      <c r="Q810">
        <v>-7.9734852958413996E-2</v>
      </c>
    </row>
    <row r="811" spans="1:17" x14ac:dyDescent="0.3">
      <c r="A811" t="s">
        <v>1769</v>
      </c>
      <c r="B811" t="s">
        <v>1770</v>
      </c>
      <c r="C811" t="s">
        <v>3165</v>
      </c>
      <c r="D811" t="s">
        <v>269</v>
      </c>
      <c r="E811">
        <v>4531.6045489050002</v>
      </c>
      <c r="F811">
        <v>527.85</v>
      </c>
      <c r="G811">
        <v>12.426655171615201</v>
      </c>
      <c r="H811">
        <v>11.0970483936667</v>
      </c>
      <c r="I811">
        <v>17.042499518906599</v>
      </c>
      <c r="J811">
        <v>6.3157493039580806E-2</v>
      </c>
      <c r="K811">
        <v>476.848535671825</v>
      </c>
      <c r="L811">
        <v>430.142393475083</v>
      </c>
      <c r="M811">
        <v>64.755808581469907</v>
      </c>
      <c r="N811">
        <v>0.97209111199109699</v>
      </c>
      <c r="O811">
        <v>3.0501089324618702</v>
      </c>
      <c r="P811">
        <v>53.4001743679163</v>
      </c>
    </row>
    <row r="812" spans="1:17" x14ac:dyDescent="0.3">
      <c r="A812" t="s">
        <v>1771</v>
      </c>
      <c r="B812" t="s">
        <v>1772</v>
      </c>
      <c r="C812" t="s">
        <v>3173</v>
      </c>
      <c r="D812" t="s">
        <v>127</v>
      </c>
      <c r="E812">
        <v>4530.2657857499998</v>
      </c>
      <c r="F812">
        <v>230.5</v>
      </c>
      <c r="G812">
        <v>-18.833573616821202</v>
      </c>
      <c r="H812">
        <v>4.0643659587565404</v>
      </c>
      <c r="I812">
        <v>7.9807270768897203</v>
      </c>
      <c r="J812">
        <v>-2.1237163891263702E-2</v>
      </c>
      <c r="K812">
        <v>223.680781961908</v>
      </c>
      <c r="L812">
        <v>218.83976264546999</v>
      </c>
      <c r="M812">
        <v>48.357444829775801</v>
      </c>
      <c r="N812">
        <v>1.0961973619110901</v>
      </c>
      <c r="O812">
        <v>20.6073752711496</v>
      </c>
      <c r="P812">
        <v>38.106650689035298</v>
      </c>
      <c r="Q812">
        <v>7.1002844999369999E-2</v>
      </c>
    </row>
    <row r="813" spans="1:17" hidden="1" x14ac:dyDescent="0.3">
      <c r="A813" t="s">
        <v>1773</v>
      </c>
      <c r="B813" t="s">
        <v>1774</v>
      </c>
      <c r="C813" t="s">
        <v>3176</v>
      </c>
      <c r="D813" t="s">
        <v>127</v>
      </c>
      <c r="E813">
        <v>4505.9418158999997</v>
      </c>
      <c r="F813">
        <v>430.5</v>
      </c>
      <c r="G813">
        <v>-21.2531912463593</v>
      </c>
      <c r="K813">
        <v>425.76520424318301</v>
      </c>
      <c r="L813">
        <v>384.46648021701702</v>
      </c>
      <c r="M813">
        <v>38.331602171758398</v>
      </c>
      <c r="N813">
        <v>1</v>
      </c>
      <c r="O813">
        <v>7.2938443670151001</v>
      </c>
      <c r="P813">
        <v>18.939079983423099</v>
      </c>
      <c r="Q813">
        <v>9.3594908740256E-2</v>
      </c>
    </row>
    <row r="814" spans="1:17" hidden="1" x14ac:dyDescent="0.3">
      <c r="A814" t="s">
        <v>1775</v>
      </c>
      <c r="B814" t="s">
        <v>1776</v>
      </c>
      <c r="C814" t="s">
        <v>3176</v>
      </c>
      <c r="D814" t="s">
        <v>286</v>
      </c>
      <c r="E814">
        <v>4505.7998632500003</v>
      </c>
      <c r="F814">
        <v>367.5</v>
      </c>
      <c r="G814">
        <v>105.73793162143301</v>
      </c>
      <c r="H814">
        <v>-4.3878506910633197</v>
      </c>
      <c r="I814">
        <v>2.2053561234150401</v>
      </c>
      <c r="J814">
        <v>0.78817807216023505</v>
      </c>
      <c r="K814">
        <v>338.51235224434203</v>
      </c>
      <c r="L814">
        <v>288.46399236553498</v>
      </c>
      <c r="M814">
        <v>64.108654400433494</v>
      </c>
      <c r="N814">
        <v>0.497980427755289</v>
      </c>
      <c r="O814">
        <v>7.3333333333333197</v>
      </c>
      <c r="P814">
        <v>136.63876368319299</v>
      </c>
    </row>
    <row r="815" spans="1:17" hidden="1" x14ac:dyDescent="0.3">
      <c r="A815" t="s">
        <v>1777</v>
      </c>
      <c r="B815" t="s">
        <v>1778</v>
      </c>
      <c r="C815" t="s">
        <v>3176</v>
      </c>
      <c r="D815" t="s">
        <v>213</v>
      </c>
      <c r="E815">
        <v>4492.2837857049999</v>
      </c>
      <c r="F815">
        <v>411.3</v>
      </c>
      <c r="G815">
        <v>61.100942089539799</v>
      </c>
      <c r="H815">
        <v>-5.0283987554333303</v>
      </c>
      <c r="I815">
        <v>28.882251587954599</v>
      </c>
      <c r="J815">
        <v>0.12217897905262499</v>
      </c>
      <c r="K815">
        <v>397.03504469602302</v>
      </c>
      <c r="L815">
        <v>324.960473848525</v>
      </c>
      <c r="M815">
        <v>43.248527032563402</v>
      </c>
      <c r="N815">
        <v>0.41145948957571599</v>
      </c>
      <c r="O815">
        <v>12.5699003160709</v>
      </c>
      <c r="P815">
        <v>124.47287324394701</v>
      </c>
      <c r="Q815">
        <v>0.154639650462711</v>
      </c>
    </row>
    <row r="816" spans="1:17" hidden="1" x14ac:dyDescent="0.3">
      <c r="A816" t="s">
        <v>1779</v>
      </c>
      <c r="B816" t="s">
        <v>1780</v>
      </c>
      <c r="C816" t="s">
        <v>3176</v>
      </c>
      <c r="D816" t="s">
        <v>281</v>
      </c>
      <c r="E816">
        <v>4482.2241000000004</v>
      </c>
      <c r="F816">
        <v>2548.8000000000002</v>
      </c>
      <c r="G816">
        <v>115.432852151321</v>
      </c>
      <c r="H816">
        <v>-5.0891221169126597</v>
      </c>
      <c r="I816">
        <v>74.406291660022205</v>
      </c>
      <c r="J816">
        <v>-2.2996307735583499</v>
      </c>
      <c r="K816">
        <v>2499.52342478337</v>
      </c>
      <c r="L816">
        <v>1938.0404244490101</v>
      </c>
      <c r="M816">
        <v>30.9043101472482</v>
      </c>
      <c r="N816">
        <v>0.36949820109645998</v>
      </c>
      <c r="O816">
        <v>12.994350282485801</v>
      </c>
      <c r="P816">
        <v>149.87010440664599</v>
      </c>
      <c r="Q816">
        <v>7.5958932117047004E-2</v>
      </c>
    </row>
    <row r="817" spans="1:17" x14ac:dyDescent="0.3">
      <c r="A817" t="s">
        <v>1781</v>
      </c>
      <c r="B817" t="s">
        <v>1782</v>
      </c>
      <c r="C817" t="s">
        <v>3165</v>
      </c>
      <c r="D817" t="s">
        <v>54</v>
      </c>
      <c r="E817">
        <v>4480.3211848450001</v>
      </c>
      <c r="F817">
        <v>179.81</v>
      </c>
      <c r="G817">
        <v>69.635299659847107</v>
      </c>
      <c r="H817">
        <v>26.180717200107701</v>
      </c>
      <c r="I817">
        <v>33.390606644148299</v>
      </c>
      <c r="J817">
        <v>9.5322496527635892</v>
      </c>
      <c r="K817">
        <v>150.71562547239901</v>
      </c>
      <c r="L817">
        <v>129.08559123490099</v>
      </c>
      <c r="M817">
        <v>73.9463896246491</v>
      </c>
      <c r="N817">
        <v>1.4250984570702501</v>
      </c>
      <c r="O817">
        <v>2.7195372893609799</v>
      </c>
      <c r="P817">
        <v>108.113425925925</v>
      </c>
      <c r="Q817">
        <v>-1.9178789297998999E-2</v>
      </c>
    </row>
    <row r="818" spans="1:17" hidden="1" x14ac:dyDescent="0.3">
      <c r="A818" t="s">
        <v>1783</v>
      </c>
      <c r="B818" t="s">
        <v>1784</v>
      </c>
      <c r="C818" t="s">
        <v>3176</v>
      </c>
      <c r="D818" t="s">
        <v>286</v>
      </c>
      <c r="E818">
        <v>4479.8911116500003</v>
      </c>
      <c r="F818">
        <v>236.35</v>
      </c>
      <c r="G818">
        <v>127.088365449374</v>
      </c>
      <c r="H818">
        <v>-7.98882754086552</v>
      </c>
      <c r="I818">
        <v>141.725700720383</v>
      </c>
      <c r="J818">
        <v>-2.50671537898321</v>
      </c>
      <c r="K818">
        <v>240.74141168663101</v>
      </c>
      <c r="L818">
        <v>177.286690981606</v>
      </c>
      <c r="M818">
        <v>45.482956093211001</v>
      </c>
      <c r="N818">
        <v>0.23689927957677601</v>
      </c>
      <c r="O818">
        <v>38.269515548973999</v>
      </c>
      <c r="P818">
        <v>206.94805194805099</v>
      </c>
      <c r="Q818">
        <v>0.14406309917059501</v>
      </c>
    </row>
    <row r="819" spans="1:17" hidden="1" x14ac:dyDescent="0.3">
      <c r="A819" t="s">
        <v>1785</v>
      </c>
      <c r="B819" t="s">
        <v>1786</v>
      </c>
      <c r="C819" t="s">
        <v>3176</v>
      </c>
      <c r="D819" t="s">
        <v>258</v>
      </c>
      <c r="E819">
        <v>4479.8797016999997</v>
      </c>
      <c r="F819">
        <v>976.7</v>
      </c>
      <c r="G819">
        <v>152.26051531680801</v>
      </c>
      <c r="H819">
        <v>5.9074514976434003</v>
      </c>
      <c r="I819">
        <v>84.956463198264004</v>
      </c>
      <c r="J819">
        <v>-1.9967483984279899</v>
      </c>
      <c r="K819">
        <v>904.42762317610504</v>
      </c>
      <c r="L819">
        <v>667.737889829251</v>
      </c>
      <c r="M819">
        <v>46.238687258272698</v>
      </c>
      <c r="N819">
        <v>1.7455009669807999</v>
      </c>
      <c r="O819">
        <v>8.6771782533019408</v>
      </c>
      <c r="P819">
        <v>215.369712625121</v>
      </c>
      <c r="Q819">
        <v>9.5314446786037996E-2</v>
      </c>
    </row>
    <row r="820" spans="1:17" hidden="1" x14ac:dyDescent="0.3">
      <c r="A820" t="s">
        <v>1787</v>
      </c>
      <c r="B820" t="s">
        <v>1788</v>
      </c>
      <c r="C820" t="s">
        <v>3176</v>
      </c>
      <c r="D820" t="s">
        <v>46</v>
      </c>
      <c r="E820">
        <v>4459.4014561349904</v>
      </c>
      <c r="F820">
        <v>803.05</v>
      </c>
      <c r="G820">
        <v>160.563135895637</v>
      </c>
      <c r="H820">
        <v>-11.0766947243521</v>
      </c>
      <c r="I820">
        <v>85.019052133711597</v>
      </c>
      <c r="J820">
        <v>-4.3333497056175299</v>
      </c>
      <c r="K820">
        <v>772.27666165748701</v>
      </c>
      <c r="L820">
        <v>570.38383794067795</v>
      </c>
      <c r="M820">
        <v>33.387845435323499</v>
      </c>
      <c r="N820">
        <v>0.39252113187472698</v>
      </c>
      <c r="O820">
        <v>16.431106406823901</v>
      </c>
      <c r="P820">
        <v>225.78093306288</v>
      </c>
    </row>
    <row r="821" spans="1:17" hidden="1" x14ac:dyDescent="0.3">
      <c r="A821" t="s">
        <v>1789</v>
      </c>
      <c r="B821" t="s">
        <v>1790</v>
      </c>
      <c r="C821" t="s">
        <v>3176</v>
      </c>
      <c r="D821" t="s">
        <v>483</v>
      </c>
      <c r="E821">
        <v>4456.2506232300002</v>
      </c>
      <c r="F821">
        <v>971.9</v>
      </c>
      <c r="G821">
        <v>73.543981669373096</v>
      </c>
      <c r="H821">
        <v>-3.1185782117110601</v>
      </c>
      <c r="I821">
        <v>41.536844245914899</v>
      </c>
      <c r="J821">
        <v>-1.4587557637497599</v>
      </c>
      <c r="K821">
        <v>911.31078826795999</v>
      </c>
      <c r="L821">
        <v>710.83144357795402</v>
      </c>
      <c r="M821">
        <v>46.3154169086677</v>
      </c>
      <c r="N821">
        <v>0.28121367630274502</v>
      </c>
      <c r="O821">
        <v>12.665912130877601</v>
      </c>
      <c r="P821">
        <v>119.911754723385</v>
      </c>
      <c r="Q821">
        <v>0.162855627979682</v>
      </c>
    </row>
    <row r="822" spans="1:17" hidden="1" x14ac:dyDescent="0.3">
      <c r="A822" t="s">
        <v>1791</v>
      </c>
      <c r="B822" t="s">
        <v>1792</v>
      </c>
      <c r="C822" t="s">
        <v>3176</v>
      </c>
      <c r="D822" t="s">
        <v>740</v>
      </c>
      <c r="E822">
        <v>4449.3999170859997</v>
      </c>
      <c r="F822">
        <v>279.2</v>
      </c>
      <c r="G822">
        <v>0.34736029922335998</v>
      </c>
      <c r="H822">
        <v>-0.28048463551736602</v>
      </c>
      <c r="I822">
        <v>1.5051837816551299</v>
      </c>
      <c r="J822">
        <v>-0.51760173621449701</v>
      </c>
      <c r="K822">
        <v>273.189144738354</v>
      </c>
      <c r="L822">
        <v>253.08535052393501</v>
      </c>
      <c r="M822">
        <v>58.987597709054498</v>
      </c>
      <c r="N822">
        <v>0.86998441952137295</v>
      </c>
      <c r="O822">
        <v>1.7156160458452601</v>
      </c>
      <c r="P822">
        <v>33.998848147437101</v>
      </c>
      <c r="Q822">
        <v>3.7892634135868998E-2</v>
      </c>
    </row>
    <row r="823" spans="1:17" hidden="1" x14ac:dyDescent="0.3">
      <c r="A823" t="s">
        <v>1793</v>
      </c>
      <c r="B823" t="s">
        <v>1794</v>
      </c>
      <c r="C823" t="s">
        <v>3161</v>
      </c>
      <c r="D823" t="s">
        <v>419</v>
      </c>
      <c r="E823">
        <v>4434.300006681</v>
      </c>
      <c r="F823">
        <v>119.27</v>
      </c>
      <c r="G823">
        <v>-41.301903757561398</v>
      </c>
      <c r="H823">
        <v>-5.0510355566019403</v>
      </c>
      <c r="I823">
        <v>-12.223073776556101</v>
      </c>
      <c r="J823">
        <v>8.7879215611380901E-2</v>
      </c>
      <c r="K823">
        <v>121.532785546779</v>
      </c>
      <c r="M823">
        <v>43.410755747897397</v>
      </c>
      <c r="N823">
        <v>1.2076998552240701</v>
      </c>
      <c r="O823">
        <v>28.783432548000299</v>
      </c>
      <c r="P823">
        <v>9.6735632183907896</v>
      </c>
    </row>
    <row r="824" spans="1:17" x14ac:dyDescent="0.3">
      <c r="A824" t="s">
        <v>1795</v>
      </c>
      <c r="B824" t="s">
        <v>1796</v>
      </c>
      <c r="C824" t="s">
        <v>3166</v>
      </c>
      <c r="D824" t="s">
        <v>204</v>
      </c>
      <c r="E824">
        <v>4413.4121870999998</v>
      </c>
      <c r="F824">
        <v>1676.85</v>
      </c>
      <c r="G824">
        <v>41.518352342002601</v>
      </c>
      <c r="H824">
        <v>25.919611173000298</v>
      </c>
      <c r="I824">
        <v>41.797311322956197</v>
      </c>
      <c r="J824">
        <v>7.9519315695530901</v>
      </c>
      <c r="K824">
        <v>1435.0492996371199</v>
      </c>
      <c r="L824">
        <v>1232.0456040747699</v>
      </c>
      <c r="M824">
        <v>81.274808228789993</v>
      </c>
      <c r="N824">
        <v>0.70118279280338602</v>
      </c>
      <c r="O824">
        <v>2.4540060231982701</v>
      </c>
      <c r="P824">
        <v>103.99635036496301</v>
      </c>
      <c r="Q824">
        <v>0.12515068409112501</v>
      </c>
    </row>
    <row r="825" spans="1:17" x14ac:dyDescent="0.3">
      <c r="A825" t="s">
        <v>1797</v>
      </c>
      <c r="B825" t="s">
        <v>1798</v>
      </c>
      <c r="C825" t="s">
        <v>3161</v>
      </c>
      <c r="D825" t="s">
        <v>51</v>
      </c>
      <c r="E825">
        <v>4387.0489846</v>
      </c>
      <c r="F825">
        <v>615.25</v>
      </c>
      <c r="G825">
        <v>-49.489488696659002</v>
      </c>
      <c r="H825">
        <v>-2.0130856581357999</v>
      </c>
      <c r="I825">
        <v>-41.746952098184003</v>
      </c>
      <c r="J825">
        <v>-1.5674853435573799</v>
      </c>
      <c r="K825">
        <v>656.142615023595</v>
      </c>
      <c r="L825">
        <v>770.57240253535201</v>
      </c>
      <c r="M825">
        <v>50.3578909658873</v>
      </c>
      <c r="N825">
        <v>0.56187084788029795</v>
      </c>
      <c r="O825">
        <v>102.064201544087</v>
      </c>
      <c r="P825">
        <v>4.9287967937238797</v>
      </c>
      <c r="Q825">
        <v>-8.1374651537480004E-3</v>
      </c>
    </row>
    <row r="826" spans="1:17" x14ac:dyDescent="0.3">
      <c r="A826" t="s">
        <v>1799</v>
      </c>
      <c r="B826" t="s">
        <v>1800</v>
      </c>
      <c r="C826" t="s">
        <v>3166</v>
      </c>
      <c r="D826" t="s">
        <v>258</v>
      </c>
      <c r="E826">
        <v>4381.9103873599997</v>
      </c>
      <c r="F826">
        <v>1395.85</v>
      </c>
      <c r="G826">
        <v>8.2682171724696598</v>
      </c>
      <c r="H826">
        <v>1.2785481161205301</v>
      </c>
      <c r="I826">
        <v>11.095813856550899</v>
      </c>
      <c r="J826">
        <v>-4.5696190558697802</v>
      </c>
      <c r="K826">
        <v>1362.9208133822899</v>
      </c>
      <c r="L826">
        <v>1263.6244163203301</v>
      </c>
      <c r="M826">
        <v>51.506559165452103</v>
      </c>
      <c r="N826">
        <v>1.9741073343206801</v>
      </c>
      <c r="O826">
        <v>12.8201454310993</v>
      </c>
      <c r="P826">
        <v>44.812739910779101</v>
      </c>
      <c r="Q826">
        <v>0.14641367216995599</v>
      </c>
    </row>
    <row r="827" spans="1:17" hidden="1" x14ac:dyDescent="0.3">
      <c r="A827" t="s">
        <v>1801</v>
      </c>
      <c r="B827" t="s">
        <v>1802</v>
      </c>
      <c r="C827" t="s">
        <v>3176</v>
      </c>
      <c r="D827" t="s">
        <v>118</v>
      </c>
      <c r="E827">
        <v>4366.76014665</v>
      </c>
      <c r="F827">
        <v>350.45</v>
      </c>
      <c r="G827">
        <v>-29.720348900864199</v>
      </c>
      <c r="H827">
        <v>-9.2500520306614398</v>
      </c>
      <c r="I827">
        <v>-14.703138068406</v>
      </c>
      <c r="J827">
        <v>-0.54541391429574004</v>
      </c>
      <c r="K827">
        <v>336.39398575923798</v>
      </c>
      <c r="M827">
        <v>65.949462188956304</v>
      </c>
      <c r="N827">
        <v>2.0276469518397402</v>
      </c>
      <c r="O827">
        <v>12.098730204023401</v>
      </c>
      <c r="P827">
        <v>16.409234346453999</v>
      </c>
    </row>
    <row r="828" spans="1:17" x14ac:dyDescent="0.3">
      <c r="A828" t="s">
        <v>1803</v>
      </c>
      <c r="B828" t="s">
        <v>1804</v>
      </c>
      <c r="C828" t="s">
        <v>624</v>
      </c>
      <c r="D828" t="s">
        <v>624</v>
      </c>
      <c r="E828">
        <v>4351.0707382999999</v>
      </c>
      <c r="F828">
        <v>210.67</v>
      </c>
      <c r="G828">
        <v>20.721670450798701</v>
      </c>
      <c r="H828">
        <v>-6.6464899880196704</v>
      </c>
      <c r="I828">
        <v>16.7411781583398</v>
      </c>
      <c r="J828">
        <v>-1.2741460366577599</v>
      </c>
      <c r="K828">
        <v>211.336921220731</v>
      </c>
      <c r="L828">
        <v>182.281916574702</v>
      </c>
      <c r="M828">
        <v>41.612820217659397</v>
      </c>
      <c r="N828">
        <v>0.503873461764765</v>
      </c>
      <c r="O828">
        <v>15.441211373237699</v>
      </c>
      <c r="P828">
        <v>66.078044934962506</v>
      </c>
      <c r="Q828">
        <v>8.6499101344726007E-2</v>
      </c>
    </row>
    <row r="829" spans="1:17" x14ac:dyDescent="0.3">
      <c r="A829" t="s">
        <v>1805</v>
      </c>
      <c r="B829" t="s">
        <v>1806</v>
      </c>
      <c r="C829" t="s">
        <v>3168</v>
      </c>
      <c r="D829" t="s">
        <v>124</v>
      </c>
      <c r="E829">
        <v>4341.2018012999997</v>
      </c>
      <c r="F829">
        <v>917.8</v>
      </c>
      <c r="G829">
        <v>25.761837832725799</v>
      </c>
      <c r="H829">
        <v>-5.4566454372548403</v>
      </c>
      <c r="I829">
        <v>16.724535575251501</v>
      </c>
      <c r="J829">
        <v>6.4175982228362001</v>
      </c>
      <c r="K829">
        <v>868.85865560684397</v>
      </c>
      <c r="L829">
        <v>782.73004865716905</v>
      </c>
      <c r="M829">
        <v>58.178543207315499</v>
      </c>
      <c r="N829">
        <v>0.56218948245169098</v>
      </c>
      <c r="O829">
        <v>6.0797559381128901</v>
      </c>
      <c r="P829">
        <v>70.262498840552794</v>
      </c>
      <c r="Q829">
        <v>-4.5191266303162003E-2</v>
      </c>
    </row>
    <row r="830" spans="1:17" hidden="1" x14ac:dyDescent="0.3">
      <c r="A830" t="s">
        <v>1807</v>
      </c>
      <c r="B830" t="s">
        <v>1808</v>
      </c>
      <c r="C830" t="s">
        <v>3176</v>
      </c>
      <c r="D830" t="s">
        <v>54</v>
      </c>
      <c r="E830">
        <v>4335.9328703299998</v>
      </c>
      <c r="F830">
        <v>757.7</v>
      </c>
      <c r="G830">
        <v>13.6090743825612</v>
      </c>
      <c r="H830">
        <v>21.780669633311501</v>
      </c>
      <c r="I830">
        <v>34.329825966232299</v>
      </c>
      <c r="J830">
        <v>11.1192050683165</v>
      </c>
      <c r="K830">
        <v>633.76518069867495</v>
      </c>
      <c r="M830">
        <v>79.270447455791199</v>
      </c>
      <c r="N830">
        <v>0.91990795129388003</v>
      </c>
      <c r="O830">
        <v>1.94008182658043</v>
      </c>
      <c r="P830">
        <v>79.826747359677199</v>
      </c>
    </row>
    <row r="831" spans="1:17" hidden="1" x14ac:dyDescent="0.3">
      <c r="A831" t="s">
        <v>1809</v>
      </c>
      <c r="B831" t="s">
        <v>1810</v>
      </c>
      <c r="C831" t="s">
        <v>3176</v>
      </c>
      <c r="D831" t="s">
        <v>414</v>
      </c>
      <c r="E831">
        <v>4328.6905557</v>
      </c>
      <c r="F831">
        <v>1127.8499999999999</v>
      </c>
      <c r="G831">
        <v>-53.113021768556798</v>
      </c>
      <c r="H831">
        <v>-4.9031436504759904</v>
      </c>
      <c r="I831">
        <v>-1.88413081071035</v>
      </c>
      <c r="J831">
        <v>2.6360643703561402</v>
      </c>
      <c r="K831">
        <v>1134.89913639117</v>
      </c>
      <c r="L831">
        <v>1201.2457747317201</v>
      </c>
      <c r="M831">
        <v>53.133769307983897</v>
      </c>
      <c r="N831">
        <v>0.90092721777005702</v>
      </c>
      <c r="O831">
        <v>37.864077669902898</v>
      </c>
      <c r="P831">
        <v>13.028010221977199</v>
      </c>
      <c r="Q831">
        <v>-7.0209382329680006E-2</v>
      </c>
    </row>
    <row r="832" spans="1:17" x14ac:dyDescent="0.3">
      <c r="A832" t="s">
        <v>1811</v>
      </c>
      <c r="B832" t="s">
        <v>1812</v>
      </c>
      <c r="C832" t="s">
        <v>3166</v>
      </c>
      <c r="D832" t="s">
        <v>204</v>
      </c>
      <c r="E832">
        <v>4310.8170282989904</v>
      </c>
      <c r="F832">
        <v>169.53</v>
      </c>
      <c r="G832">
        <v>-10.107043216031199</v>
      </c>
      <c r="H832">
        <v>-8.1944033953310509</v>
      </c>
      <c r="I832">
        <v>-4.6695099535187996</v>
      </c>
      <c r="J832">
        <v>1.21578248461893</v>
      </c>
      <c r="K832">
        <v>181.39839940498101</v>
      </c>
      <c r="L832">
        <v>171.35217533022299</v>
      </c>
      <c r="M832">
        <v>44.813303851494403</v>
      </c>
      <c r="N832">
        <v>0.58117615727336502</v>
      </c>
      <c r="O832">
        <v>33.132778859198901</v>
      </c>
      <c r="P832">
        <v>34.494248314160998</v>
      </c>
      <c r="Q832">
        <v>4.0533633466328003E-2</v>
      </c>
    </row>
    <row r="833" spans="1:17" x14ac:dyDescent="0.3">
      <c r="A833" t="s">
        <v>1813</v>
      </c>
      <c r="B833" t="s">
        <v>1814</v>
      </c>
      <c r="C833" t="s">
        <v>3175</v>
      </c>
      <c r="D833" t="s">
        <v>501</v>
      </c>
      <c r="E833">
        <v>4298.4901759499999</v>
      </c>
      <c r="F833">
        <v>375.25</v>
      </c>
      <c r="G833">
        <v>-16.988392285389999</v>
      </c>
      <c r="H833">
        <v>-5.7494123718128201</v>
      </c>
      <c r="I833">
        <v>-12.0400713515943</v>
      </c>
      <c r="J833">
        <v>0.99940333329272502</v>
      </c>
      <c r="K833">
        <v>369.43608437332199</v>
      </c>
      <c r="L833">
        <v>359.40781556046602</v>
      </c>
      <c r="M833">
        <v>62.770604601151</v>
      </c>
      <c r="N833">
        <v>0.68013626025405505</v>
      </c>
      <c r="O833">
        <v>22.278481012658201</v>
      </c>
      <c r="P833">
        <v>33.280056828272002</v>
      </c>
      <c r="Q833">
        <v>0.10716627977495601</v>
      </c>
    </row>
    <row r="834" spans="1:17" hidden="1" x14ac:dyDescent="0.3">
      <c r="A834" t="s">
        <v>1815</v>
      </c>
      <c r="B834" t="s">
        <v>1816</v>
      </c>
      <c r="C834" t="s">
        <v>3176</v>
      </c>
      <c r="D834" t="s">
        <v>258</v>
      </c>
      <c r="E834">
        <v>4266.7488979999998</v>
      </c>
      <c r="F834">
        <v>436.85</v>
      </c>
      <c r="G834">
        <v>20.492498515709599</v>
      </c>
      <c r="H834">
        <v>-8.5030957749257396</v>
      </c>
      <c r="I834">
        <v>23.959682490948101</v>
      </c>
      <c r="J834">
        <v>-2.2870513738718499</v>
      </c>
      <c r="K834">
        <v>453.98127803705103</v>
      </c>
      <c r="L834">
        <v>396.39822224734502</v>
      </c>
      <c r="M834">
        <v>29.370041132165198</v>
      </c>
      <c r="N834">
        <v>0.425459325519775</v>
      </c>
      <c r="O834">
        <v>24.298958452558001</v>
      </c>
      <c r="P834">
        <v>58.393763596809201</v>
      </c>
      <c r="Q834">
        <v>0.14515343172317599</v>
      </c>
    </row>
    <row r="835" spans="1:17" hidden="1" x14ac:dyDescent="0.3">
      <c r="A835" t="s">
        <v>1817</v>
      </c>
      <c r="B835" t="s">
        <v>1818</v>
      </c>
      <c r="C835" t="s">
        <v>3176</v>
      </c>
      <c r="D835" t="s">
        <v>258</v>
      </c>
      <c r="E835">
        <v>4253.0412920999997</v>
      </c>
      <c r="F835">
        <v>345.75</v>
      </c>
      <c r="G835">
        <v>840.38434533379098</v>
      </c>
      <c r="H835">
        <v>7.2990801455735204</v>
      </c>
      <c r="I835">
        <v>252.23897762714401</v>
      </c>
      <c r="J835">
        <v>22.46644760413</v>
      </c>
      <c r="K835">
        <v>239.614138136066</v>
      </c>
      <c r="L835">
        <v>153.813665584539</v>
      </c>
      <c r="M835">
        <v>90.151915176204</v>
      </c>
      <c r="N835">
        <v>1.2787308249109799</v>
      </c>
      <c r="O835">
        <v>0.13015184381779399</v>
      </c>
      <c r="P835">
        <v>873.66938890453298</v>
      </c>
      <c r="Q835">
        <v>0.29769865245487298</v>
      </c>
    </row>
    <row r="836" spans="1:17" hidden="1" x14ac:dyDescent="0.3">
      <c r="A836" t="s">
        <v>1819</v>
      </c>
      <c r="B836" t="s">
        <v>1820</v>
      </c>
      <c r="C836" t="s">
        <v>3176</v>
      </c>
      <c r="D836" t="s">
        <v>281</v>
      </c>
      <c r="E836">
        <v>4250.2873925599997</v>
      </c>
      <c r="F836">
        <v>3509.6</v>
      </c>
      <c r="G836">
        <v>15.4734431103319</v>
      </c>
      <c r="H836">
        <v>14.5258543682985</v>
      </c>
      <c r="I836">
        <v>95.449775775474293</v>
      </c>
      <c r="J836">
        <v>4.4342352183098397</v>
      </c>
      <c r="K836">
        <v>2939.2911032788802</v>
      </c>
      <c r="L836">
        <v>2370.39751927118</v>
      </c>
      <c r="M836">
        <v>66.781749499014396</v>
      </c>
      <c r="N836">
        <v>0.544832466106419</v>
      </c>
      <c r="O836">
        <v>3.5730567586049702</v>
      </c>
      <c r="P836">
        <v>132.63182315315001</v>
      </c>
      <c r="Q836">
        <v>0.118300035595043</v>
      </c>
    </row>
    <row r="837" spans="1:17" hidden="1" x14ac:dyDescent="0.3">
      <c r="A837" t="s">
        <v>1821</v>
      </c>
      <c r="B837" t="s">
        <v>1822</v>
      </c>
      <c r="C837" t="s">
        <v>3176</v>
      </c>
      <c r="D837" t="s">
        <v>756</v>
      </c>
      <c r="E837">
        <v>4222.1810666000001</v>
      </c>
      <c r="F837">
        <v>907.6</v>
      </c>
      <c r="G837">
        <v>-39.040093202425297</v>
      </c>
      <c r="H837">
        <v>15.0626593514131</v>
      </c>
      <c r="I837">
        <v>-5.5324751500320497</v>
      </c>
      <c r="J837">
        <v>-2.31017383513626</v>
      </c>
      <c r="K837">
        <v>850.63957716198502</v>
      </c>
      <c r="L837">
        <v>887.55575864967795</v>
      </c>
      <c r="M837">
        <v>61.595008785746302</v>
      </c>
      <c r="N837">
        <v>0.926427665131341</v>
      </c>
      <c r="O837">
        <v>16.108417805200499</v>
      </c>
      <c r="P837">
        <v>26.265998887033899</v>
      </c>
      <c r="Q837">
        <v>-7.9649354330845995E-2</v>
      </c>
    </row>
    <row r="838" spans="1:17" hidden="1" x14ac:dyDescent="0.3">
      <c r="A838" t="s">
        <v>1823</v>
      </c>
      <c r="B838" t="s">
        <v>1824</v>
      </c>
      <c r="C838" t="s">
        <v>3176</v>
      </c>
      <c r="D838" t="s">
        <v>1825</v>
      </c>
      <c r="E838">
        <v>4208.5945942079998</v>
      </c>
      <c r="F838">
        <v>140.33000000000001</v>
      </c>
      <c r="G838">
        <v>39.238218968922602</v>
      </c>
      <c r="H838">
        <v>9.2805112195700007E-2</v>
      </c>
      <c r="I838">
        <v>20.811785316938298</v>
      </c>
      <c r="J838">
        <v>-0.42543494153839101</v>
      </c>
      <c r="K838">
        <v>137.17694789634101</v>
      </c>
      <c r="L838">
        <v>118.73509836197699</v>
      </c>
      <c r="M838">
        <v>44.107745523424498</v>
      </c>
      <c r="N838">
        <v>0.17905828838743801</v>
      </c>
      <c r="O838">
        <v>16.8673840233734</v>
      </c>
      <c r="P838">
        <v>77.184343434343404</v>
      </c>
      <c r="Q838">
        <v>4.9933719199108002E-2</v>
      </c>
    </row>
    <row r="839" spans="1:17" hidden="1" x14ac:dyDescent="0.3">
      <c r="A839" t="s">
        <v>1826</v>
      </c>
      <c r="B839" t="s">
        <v>1827</v>
      </c>
      <c r="C839" t="s">
        <v>3176</v>
      </c>
      <c r="D839" t="s">
        <v>999</v>
      </c>
      <c r="E839">
        <v>4206.5050634999998</v>
      </c>
      <c r="F839">
        <v>3354.55</v>
      </c>
      <c r="G839">
        <v>-8.5980792302074498</v>
      </c>
      <c r="H839">
        <v>5.1276433422232097</v>
      </c>
      <c r="I839">
        <v>22.789251386163599</v>
      </c>
      <c r="J839">
        <v>5.7210074250107699</v>
      </c>
      <c r="K839">
        <v>3151.4200685343599</v>
      </c>
      <c r="L839">
        <v>2841.2242272335302</v>
      </c>
      <c r="M839">
        <v>58.135556833433</v>
      </c>
      <c r="N839">
        <v>1.5913414373764401</v>
      </c>
      <c r="O839">
        <v>7.1395567214678604</v>
      </c>
      <c r="P839">
        <v>53.231774164078203</v>
      </c>
      <c r="Q839">
        <v>3.5679735130445998E-2</v>
      </c>
    </row>
    <row r="840" spans="1:17" hidden="1" x14ac:dyDescent="0.3">
      <c r="A840" t="s">
        <v>1828</v>
      </c>
      <c r="B840" t="s">
        <v>1829</v>
      </c>
      <c r="C840" t="s">
        <v>3176</v>
      </c>
      <c r="D840" t="s">
        <v>135</v>
      </c>
      <c r="E840">
        <v>4202.8802672849997</v>
      </c>
      <c r="F840">
        <v>347.85</v>
      </c>
      <c r="G840">
        <v>28.2914612167902</v>
      </c>
      <c r="H840">
        <v>-24.292773763904499</v>
      </c>
      <c r="I840">
        <v>49.158737923171898</v>
      </c>
      <c r="J840">
        <v>-5.7738817869946901</v>
      </c>
      <c r="K840">
        <v>388.84454890259599</v>
      </c>
      <c r="M840">
        <v>35.1153454009794</v>
      </c>
      <c r="N840">
        <v>0.352531896948512</v>
      </c>
      <c r="O840">
        <v>52.364524938910399</v>
      </c>
      <c r="P840">
        <v>105.342384887839</v>
      </c>
    </row>
    <row r="841" spans="1:17" x14ac:dyDescent="0.3">
      <c r="A841" t="s">
        <v>1830</v>
      </c>
      <c r="B841" t="s">
        <v>1831</v>
      </c>
      <c r="C841" t="s">
        <v>3159</v>
      </c>
      <c r="D841" t="s">
        <v>281</v>
      </c>
      <c r="E841">
        <v>4197.3055485000004</v>
      </c>
      <c r="F841">
        <v>2469.75</v>
      </c>
      <c r="G841">
        <v>81.793791097614303</v>
      </c>
      <c r="H841">
        <v>-0.233967001572082</v>
      </c>
      <c r="I841">
        <v>47.823066791506697</v>
      </c>
      <c r="J841">
        <v>-4.05197529506568</v>
      </c>
      <c r="K841">
        <v>2409.9566784472099</v>
      </c>
      <c r="L841">
        <v>1918.7414483400801</v>
      </c>
      <c r="M841">
        <v>40.515742715914101</v>
      </c>
      <c r="N841">
        <v>0.457812821664693</v>
      </c>
      <c r="O841">
        <v>13.3717987650571</v>
      </c>
      <c r="P841">
        <v>122.85134220617999</v>
      </c>
      <c r="Q841">
        <v>1.3097026191047001E-2</v>
      </c>
    </row>
    <row r="842" spans="1:17" hidden="1" x14ac:dyDescent="0.3">
      <c r="A842" t="s">
        <v>1832</v>
      </c>
      <c r="B842" t="s">
        <v>1833</v>
      </c>
      <c r="C842" t="s">
        <v>3176</v>
      </c>
      <c r="D842" t="s">
        <v>46</v>
      </c>
      <c r="E842">
        <v>4140.6601229999997</v>
      </c>
      <c r="F842">
        <v>2158.5500000000002</v>
      </c>
      <c r="G842">
        <v>440.72658442980298</v>
      </c>
      <c r="H842">
        <v>-1.2178620815904899</v>
      </c>
      <c r="I842">
        <v>170.929947955172</v>
      </c>
      <c r="J842">
        <v>-4.2119576793601698</v>
      </c>
      <c r="K842">
        <v>2169.0452278182402</v>
      </c>
      <c r="L842">
        <v>1503.98061059323</v>
      </c>
      <c r="M842">
        <v>47.980883641750097</v>
      </c>
      <c r="N842">
        <v>0.61354692211651496</v>
      </c>
      <c r="O842">
        <v>38.240948785063999</v>
      </c>
      <c r="P842">
        <v>668.16725978647696</v>
      </c>
    </row>
    <row r="843" spans="1:17" hidden="1" x14ac:dyDescent="0.3">
      <c r="A843" t="s">
        <v>1834</v>
      </c>
      <c r="B843" t="s">
        <v>1835</v>
      </c>
      <c r="C843" t="s">
        <v>3176</v>
      </c>
      <c r="D843" t="s">
        <v>977</v>
      </c>
      <c r="E843">
        <v>4138.2588253800004</v>
      </c>
      <c r="F843">
        <v>170.11</v>
      </c>
      <c r="G843">
        <v>91.050069270976195</v>
      </c>
      <c r="H843">
        <v>-12.0928175884764</v>
      </c>
      <c r="I843">
        <v>45.892423460015799</v>
      </c>
      <c r="J843">
        <v>-2.4757108167286601</v>
      </c>
      <c r="K843">
        <v>178.01078119344999</v>
      </c>
      <c r="L843">
        <v>140.586724023188</v>
      </c>
      <c r="M843">
        <v>36.2013291078271</v>
      </c>
      <c r="N843">
        <v>0.35199094063024799</v>
      </c>
      <c r="O843">
        <v>31.561930515548699</v>
      </c>
      <c r="P843">
        <v>152.451150136037</v>
      </c>
    </row>
    <row r="844" spans="1:17" hidden="1" x14ac:dyDescent="0.3">
      <c r="A844" t="s">
        <v>1836</v>
      </c>
      <c r="B844" t="s">
        <v>1837</v>
      </c>
      <c r="C844" t="s">
        <v>3176</v>
      </c>
      <c r="D844" t="s">
        <v>286</v>
      </c>
      <c r="E844">
        <v>4132.6774560000003</v>
      </c>
      <c r="F844">
        <v>189.45</v>
      </c>
      <c r="G844">
        <v>171.909616916657</v>
      </c>
      <c r="H844">
        <v>-30.871907466062599</v>
      </c>
      <c r="I844">
        <v>219.47577559393901</v>
      </c>
      <c r="J844">
        <v>-11.881658884361499</v>
      </c>
      <c r="K844">
        <v>204.687303205181</v>
      </c>
      <c r="L844">
        <v>135.952334875779</v>
      </c>
      <c r="M844">
        <v>32.9526722377759</v>
      </c>
      <c r="N844">
        <v>0.19320757464465699</v>
      </c>
      <c r="O844">
        <v>37.767220902612799</v>
      </c>
      <c r="P844">
        <v>311.1328125</v>
      </c>
      <c r="Q844">
        <v>0.220992371405798</v>
      </c>
    </row>
    <row r="845" spans="1:17" hidden="1" x14ac:dyDescent="0.3">
      <c r="A845" t="s">
        <v>1838</v>
      </c>
      <c r="B845" t="s">
        <v>1839</v>
      </c>
      <c r="C845" t="s">
        <v>3176</v>
      </c>
      <c r="D845" t="s">
        <v>135</v>
      </c>
      <c r="E845">
        <v>4127.6241600000003</v>
      </c>
      <c r="F845">
        <v>5412</v>
      </c>
      <c r="G845">
        <v>218.43635520787001</v>
      </c>
      <c r="H845">
        <v>-15.265510903088799</v>
      </c>
      <c r="I845">
        <v>23.0054455341471</v>
      </c>
      <c r="J845">
        <v>-4.2775305859217596</v>
      </c>
      <c r="K845">
        <v>5983.8041275317701</v>
      </c>
      <c r="L845">
        <v>4734.4339461403097</v>
      </c>
      <c r="M845">
        <v>18.112370902048902</v>
      </c>
      <c r="N845">
        <v>0.78347806552834098</v>
      </c>
      <c r="O845">
        <v>30.303030303030202</v>
      </c>
      <c r="P845">
        <v>289.89949929757501</v>
      </c>
      <c r="Q845">
        <v>0.31095490389212599</v>
      </c>
    </row>
    <row r="846" spans="1:17" hidden="1" x14ac:dyDescent="0.3">
      <c r="A846" t="s">
        <v>1840</v>
      </c>
      <c r="B846" t="s">
        <v>1841</v>
      </c>
      <c r="C846" t="s">
        <v>3176</v>
      </c>
      <c r="D846" t="s">
        <v>501</v>
      </c>
      <c r="E846">
        <v>4126.3576303399996</v>
      </c>
      <c r="F846">
        <v>1564.1</v>
      </c>
      <c r="G846">
        <v>-38.0405251896183</v>
      </c>
      <c r="H846">
        <v>-14.660686390412399</v>
      </c>
      <c r="I846">
        <v>7.7168539521840698</v>
      </c>
      <c r="J846">
        <v>0.34972392916545098</v>
      </c>
      <c r="K846">
        <v>1559.15553947834</v>
      </c>
      <c r="L846">
        <v>1517.17695720286</v>
      </c>
      <c r="M846">
        <v>62.050827490546602</v>
      </c>
      <c r="N846">
        <v>0.56485380607734004</v>
      </c>
      <c r="O846">
        <v>18.8734735630714</v>
      </c>
      <c r="P846">
        <v>33.001700680272101</v>
      </c>
      <c r="Q846">
        <v>1.9151101986334001E-2</v>
      </c>
    </row>
    <row r="847" spans="1:17" x14ac:dyDescent="0.3">
      <c r="A847" t="s">
        <v>1842</v>
      </c>
      <c r="B847" t="s">
        <v>1843</v>
      </c>
      <c r="C847" t="s">
        <v>3163</v>
      </c>
      <c r="D847" t="s">
        <v>248</v>
      </c>
      <c r="E847">
        <v>4122.0778803599997</v>
      </c>
      <c r="F847">
        <v>488.4</v>
      </c>
      <c r="G847">
        <v>-25.3294583349061</v>
      </c>
      <c r="H847">
        <v>-3.5069885959012601</v>
      </c>
      <c r="I847">
        <v>-17.357437174318001</v>
      </c>
      <c r="J847">
        <v>-0.84165071942988201</v>
      </c>
      <c r="K847">
        <v>491.21367433763402</v>
      </c>
      <c r="L847">
        <v>503.16781178243298</v>
      </c>
      <c r="M847">
        <v>54.335090215864597</v>
      </c>
      <c r="N847">
        <v>1.46257277373334</v>
      </c>
      <c r="O847">
        <v>43.120393120393103</v>
      </c>
      <c r="P847">
        <v>9.2617449664429401</v>
      </c>
    </row>
    <row r="848" spans="1:17" x14ac:dyDescent="0.3">
      <c r="A848" t="s">
        <v>1844</v>
      </c>
      <c r="B848" t="s">
        <v>1845</v>
      </c>
      <c r="C848" t="s">
        <v>3173</v>
      </c>
      <c r="D848" t="s">
        <v>258</v>
      </c>
      <c r="E848">
        <v>4077.4945368540002</v>
      </c>
      <c r="F848">
        <v>175.39</v>
      </c>
      <c r="G848">
        <v>-6.7044299422880398</v>
      </c>
      <c r="H848">
        <v>5.8495236411914604</v>
      </c>
      <c r="I848">
        <v>15.218320401439501</v>
      </c>
      <c r="J848">
        <v>7.4557455064705804</v>
      </c>
      <c r="K848">
        <v>162.58210093739501</v>
      </c>
      <c r="L848">
        <v>149.130207279225</v>
      </c>
      <c r="M848">
        <v>63.157739764224402</v>
      </c>
      <c r="N848">
        <v>0.79940704979152499</v>
      </c>
      <c r="O848">
        <v>5.05159929300416</v>
      </c>
      <c r="P848">
        <v>56.528335564480102</v>
      </c>
      <c r="Q848">
        <v>1.6367334915838E-2</v>
      </c>
    </row>
    <row r="849" spans="1:17" hidden="1" x14ac:dyDescent="0.3">
      <c r="A849" t="s">
        <v>1846</v>
      </c>
      <c r="B849" t="s">
        <v>1847</v>
      </c>
      <c r="C849" t="s">
        <v>3176</v>
      </c>
      <c r="D849" t="s">
        <v>1056</v>
      </c>
      <c r="E849">
        <v>4060.8879999999999</v>
      </c>
      <c r="F849">
        <v>118</v>
      </c>
      <c r="G849">
        <v>-24.6187640439957</v>
      </c>
      <c r="I849">
        <v>-7.8169192127474103</v>
      </c>
      <c r="K849">
        <v>104.378999999999</v>
      </c>
      <c r="M849">
        <v>99.990560428137201</v>
      </c>
      <c r="N849">
        <v>1</v>
      </c>
      <c r="O849">
        <v>0</v>
      </c>
      <c r="P849">
        <v>5.3571428571428603</v>
      </c>
    </row>
    <row r="850" spans="1:17" hidden="1" x14ac:dyDescent="0.3">
      <c r="A850" t="s">
        <v>1848</v>
      </c>
      <c r="B850" t="s">
        <v>1849</v>
      </c>
      <c r="C850" t="s">
        <v>3176</v>
      </c>
      <c r="D850" t="s">
        <v>54</v>
      </c>
      <c r="E850">
        <v>4058.6935733680002</v>
      </c>
      <c r="F850">
        <v>158.06</v>
      </c>
      <c r="G850">
        <v>64.435613414227504</v>
      </c>
      <c r="H850">
        <v>7.0099412016879201</v>
      </c>
      <c r="I850">
        <v>61.7011287807996</v>
      </c>
      <c r="J850">
        <v>2.0545410085052001</v>
      </c>
      <c r="K850">
        <v>144.000546564329</v>
      </c>
      <c r="L850">
        <v>113.537780597338</v>
      </c>
      <c r="M850">
        <v>53.9445745187817</v>
      </c>
      <c r="N850">
        <v>0.64364606035060301</v>
      </c>
      <c r="O850">
        <v>6.9214222447171903</v>
      </c>
      <c r="P850">
        <v>113.16250842885999</v>
      </c>
      <c r="Q850">
        <v>2.1544514473371999E-2</v>
      </c>
    </row>
    <row r="851" spans="1:17" x14ac:dyDescent="0.3">
      <c r="A851" t="s">
        <v>1850</v>
      </c>
      <c r="B851" t="s">
        <v>1851</v>
      </c>
      <c r="C851" t="s">
        <v>3171</v>
      </c>
      <c r="D851" t="s">
        <v>1538</v>
      </c>
      <c r="E851">
        <v>4051.5</v>
      </c>
      <c r="F851">
        <v>365</v>
      </c>
      <c r="G851">
        <v>-39.972812055484503</v>
      </c>
      <c r="H851">
        <v>11.2039162233068</v>
      </c>
      <c r="I851">
        <v>0.32924920615852499</v>
      </c>
      <c r="J851">
        <v>10.195797518295301</v>
      </c>
      <c r="K851">
        <v>325.06894165698799</v>
      </c>
      <c r="L851">
        <v>340.59327080011099</v>
      </c>
      <c r="M851">
        <v>85.348713223167707</v>
      </c>
      <c r="N851">
        <v>2.2002780174577499</v>
      </c>
      <c r="O851">
        <v>27.863013698630098</v>
      </c>
      <c r="P851">
        <v>25.688705234159698</v>
      </c>
      <c r="Q851">
        <v>1.121615152313E-3</v>
      </c>
    </row>
    <row r="852" spans="1:17" hidden="1" x14ac:dyDescent="0.3">
      <c r="A852" t="s">
        <v>1852</v>
      </c>
      <c r="B852" t="s">
        <v>1853</v>
      </c>
      <c r="C852" t="s">
        <v>3176</v>
      </c>
      <c r="D852" t="s">
        <v>269</v>
      </c>
      <c r="E852">
        <v>4045.9878549999999</v>
      </c>
      <c r="F852">
        <v>441.35</v>
      </c>
      <c r="G852">
        <v>136.20915037476101</v>
      </c>
      <c r="H852">
        <v>36.965773662553197</v>
      </c>
      <c r="I852">
        <v>140.299166326071</v>
      </c>
      <c r="J852">
        <v>6.7045230840367198</v>
      </c>
      <c r="K852">
        <v>339.86421242333199</v>
      </c>
      <c r="L852">
        <v>249.07509478871</v>
      </c>
      <c r="M852">
        <v>65.2737593268685</v>
      </c>
      <c r="N852">
        <v>0.83832607316993901</v>
      </c>
      <c r="O852">
        <v>8.80253766851704</v>
      </c>
      <c r="P852">
        <v>196.20805369127501</v>
      </c>
      <c r="Q852">
        <v>0.16650661181002799</v>
      </c>
    </row>
    <row r="853" spans="1:17" x14ac:dyDescent="0.3">
      <c r="A853" t="s">
        <v>1854</v>
      </c>
      <c r="B853" t="s">
        <v>1855</v>
      </c>
      <c r="C853" t="s">
        <v>3179</v>
      </c>
      <c r="D853" t="s">
        <v>681</v>
      </c>
      <c r="E853">
        <v>4033.2765670199901</v>
      </c>
      <c r="F853">
        <v>610.65</v>
      </c>
      <c r="G853">
        <v>-42.1617605358242</v>
      </c>
      <c r="H853">
        <v>-1.2466311682186499</v>
      </c>
      <c r="I853">
        <v>-16.201460283470801</v>
      </c>
      <c r="J853">
        <v>-0.36704733767582698</v>
      </c>
      <c r="K853">
        <v>621.92258789818698</v>
      </c>
      <c r="L853">
        <v>634.87348730215899</v>
      </c>
      <c r="M853">
        <v>53.146147558433398</v>
      </c>
      <c r="N853">
        <v>0.346145078247244</v>
      </c>
      <c r="O853">
        <v>33.464341275689797</v>
      </c>
      <c r="P853">
        <v>10.705221174764301</v>
      </c>
      <c r="Q853">
        <v>0.10541727228904001</v>
      </c>
    </row>
    <row r="854" spans="1:17" hidden="1" x14ac:dyDescent="0.3">
      <c r="A854" t="s">
        <v>1856</v>
      </c>
      <c r="B854" t="s">
        <v>1857</v>
      </c>
      <c r="C854" t="s">
        <v>3176</v>
      </c>
      <c r="D854" t="s">
        <v>54</v>
      </c>
      <c r="E854">
        <v>4032.4893312499999</v>
      </c>
      <c r="F854">
        <v>572.75</v>
      </c>
      <c r="G854">
        <v>7.13414300283043</v>
      </c>
      <c r="H854">
        <v>-0.146821215647266</v>
      </c>
      <c r="I854">
        <v>-1.1284809453617799</v>
      </c>
      <c r="J854">
        <v>-3.2821146159209098</v>
      </c>
      <c r="K854">
        <v>561.70761809937903</v>
      </c>
      <c r="L854">
        <v>516.57660836313903</v>
      </c>
      <c r="M854">
        <v>49.454156593754497</v>
      </c>
      <c r="N854">
        <v>0.69510051114260296</v>
      </c>
      <c r="O854">
        <v>10.170231340026101</v>
      </c>
      <c r="P854">
        <v>44.999999999999901</v>
      </c>
      <c r="Q854">
        <v>7.1625762176296001E-2</v>
      </c>
    </row>
    <row r="855" spans="1:17" x14ac:dyDescent="0.3">
      <c r="A855" t="s">
        <v>1858</v>
      </c>
      <c r="B855" t="s">
        <v>1859</v>
      </c>
      <c r="C855" t="s">
        <v>3175</v>
      </c>
      <c r="D855" t="s">
        <v>281</v>
      </c>
      <c r="E855">
        <v>4030.5116181599901</v>
      </c>
      <c r="F855">
        <v>161.96</v>
      </c>
      <c r="G855">
        <v>44.862172020741497</v>
      </c>
      <c r="H855">
        <v>8.9077842691206595</v>
      </c>
      <c r="I855">
        <v>68.529944615340298</v>
      </c>
      <c r="J855">
        <v>-4.7264937467702897</v>
      </c>
      <c r="K855">
        <v>149.04491051269099</v>
      </c>
      <c r="L855">
        <v>119.49826726447</v>
      </c>
      <c r="M855">
        <v>47.564027104820397</v>
      </c>
      <c r="N855">
        <v>1.0503010179064001</v>
      </c>
      <c r="O855">
        <v>9.2862435169177502</v>
      </c>
      <c r="P855">
        <v>98.480392156862706</v>
      </c>
      <c r="Q855">
        <v>3.4488395091538997E-2</v>
      </c>
    </row>
    <row r="856" spans="1:17" hidden="1" x14ac:dyDescent="0.3">
      <c r="A856" t="s">
        <v>1860</v>
      </c>
      <c r="B856" t="s">
        <v>1861</v>
      </c>
      <c r="C856" t="s">
        <v>3176</v>
      </c>
      <c r="D856" t="s">
        <v>524</v>
      </c>
      <c r="E856">
        <v>4028.15123055</v>
      </c>
      <c r="F856">
        <v>3316.1</v>
      </c>
      <c r="G856">
        <v>29.3754422761026</v>
      </c>
      <c r="H856">
        <v>10.2004863756558</v>
      </c>
      <c r="I856">
        <v>29.983381171741701</v>
      </c>
      <c r="J856">
        <v>2.7544852874800498</v>
      </c>
      <c r="K856">
        <v>3077.6608247275199</v>
      </c>
      <c r="L856">
        <v>2636.10851282571</v>
      </c>
      <c r="M856">
        <v>53.418899437540396</v>
      </c>
      <c r="N856">
        <v>0.75989395909034496</v>
      </c>
      <c r="O856">
        <v>4.6409939386628798</v>
      </c>
      <c r="P856">
        <v>72.866600635979694</v>
      </c>
      <c r="Q856">
        <v>8.7148170245357995E-2</v>
      </c>
    </row>
    <row r="857" spans="1:17" hidden="1" x14ac:dyDescent="0.3">
      <c r="A857" t="s">
        <v>1862</v>
      </c>
      <c r="B857" t="s">
        <v>1863</v>
      </c>
      <c r="C857" t="s">
        <v>3176</v>
      </c>
      <c r="D857" t="s">
        <v>281</v>
      </c>
      <c r="E857">
        <v>4021.2986509249999</v>
      </c>
      <c r="F857">
        <v>581.95000000000005</v>
      </c>
      <c r="G857">
        <v>41.559579271363297</v>
      </c>
      <c r="H857">
        <v>-3.0043308880002</v>
      </c>
      <c r="I857">
        <v>32.1000636325358</v>
      </c>
      <c r="J857">
        <v>-3.1666281150205</v>
      </c>
      <c r="K857">
        <v>586.13754434142402</v>
      </c>
      <c r="L857">
        <v>498.90326058341498</v>
      </c>
      <c r="M857">
        <v>37.9037575461439</v>
      </c>
      <c r="N857">
        <v>0.53988703426811102</v>
      </c>
      <c r="O857">
        <v>12.552624795944601</v>
      </c>
      <c r="P857">
        <v>85.926517571885</v>
      </c>
      <c r="Q857">
        <v>5.7994076751346997E-2</v>
      </c>
    </row>
    <row r="858" spans="1:17" hidden="1" x14ac:dyDescent="0.3">
      <c r="A858" t="s">
        <v>1864</v>
      </c>
      <c r="B858" t="s">
        <v>1865</v>
      </c>
      <c r="C858" t="s">
        <v>3176</v>
      </c>
      <c r="D858" t="s">
        <v>81</v>
      </c>
      <c r="E858">
        <v>4013.9460643050002</v>
      </c>
      <c r="F858">
        <v>3201.65</v>
      </c>
      <c r="G858">
        <v>44.923279687535299</v>
      </c>
      <c r="H858">
        <v>-13.9161797652002</v>
      </c>
      <c r="I858">
        <v>21.782445056654701</v>
      </c>
      <c r="J858">
        <v>-1.4336583475928499</v>
      </c>
      <c r="K858">
        <v>3192.2914265172499</v>
      </c>
      <c r="L858">
        <v>2761.6490678998198</v>
      </c>
      <c r="M858">
        <v>47.016352244127397</v>
      </c>
      <c r="N858">
        <v>0.50895779276016895</v>
      </c>
      <c r="O858">
        <v>13.0666999828213</v>
      </c>
      <c r="P858">
        <v>83.839108839826594</v>
      </c>
      <c r="Q858">
        <v>0.19557985703540101</v>
      </c>
    </row>
    <row r="859" spans="1:17" x14ac:dyDescent="0.3">
      <c r="A859" t="s">
        <v>1866</v>
      </c>
      <c r="B859" t="s">
        <v>1867</v>
      </c>
      <c r="C859" t="s">
        <v>3165</v>
      </c>
      <c r="D859" t="s">
        <v>54</v>
      </c>
      <c r="E859">
        <v>4012.6044025900001</v>
      </c>
      <c r="F859">
        <v>400.15</v>
      </c>
      <c r="G859">
        <v>8.6149395089495506</v>
      </c>
      <c r="H859">
        <v>10.481364985083101</v>
      </c>
      <c r="I859">
        <v>24.410401123370999</v>
      </c>
      <c r="J859">
        <v>-1.44601017485171</v>
      </c>
      <c r="K859">
        <v>369.66703322765699</v>
      </c>
      <c r="L859">
        <v>332.13253936105201</v>
      </c>
      <c r="M859">
        <v>61.437634885990597</v>
      </c>
      <c r="N859">
        <v>1.4907627846047</v>
      </c>
      <c r="O859">
        <v>4.6857428464325901</v>
      </c>
      <c r="P859">
        <v>68.590688856119598</v>
      </c>
      <c r="Q859">
        <v>6.9160990370905007E-2</v>
      </c>
    </row>
    <row r="860" spans="1:17" hidden="1" x14ac:dyDescent="0.3">
      <c r="A860" t="s">
        <v>1868</v>
      </c>
      <c r="B860" t="s">
        <v>1869</v>
      </c>
      <c r="C860" t="s">
        <v>3176</v>
      </c>
      <c r="D860" t="s">
        <v>51</v>
      </c>
      <c r="E860">
        <v>3998.0096871000001</v>
      </c>
      <c r="F860">
        <v>293.8</v>
      </c>
      <c r="G860">
        <v>32.984646831911199</v>
      </c>
      <c r="H860">
        <v>14.4487770091512</v>
      </c>
      <c r="I860">
        <v>34.011929436206103</v>
      </c>
      <c r="J860">
        <v>6.7919484274526098</v>
      </c>
      <c r="K860">
        <v>258.42087353318999</v>
      </c>
      <c r="L860">
        <v>226.580997618916</v>
      </c>
      <c r="M860">
        <v>67.119942948701194</v>
      </c>
      <c r="N860">
        <v>1.6208151402834801</v>
      </c>
      <c r="O860">
        <v>3.4717494894485901</v>
      </c>
      <c r="P860">
        <v>86.539682539682502</v>
      </c>
      <c r="Q860">
        <v>3.205033045704E-3</v>
      </c>
    </row>
    <row r="861" spans="1:17" hidden="1" x14ac:dyDescent="0.3">
      <c r="A861" t="s">
        <v>1870</v>
      </c>
      <c r="B861" t="s">
        <v>1871</v>
      </c>
      <c r="C861" t="s">
        <v>3176</v>
      </c>
      <c r="D861" t="s">
        <v>127</v>
      </c>
      <c r="E861">
        <v>3985.749778205</v>
      </c>
      <c r="F861">
        <v>1217.45</v>
      </c>
      <c r="G861">
        <v>73.435568651815899</v>
      </c>
      <c r="H861">
        <v>29.9478663610059</v>
      </c>
      <c r="I861">
        <v>29.827932045833801</v>
      </c>
      <c r="J861">
        <v>1.6597121303695599</v>
      </c>
      <c r="K861">
        <v>1004.03046862714</v>
      </c>
      <c r="L861">
        <v>901.26728708194503</v>
      </c>
      <c r="M861">
        <v>74.811273254002103</v>
      </c>
      <c r="N861">
        <v>2.5907340511547901</v>
      </c>
      <c r="O861">
        <v>3.4128711651402401</v>
      </c>
      <c r="P861">
        <v>119.47899765639001</v>
      </c>
      <c r="Q861">
        <v>0.138922822429388</v>
      </c>
    </row>
    <row r="862" spans="1:17" hidden="1" x14ac:dyDescent="0.3">
      <c r="A862" t="s">
        <v>1872</v>
      </c>
      <c r="B862" t="s">
        <v>1873</v>
      </c>
      <c r="C862" t="s">
        <v>3176</v>
      </c>
      <c r="D862" t="s">
        <v>54</v>
      </c>
      <c r="E862">
        <v>3976.4753764500001</v>
      </c>
      <c r="F862">
        <v>2404.3000000000002</v>
      </c>
      <c r="G862">
        <v>64.9299699422331</v>
      </c>
      <c r="H862">
        <v>5.9747469713697399</v>
      </c>
      <c r="I862">
        <v>54.157136305979101</v>
      </c>
      <c r="J862">
        <v>13.379428544884</v>
      </c>
      <c r="K862">
        <v>1998.7415460869299</v>
      </c>
      <c r="L862">
        <v>1639.22606734957</v>
      </c>
      <c r="M862">
        <v>84.945650792072101</v>
      </c>
      <c r="N862">
        <v>0.78878297832612998</v>
      </c>
      <c r="O862">
        <v>0.736181009025482</v>
      </c>
      <c r="P862">
        <v>111.17210487022901</v>
      </c>
      <c r="Q862">
        <v>0.15354937313881201</v>
      </c>
    </row>
    <row r="863" spans="1:17" x14ac:dyDescent="0.3">
      <c r="A863" t="s">
        <v>1874</v>
      </c>
      <c r="B863" t="s">
        <v>1875</v>
      </c>
      <c r="C863" t="s">
        <v>3177</v>
      </c>
      <c r="D863" t="s">
        <v>414</v>
      </c>
      <c r="E863">
        <v>3975.09239484</v>
      </c>
      <c r="F863">
        <v>25.78</v>
      </c>
      <c r="G863">
        <v>-35.408157706952501</v>
      </c>
      <c r="H863">
        <v>38.935378968933797</v>
      </c>
      <c r="I863">
        <v>2.49329340488939</v>
      </c>
      <c r="J863">
        <v>2.1994888009051801</v>
      </c>
      <c r="K863">
        <v>21.605116675591301</v>
      </c>
      <c r="L863">
        <v>23.808578484762801</v>
      </c>
      <c r="M863">
        <v>72.898428509762397</v>
      </c>
      <c r="N863">
        <v>2.0660223648829601</v>
      </c>
      <c r="O863">
        <v>75.135764158262106</v>
      </c>
      <c r="P863">
        <v>54.371257485029901</v>
      </c>
    </row>
    <row r="864" spans="1:17" hidden="1" x14ac:dyDescent="0.3">
      <c r="A864" t="s">
        <v>1876</v>
      </c>
      <c r="B864" t="s">
        <v>1877</v>
      </c>
      <c r="C864" t="s">
        <v>3176</v>
      </c>
      <c r="D864" t="s">
        <v>46</v>
      </c>
      <c r="E864">
        <v>3967.7179715249999</v>
      </c>
      <c r="F864">
        <v>713.35</v>
      </c>
      <c r="G864">
        <v>-23.636113406892498</v>
      </c>
      <c r="H864">
        <v>-5.2816268182528301</v>
      </c>
      <c r="I864">
        <v>-8.6189025744343208</v>
      </c>
      <c r="J864">
        <v>-4.8309729973584803</v>
      </c>
      <c r="K864">
        <v>733.06948372481395</v>
      </c>
      <c r="M864">
        <v>36.467753020258897</v>
      </c>
      <c r="N864">
        <v>0.16947976889942001</v>
      </c>
      <c r="O864">
        <v>25.779771500665799</v>
      </c>
      <c r="P864">
        <v>29.6999999999999</v>
      </c>
    </row>
    <row r="865" spans="1:17" hidden="1" x14ac:dyDescent="0.3">
      <c r="A865" t="s">
        <v>1878</v>
      </c>
      <c r="B865" t="s">
        <v>1879</v>
      </c>
      <c r="C865" t="s">
        <v>3176</v>
      </c>
      <c r="D865" t="s">
        <v>514</v>
      </c>
      <c r="E865">
        <v>3942.3044625000002</v>
      </c>
      <c r="F865">
        <v>286.5</v>
      </c>
      <c r="G865">
        <v>81.341041482744302</v>
      </c>
      <c r="H865">
        <v>10.350416353413401</v>
      </c>
      <c r="I865">
        <v>75.197746357428002</v>
      </c>
      <c r="J865">
        <v>1.61924113070483</v>
      </c>
      <c r="K865">
        <v>245.723448006745</v>
      </c>
      <c r="L865">
        <v>196.301683881553</v>
      </c>
      <c r="M865">
        <v>69.911908618251701</v>
      </c>
      <c r="N865">
        <v>0.89483976945043597</v>
      </c>
      <c r="O865">
        <v>2.16404886561953</v>
      </c>
      <c r="P865">
        <v>127.380952380952</v>
      </c>
      <c r="Q865">
        <v>0.23379306454003701</v>
      </c>
    </row>
    <row r="866" spans="1:17" hidden="1" x14ac:dyDescent="0.3">
      <c r="A866" t="s">
        <v>1880</v>
      </c>
      <c r="B866" t="s">
        <v>1881</v>
      </c>
      <c r="C866" t="s">
        <v>3176</v>
      </c>
      <c r="D866" t="s">
        <v>141</v>
      </c>
      <c r="E866">
        <v>3939.5101186000002</v>
      </c>
      <c r="F866">
        <v>437.15</v>
      </c>
      <c r="G866">
        <v>-22.629971963167801</v>
      </c>
      <c r="H866">
        <v>0.84415282109058098</v>
      </c>
      <c r="I866">
        <v>-10.9237618821218</v>
      </c>
      <c r="J866">
        <v>-0.557814080306126</v>
      </c>
      <c r="K866">
        <v>431.48334219515698</v>
      </c>
      <c r="L866">
        <v>424.50117767627899</v>
      </c>
      <c r="M866">
        <v>48.020762400817397</v>
      </c>
      <c r="N866">
        <v>5.3950525429471101</v>
      </c>
      <c r="O866">
        <v>9.5733729841015691</v>
      </c>
      <c r="P866">
        <v>14.7375328083989</v>
      </c>
      <c r="Q866">
        <v>1.4602054531406001E-2</v>
      </c>
    </row>
    <row r="867" spans="1:17" hidden="1" x14ac:dyDescent="0.3">
      <c r="A867" t="s">
        <v>1882</v>
      </c>
      <c r="B867" t="s">
        <v>1883</v>
      </c>
      <c r="C867" t="s">
        <v>3176</v>
      </c>
      <c r="D867" t="s">
        <v>1589</v>
      </c>
      <c r="E867">
        <v>3936.4109518099999</v>
      </c>
      <c r="F867">
        <v>2320.9</v>
      </c>
      <c r="G867">
        <v>30.8730167379249</v>
      </c>
      <c r="H867">
        <v>2.770000462099</v>
      </c>
      <c r="I867">
        <v>37.321313052515599</v>
      </c>
      <c r="J867">
        <v>0.92944102525078498</v>
      </c>
      <c r="K867">
        <v>2188.45871176118</v>
      </c>
      <c r="L867">
        <v>1839.5470901920901</v>
      </c>
      <c r="M867">
        <v>43.3033554117821</v>
      </c>
      <c r="N867">
        <v>0.74614625452825301</v>
      </c>
      <c r="O867">
        <v>6.3811452453789297</v>
      </c>
      <c r="P867">
        <v>63.8995798170968</v>
      </c>
      <c r="Q867">
        <v>0.11918212946351001</v>
      </c>
    </row>
    <row r="868" spans="1:17" hidden="1" x14ac:dyDescent="0.3">
      <c r="A868" t="s">
        <v>1884</v>
      </c>
      <c r="B868" t="s">
        <v>1885</v>
      </c>
      <c r="C868" t="s">
        <v>3176</v>
      </c>
      <c r="D868" t="s">
        <v>358</v>
      </c>
      <c r="E868">
        <v>3923.17788921999</v>
      </c>
      <c r="F868">
        <v>265.89999999999998</v>
      </c>
      <c r="G868">
        <v>105.985625766341</v>
      </c>
      <c r="H868">
        <v>22.194230369073299</v>
      </c>
      <c r="I868">
        <v>137.64434631061101</v>
      </c>
      <c r="J868">
        <v>4.9649247217463497</v>
      </c>
      <c r="K868">
        <v>215.76041315797499</v>
      </c>
      <c r="L868">
        <v>161.22637077502</v>
      </c>
      <c r="M868">
        <v>70.138244653908899</v>
      </c>
      <c r="N868">
        <v>1.82651965674462</v>
      </c>
      <c r="O868">
        <v>6.3557728469349497</v>
      </c>
      <c r="P868">
        <v>179.894736842105</v>
      </c>
      <c r="Q868">
        <v>0.15810536580628301</v>
      </c>
    </row>
    <row r="869" spans="1:17" hidden="1" x14ac:dyDescent="0.3">
      <c r="A869" t="s">
        <v>1886</v>
      </c>
      <c r="B869" t="s">
        <v>1887</v>
      </c>
      <c r="C869" t="s">
        <v>3176</v>
      </c>
      <c r="D869" t="s">
        <v>127</v>
      </c>
      <c r="E869">
        <v>3918.1315554809999</v>
      </c>
      <c r="F869">
        <v>218.79</v>
      </c>
      <c r="G869">
        <v>36.084714951473103</v>
      </c>
      <c r="H869">
        <v>15.3895427936906</v>
      </c>
      <c r="I869">
        <v>32.804743640036698</v>
      </c>
      <c r="J869">
        <v>-3.2639524487910601</v>
      </c>
      <c r="K869">
        <v>199.531921175218</v>
      </c>
      <c r="L869">
        <v>174.00388750242101</v>
      </c>
      <c r="M869">
        <v>58.009187420891003</v>
      </c>
      <c r="N869">
        <v>0.96572647101804798</v>
      </c>
      <c r="O869">
        <v>8.3230494995200903</v>
      </c>
      <c r="P869">
        <v>84.788851351351298</v>
      </c>
      <c r="Q869">
        <v>0.11343076492311301</v>
      </c>
    </row>
    <row r="870" spans="1:17" hidden="1" x14ac:dyDescent="0.3">
      <c r="A870" t="s">
        <v>1888</v>
      </c>
      <c r="B870" t="s">
        <v>1889</v>
      </c>
      <c r="C870" t="s">
        <v>3176</v>
      </c>
      <c r="D870" t="s">
        <v>286</v>
      </c>
      <c r="E870">
        <v>3904.4891756000002</v>
      </c>
      <c r="F870">
        <v>2694.55</v>
      </c>
      <c r="G870">
        <v>588.39184603557999</v>
      </c>
      <c r="H870">
        <v>55.824441896464002</v>
      </c>
      <c r="I870">
        <v>188.48515725798401</v>
      </c>
      <c r="J870">
        <v>19.440538703102298</v>
      </c>
      <c r="K870">
        <v>2073.5769834661301</v>
      </c>
      <c r="L870">
        <v>1363.4324078280099</v>
      </c>
      <c r="M870">
        <v>68.926301841733604</v>
      </c>
      <c r="N870">
        <v>0.711715005779881</v>
      </c>
      <c r="O870">
        <v>6.8081868957710903</v>
      </c>
      <c r="P870">
        <v>738.90099626401002</v>
      </c>
      <c r="Q870">
        <v>0.28780378220140401</v>
      </c>
    </row>
    <row r="871" spans="1:17" x14ac:dyDescent="0.3">
      <c r="A871" t="s">
        <v>1890</v>
      </c>
      <c r="B871" t="s">
        <v>1891</v>
      </c>
      <c r="C871" t="s">
        <v>3175</v>
      </c>
      <c r="D871" t="s">
        <v>281</v>
      </c>
      <c r="E871">
        <v>3903.7807275</v>
      </c>
      <c r="F871">
        <v>1260.8499999999999</v>
      </c>
      <c r="G871">
        <v>41.267599852819501</v>
      </c>
      <c r="H871">
        <v>3.1814955883861602</v>
      </c>
      <c r="I871">
        <v>45.184984130516298</v>
      </c>
      <c r="J871">
        <v>-4.6612444229208698</v>
      </c>
      <c r="K871">
        <v>1177.9059928010799</v>
      </c>
      <c r="L871">
        <v>947.78332579513699</v>
      </c>
      <c r="M871">
        <v>39.473866406486501</v>
      </c>
      <c r="N871">
        <v>0.66646383754446703</v>
      </c>
      <c r="O871">
        <v>11.0282745766744</v>
      </c>
      <c r="P871">
        <v>102.88840614691399</v>
      </c>
      <c r="Q871">
        <v>6.1457625024077998E-2</v>
      </c>
    </row>
    <row r="872" spans="1:17" x14ac:dyDescent="0.3">
      <c r="A872" t="s">
        <v>1892</v>
      </c>
      <c r="B872" t="s">
        <v>1893</v>
      </c>
      <c r="C872" t="s">
        <v>3173</v>
      </c>
      <c r="D872" t="s">
        <v>281</v>
      </c>
      <c r="E872">
        <v>3862.99941141</v>
      </c>
      <c r="F872">
        <v>1230.55</v>
      </c>
      <c r="G872">
        <v>-24.484612098364298</v>
      </c>
      <c r="H872">
        <v>-0.55443977280371304</v>
      </c>
      <c r="I872">
        <v>33.4619309306131</v>
      </c>
      <c r="J872">
        <v>1.20605597913699</v>
      </c>
      <c r="K872">
        <v>1152.93487417305</v>
      </c>
      <c r="L872">
        <v>1062.35604124165</v>
      </c>
      <c r="M872">
        <v>49.672414302515399</v>
      </c>
      <c r="N872">
        <v>0.68135787311917495</v>
      </c>
      <c r="O872">
        <v>11.7386534476453</v>
      </c>
      <c r="P872">
        <v>63.7131643717155</v>
      </c>
      <c r="Q872">
        <v>-4.7446518473296E-2</v>
      </c>
    </row>
    <row r="873" spans="1:17" hidden="1" x14ac:dyDescent="0.3">
      <c r="A873" t="s">
        <v>1894</v>
      </c>
      <c r="B873" t="s">
        <v>1895</v>
      </c>
      <c r="C873" t="s">
        <v>3176</v>
      </c>
      <c r="D873" t="s">
        <v>545</v>
      </c>
      <c r="E873">
        <v>3833.9643354239902</v>
      </c>
      <c r="F873">
        <v>160.32</v>
      </c>
      <c r="G873">
        <v>156.40842077629199</v>
      </c>
      <c r="H873">
        <v>48.971009802619498</v>
      </c>
      <c r="I873">
        <v>121.02213494438401</v>
      </c>
      <c r="J873">
        <v>17.601293699916699</v>
      </c>
      <c r="K873">
        <v>121.52848864932299</v>
      </c>
      <c r="L873">
        <v>95.2561732621799</v>
      </c>
      <c r="M873">
        <v>74.350408767219506</v>
      </c>
      <c r="N873">
        <v>3.0096440838215002</v>
      </c>
      <c r="O873">
        <v>9.0381736526946099</v>
      </c>
      <c r="P873">
        <v>219.36254980079599</v>
      </c>
      <c r="Q873">
        <v>6.9329621797240004E-2</v>
      </c>
    </row>
    <row r="874" spans="1:17" hidden="1" x14ac:dyDescent="0.3">
      <c r="A874" t="s">
        <v>1896</v>
      </c>
      <c r="B874" t="s">
        <v>1897</v>
      </c>
      <c r="C874" t="s">
        <v>3176</v>
      </c>
      <c r="D874" t="s">
        <v>358</v>
      </c>
      <c r="E874">
        <v>3823.6308560849998</v>
      </c>
      <c r="F874">
        <v>1155.6500000000001</v>
      </c>
      <c r="G874">
        <v>48.055347477923803</v>
      </c>
      <c r="H874">
        <v>39.223004027204702</v>
      </c>
      <c r="I874">
        <v>57.975510146616401</v>
      </c>
      <c r="J874">
        <v>-6.5060669773447097</v>
      </c>
      <c r="K874">
        <v>930.826441452072</v>
      </c>
      <c r="L874">
        <v>754.28250006139001</v>
      </c>
      <c r="M874">
        <v>61.197725203135001</v>
      </c>
      <c r="N874">
        <v>1.3747683644775299</v>
      </c>
      <c r="O874">
        <v>17.682689395578201</v>
      </c>
      <c r="P874">
        <v>125.84522180965401</v>
      </c>
      <c r="Q874">
        <v>7.7121094717530004E-3</v>
      </c>
    </row>
    <row r="875" spans="1:17" x14ac:dyDescent="0.3">
      <c r="A875" t="s">
        <v>1898</v>
      </c>
      <c r="B875" t="s">
        <v>1899</v>
      </c>
      <c r="C875" t="s">
        <v>3163</v>
      </c>
      <c r="D875" t="s">
        <v>173</v>
      </c>
      <c r="E875">
        <v>3819.7342302500001</v>
      </c>
      <c r="F875">
        <v>267.5</v>
      </c>
      <c r="G875">
        <v>-16.5993122314404</v>
      </c>
      <c r="H875">
        <v>-1.5599791137103001</v>
      </c>
      <c r="I875">
        <v>10.0445447920922</v>
      </c>
      <c r="J875">
        <v>-1.43432907333118</v>
      </c>
      <c r="K875">
        <v>268.06343529365301</v>
      </c>
      <c r="L875">
        <v>245.514517395974</v>
      </c>
      <c r="M875">
        <v>43.611847013053698</v>
      </c>
      <c r="N875">
        <v>0.66447383160475904</v>
      </c>
      <c r="O875">
        <v>8.0186915887850301</v>
      </c>
      <c r="P875">
        <v>33.9173967459324</v>
      </c>
      <c r="Q875">
        <v>-3.3579330571400001E-2</v>
      </c>
    </row>
    <row r="876" spans="1:17" hidden="1" x14ac:dyDescent="0.3">
      <c r="A876" t="s">
        <v>1900</v>
      </c>
      <c r="B876" t="s">
        <v>1901</v>
      </c>
      <c r="C876" t="s">
        <v>3176</v>
      </c>
      <c r="D876" t="s">
        <v>54</v>
      </c>
      <c r="E876">
        <v>3818.1428856000002</v>
      </c>
      <c r="F876">
        <v>350.4</v>
      </c>
      <c r="G876">
        <v>201.460515762277</v>
      </c>
      <c r="H876">
        <v>-9.8215584533940099</v>
      </c>
      <c r="I876">
        <v>21.838737537438099</v>
      </c>
      <c r="J876">
        <v>-1.59842907069689</v>
      </c>
      <c r="K876">
        <v>335.906256879127</v>
      </c>
      <c r="L876">
        <v>266.53262255078897</v>
      </c>
      <c r="M876">
        <v>52.232295469144603</v>
      </c>
      <c r="N876">
        <v>0.55335353122571496</v>
      </c>
      <c r="O876">
        <v>11.2728310502283</v>
      </c>
      <c r="P876">
        <v>241.03296132883401</v>
      </c>
      <c r="Q876">
        <v>0.15533522583657899</v>
      </c>
    </row>
    <row r="877" spans="1:17" hidden="1" x14ac:dyDescent="0.3">
      <c r="A877" t="s">
        <v>1902</v>
      </c>
      <c r="B877" t="s">
        <v>1903</v>
      </c>
      <c r="C877" t="s">
        <v>3176</v>
      </c>
      <c r="D877" t="s">
        <v>483</v>
      </c>
      <c r="E877">
        <v>3815.2152033500001</v>
      </c>
      <c r="F877">
        <v>619.1</v>
      </c>
      <c r="G877">
        <v>-37.665683612214103</v>
      </c>
      <c r="H877">
        <v>-10.269225698022799</v>
      </c>
      <c r="I877">
        <v>-23.4851690086332</v>
      </c>
      <c r="J877">
        <v>0.22604886479886199</v>
      </c>
      <c r="K877">
        <v>647.77433047412205</v>
      </c>
      <c r="L877">
        <v>677.07849240088001</v>
      </c>
      <c r="M877">
        <v>46.8077140985299</v>
      </c>
      <c r="N877">
        <v>0.43433292064998102</v>
      </c>
      <c r="O877">
        <v>33.653690841544098</v>
      </c>
      <c r="P877">
        <v>3.8497022561435998</v>
      </c>
      <c r="Q877">
        <v>0.135291713859472</v>
      </c>
    </row>
    <row r="878" spans="1:17" x14ac:dyDescent="0.3">
      <c r="A878" t="s">
        <v>1904</v>
      </c>
      <c r="B878" t="s">
        <v>1905</v>
      </c>
      <c r="C878" t="s">
        <v>3161</v>
      </c>
      <c r="D878" t="s">
        <v>24</v>
      </c>
      <c r="E878">
        <v>3813.038413575</v>
      </c>
      <c r="F878">
        <v>121.65</v>
      </c>
      <c r="G878">
        <v>-25.5975603601233</v>
      </c>
      <c r="H878">
        <v>-1.32129977026361</v>
      </c>
      <c r="I878">
        <v>-15.3872053381555</v>
      </c>
      <c r="J878">
        <v>-1.41118885579037</v>
      </c>
      <c r="K878">
        <v>125.135491221302</v>
      </c>
      <c r="L878">
        <v>127.189775419016</v>
      </c>
      <c r="M878">
        <v>47.757923810868597</v>
      </c>
      <c r="N878">
        <v>0.493303328795965</v>
      </c>
      <c r="O878">
        <v>34.360871352239997</v>
      </c>
      <c r="P878">
        <v>10.691537761601399</v>
      </c>
      <c r="Q878">
        <v>1.9382655166907001E-2</v>
      </c>
    </row>
    <row r="879" spans="1:17" x14ac:dyDescent="0.3">
      <c r="A879" t="s">
        <v>1906</v>
      </c>
      <c r="B879" t="s">
        <v>1907</v>
      </c>
      <c r="C879" t="s">
        <v>3169</v>
      </c>
      <c r="D879" t="s">
        <v>127</v>
      </c>
      <c r="E879">
        <v>3799.9270610799999</v>
      </c>
      <c r="F879">
        <v>210.85</v>
      </c>
      <c r="G879">
        <v>-28.250322305339498</v>
      </c>
      <c r="H879">
        <v>-15.0148186169283</v>
      </c>
      <c r="I879">
        <v>-4.0228921603836802</v>
      </c>
      <c r="J879">
        <v>-3.5674096877355699</v>
      </c>
      <c r="K879">
        <v>225.40212426503501</v>
      </c>
      <c r="L879">
        <v>214.12091675272001</v>
      </c>
      <c r="M879">
        <v>38.511416020431902</v>
      </c>
      <c r="N879">
        <v>0.49559873260475701</v>
      </c>
      <c r="O879">
        <v>30.4007588332938</v>
      </c>
      <c r="P879">
        <v>32.5683747249292</v>
      </c>
      <c r="Q879">
        <v>8.5179801114396006E-2</v>
      </c>
    </row>
    <row r="880" spans="1:17" hidden="1" x14ac:dyDescent="0.3">
      <c r="A880" t="s">
        <v>1908</v>
      </c>
      <c r="B880" t="s">
        <v>1909</v>
      </c>
      <c r="C880" t="s">
        <v>3161</v>
      </c>
      <c r="D880" t="s">
        <v>1910</v>
      </c>
      <c r="E880">
        <v>3793.2128732199999</v>
      </c>
      <c r="F880">
        <v>226.43</v>
      </c>
      <c r="G880">
        <v>-41.266817060508302</v>
      </c>
      <c r="H880">
        <v>-5.04503949933311</v>
      </c>
      <c r="I880">
        <v>-8.3795670234539905</v>
      </c>
      <c r="J880">
        <v>-1.33627368222572</v>
      </c>
      <c r="K880">
        <v>230.220017291951</v>
      </c>
      <c r="M880">
        <v>49.513490999662402</v>
      </c>
      <c r="N880">
        <v>0.59477678301720904</v>
      </c>
      <c r="O880">
        <v>24.1001634059091</v>
      </c>
      <c r="P880">
        <v>15.1729399796541</v>
      </c>
    </row>
    <row r="881" spans="1:17" x14ac:dyDescent="0.3">
      <c r="A881" t="s">
        <v>1911</v>
      </c>
      <c r="B881" t="s">
        <v>1912</v>
      </c>
      <c r="C881" t="s">
        <v>3178</v>
      </c>
      <c r="D881" t="s">
        <v>1913</v>
      </c>
      <c r="E881">
        <v>3782.7133165</v>
      </c>
      <c r="F881">
        <v>21.37</v>
      </c>
      <c r="G881">
        <v>-11.4504288567506</v>
      </c>
      <c r="H881">
        <v>-7.3416380718971803</v>
      </c>
      <c r="I881">
        <v>-10.760985260219</v>
      </c>
      <c r="J881">
        <v>-1.49110201379965</v>
      </c>
      <c r="K881">
        <v>21.679919328072</v>
      </c>
      <c r="L881">
        <v>21.3109965658501</v>
      </c>
      <c r="M881">
        <v>58.134619540569801</v>
      </c>
      <c r="N881">
        <v>0.67904582675436498</v>
      </c>
      <c r="O881">
        <v>30.790828263921298</v>
      </c>
      <c r="P881">
        <v>28.348348348348299</v>
      </c>
      <c r="Q881">
        <v>-4.5371972308183003E-2</v>
      </c>
    </row>
    <row r="882" spans="1:17" x14ac:dyDescent="0.3">
      <c r="A882" t="s">
        <v>1914</v>
      </c>
      <c r="B882" t="s">
        <v>1915</v>
      </c>
      <c r="C882" t="s">
        <v>3160</v>
      </c>
      <c r="D882" t="s">
        <v>21</v>
      </c>
      <c r="E882">
        <v>3781.2656149750001</v>
      </c>
      <c r="F882">
        <v>640.54999999999995</v>
      </c>
      <c r="G882">
        <v>-17.015371679757902</v>
      </c>
      <c r="H882">
        <v>10.7356622550528</v>
      </c>
      <c r="I882">
        <v>4.65294365735559</v>
      </c>
      <c r="J882">
        <v>-6.3552146026738496</v>
      </c>
      <c r="K882">
        <v>619.61891664909695</v>
      </c>
      <c r="L882">
        <v>600.49677704040596</v>
      </c>
      <c r="M882">
        <v>49.413300638639797</v>
      </c>
      <c r="N882">
        <v>2.7710976865210202</v>
      </c>
      <c r="O882">
        <v>23.5656857388182</v>
      </c>
      <c r="P882">
        <v>42.344444444444399</v>
      </c>
      <c r="Q882">
        <v>7.5999719454263995E-2</v>
      </c>
    </row>
    <row r="883" spans="1:17" hidden="1" x14ac:dyDescent="0.3">
      <c r="A883" t="s">
        <v>1916</v>
      </c>
      <c r="B883" t="s">
        <v>1917</v>
      </c>
      <c r="C883" t="s">
        <v>3176</v>
      </c>
      <c r="D883" t="s">
        <v>274</v>
      </c>
      <c r="E883">
        <v>3773.8406862639999</v>
      </c>
      <c r="F883">
        <v>176.84</v>
      </c>
      <c r="G883">
        <v>-39.4649850013136</v>
      </c>
      <c r="H883">
        <v>-9.6308227585711297</v>
      </c>
      <c r="I883">
        <v>-15.2431048888365</v>
      </c>
      <c r="J883">
        <v>-1.33700597209614</v>
      </c>
      <c r="K883">
        <v>180.47049130092</v>
      </c>
      <c r="M883">
        <v>53.191220703836201</v>
      </c>
      <c r="N883">
        <v>0.51602856641235095</v>
      </c>
      <c r="O883">
        <v>32.888486767699597</v>
      </c>
      <c r="P883">
        <v>20.709897610921502</v>
      </c>
    </row>
    <row r="884" spans="1:17" x14ac:dyDescent="0.3">
      <c r="A884" t="s">
        <v>1918</v>
      </c>
      <c r="B884" t="s">
        <v>1919</v>
      </c>
      <c r="C884" t="s">
        <v>3160</v>
      </c>
      <c r="D884" t="s">
        <v>286</v>
      </c>
      <c r="E884">
        <v>3760.8595718400002</v>
      </c>
      <c r="F884">
        <v>1377.6</v>
      </c>
      <c r="G884">
        <v>40.618678439464901</v>
      </c>
      <c r="H884">
        <v>-1.2221779816335501</v>
      </c>
      <c r="I884">
        <v>5.6778760393542802</v>
      </c>
      <c r="J884">
        <v>0.78806443579659502</v>
      </c>
      <c r="K884">
        <v>1358.4261967125999</v>
      </c>
      <c r="L884">
        <v>1225.89215639606</v>
      </c>
      <c r="M884">
        <v>68.853844144291898</v>
      </c>
      <c r="N884">
        <v>0.24856465435975</v>
      </c>
      <c r="O884">
        <v>2.7148664343786302</v>
      </c>
      <c r="P884">
        <v>76.615384615384599</v>
      </c>
      <c r="Q884">
        <v>0.101144168681157</v>
      </c>
    </row>
    <row r="885" spans="1:17" hidden="1" x14ac:dyDescent="0.3">
      <c r="A885" t="s">
        <v>1920</v>
      </c>
      <c r="B885" t="s">
        <v>1921</v>
      </c>
      <c r="C885" t="s">
        <v>3176</v>
      </c>
      <c r="D885" t="s">
        <v>218</v>
      </c>
      <c r="E885">
        <v>3746.7893192199899</v>
      </c>
      <c r="F885">
        <v>582.70000000000005</v>
      </c>
      <c r="G885">
        <v>128.66803894400701</v>
      </c>
      <c r="H885">
        <v>-4.52226524095187</v>
      </c>
      <c r="I885">
        <v>71.281641981840394</v>
      </c>
      <c r="J885">
        <v>-3.8330054840112799</v>
      </c>
      <c r="K885">
        <v>575.47237519160694</v>
      </c>
      <c r="L885">
        <v>421.95442713264998</v>
      </c>
      <c r="M885">
        <v>25.7322121986094</v>
      </c>
      <c r="N885">
        <v>0.27536063093087298</v>
      </c>
      <c r="O885">
        <v>19.100737944053499</v>
      </c>
      <c r="P885">
        <v>225.530726256983</v>
      </c>
      <c r="Q885">
        <v>0.18822408688085901</v>
      </c>
    </row>
    <row r="886" spans="1:17" hidden="1" x14ac:dyDescent="0.3">
      <c r="A886" t="s">
        <v>1922</v>
      </c>
      <c r="B886" t="s">
        <v>1923</v>
      </c>
      <c r="C886" t="s">
        <v>3176</v>
      </c>
      <c r="D886" t="s">
        <v>127</v>
      </c>
      <c r="E886">
        <v>3731.55059669</v>
      </c>
      <c r="F886">
        <v>21.61</v>
      </c>
      <c r="G886">
        <v>80.253656342369297</v>
      </c>
      <c r="H886">
        <v>17.592188994558299</v>
      </c>
      <c r="I886">
        <v>-11.969369303491501</v>
      </c>
      <c r="J886">
        <v>15.818193165464301</v>
      </c>
      <c r="K886">
        <v>18.6269087794246</v>
      </c>
      <c r="L886">
        <v>17.984226534027101</v>
      </c>
      <c r="M886">
        <v>83.8714599500627</v>
      </c>
      <c r="N886">
        <v>2.3164897802428501</v>
      </c>
      <c r="O886">
        <v>57.103192966219297</v>
      </c>
      <c r="P886">
        <v>147.53722794959901</v>
      </c>
      <c r="Q886">
        <v>0.118076204772849</v>
      </c>
    </row>
    <row r="887" spans="1:17" hidden="1" x14ac:dyDescent="0.3">
      <c r="A887" t="s">
        <v>1924</v>
      </c>
      <c r="B887" t="s">
        <v>1925</v>
      </c>
      <c r="C887" t="s">
        <v>3176</v>
      </c>
      <c r="D887" t="s">
        <v>1056</v>
      </c>
      <c r="E887">
        <v>3730.8735000000001</v>
      </c>
      <c r="F887">
        <v>62.83</v>
      </c>
      <c r="G887">
        <v>-36.726584759226398</v>
      </c>
      <c r="H887">
        <v>-5.05049637636239</v>
      </c>
      <c r="I887">
        <v>-19.5360636772688</v>
      </c>
      <c r="J887">
        <v>0.20193202160731699</v>
      </c>
      <c r="K887">
        <v>64.386943450418698</v>
      </c>
      <c r="L887">
        <v>66.493616027211004</v>
      </c>
      <c r="M887">
        <v>80.428401478298795</v>
      </c>
      <c r="N887">
        <v>0.74763202987190103</v>
      </c>
      <c r="O887">
        <v>18.876332961960799</v>
      </c>
      <c r="P887">
        <v>1.1918183282332</v>
      </c>
      <c r="Q887">
        <v>-6.679688381315E-3</v>
      </c>
    </row>
    <row r="888" spans="1:17" hidden="1" x14ac:dyDescent="0.3">
      <c r="A888" t="s">
        <v>1926</v>
      </c>
      <c r="B888" t="s">
        <v>1927</v>
      </c>
      <c r="C888" t="s">
        <v>3176</v>
      </c>
      <c r="D888" t="s">
        <v>1928</v>
      </c>
      <c r="E888">
        <v>3729.08475</v>
      </c>
      <c r="F888">
        <v>1466.7</v>
      </c>
      <c r="G888">
        <v>103.151699808728</v>
      </c>
      <c r="H888">
        <v>-6.2284651460307199</v>
      </c>
      <c r="I888">
        <v>19.204278153917102</v>
      </c>
      <c r="J888">
        <v>-6.4367268281327403</v>
      </c>
      <c r="K888">
        <v>1461.10852618986</v>
      </c>
      <c r="L888">
        <v>1205.0680062634201</v>
      </c>
      <c r="M888">
        <v>29.1087196418746</v>
      </c>
      <c r="N888">
        <v>0.48685913371031903</v>
      </c>
      <c r="O888">
        <v>13.857639599100001</v>
      </c>
      <c r="P888">
        <v>140.00981836033301</v>
      </c>
      <c r="Q888">
        <v>2.7222268993592001E-2</v>
      </c>
    </row>
    <row r="889" spans="1:17" hidden="1" x14ac:dyDescent="0.3">
      <c r="A889" t="s">
        <v>1929</v>
      </c>
      <c r="B889" t="s">
        <v>1930</v>
      </c>
      <c r="C889" t="s">
        <v>3176</v>
      </c>
      <c r="D889" t="s">
        <v>740</v>
      </c>
      <c r="E889">
        <v>3724.7253936799998</v>
      </c>
      <c r="F889">
        <v>153.41999999999999</v>
      </c>
      <c r="G889">
        <v>-2.4472385655171598</v>
      </c>
      <c r="H889">
        <v>-1.54410550719869</v>
      </c>
      <c r="I889">
        <v>-6.4733127937474801</v>
      </c>
      <c r="J889">
        <v>-2.59417774215673</v>
      </c>
      <c r="K889">
        <v>157.24789252097</v>
      </c>
      <c r="L889">
        <v>147.39641651827799</v>
      </c>
      <c r="M889">
        <v>58.331342908403499</v>
      </c>
      <c r="N889">
        <v>0.76434347462531904</v>
      </c>
      <c r="O889">
        <v>14.0659627167253</v>
      </c>
      <c r="P889">
        <v>35.950376606114297</v>
      </c>
      <c r="Q889">
        <v>8.2626113561340003E-3</v>
      </c>
    </row>
    <row r="890" spans="1:17" hidden="1" x14ac:dyDescent="0.3">
      <c r="A890" t="s">
        <v>1931</v>
      </c>
      <c r="B890" t="s">
        <v>1932</v>
      </c>
      <c r="C890" t="s">
        <v>3176</v>
      </c>
      <c r="D890" t="s">
        <v>46</v>
      </c>
      <c r="E890">
        <v>3723.3154920000002</v>
      </c>
      <c r="F890">
        <v>367.7</v>
      </c>
      <c r="G890">
        <v>2324.9904313583002</v>
      </c>
      <c r="H890">
        <v>115.56483931240901</v>
      </c>
      <c r="I890">
        <v>188.83757416354999</v>
      </c>
      <c r="J890">
        <v>22.4572663788916</v>
      </c>
      <c r="K890">
        <v>226.23249767016401</v>
      </c>
      <c r="L890">
        <v>143.73386880733199</v>
      </c>
      <c r="M890">
        <v>98.4922087859469</v>
      </c>
      <c r="N890">
        <v>2.7243471665402499</v>
      </c>
      <c r="O890">
        <v>0</v>
      </c>
      <c r="P890">
        <v>2351.3333333333298</v>
      </c>
    </row>
    <row r="891" spans="1:17" hidden="1" x14ac:dyDescent="0.3">
      <c r="A891" t="s">
        <v>1933</v>
      </c>
      <c r="B891" t="s">
        <v>1934</v>
      </c>
      <c r="C891" t="s">
        <v>3176</v>
      </c>
      <c r="D891" t="s">
        <v>21</v>
      </c>
      <c r="E891">
        <v>3714.3345552300002</v>
      </c>
      <c r="F891">
        <v>690.3</v>
      </c>
      <c r="G891">
        <v>186.50550047228401</v>
      </c>
      <c r="H891">
        <v>19.563556854127899</v>
      </c>
      <c r="I891">
        <v>16.5194797065807</v>
      </c>
      <c r="J891">
        <v>2.6860826440034802</v>
      </c>
      <c r="K891">
        <v>611.449095158815</v>
      </c>
      <c r="L891">
        <v>490.14902014024602</v>
      </c>
      <c r="M891">
        <v>52.510309233249401</v>
      </c>
      <c r="N891">
        <v>1.28949125414958</v>
      </c>
      <c r="O891">
        <v>9.9521946979574007</v>
      </c>
      <c r="P891">
        <v>228.323424494649</v>
      </c>
      <c r="Q891">
        <v>0.114616777187579</v>
      </c>
    </row>
    <row r="892" spans="1:17" x14ac:dyDescent="0.3">
      <c r="A892" t="s">
        <v>1935</v>
      </c>
      <c r="B892" t="s">
        <v>1936</v>
      </c>
      <c r="C892" t="s">
        <v>3173</v>
      </c>
      <c r="D892" t="s">
        <v>524</v>
      </c>
      <c r="E892">
        <v>3703.9816418</v>
      </c>
      <c r="F892">
        <v>4287.25</v>
      </c>
      <c r="G892">
        <v>-9.5638757578017302</v>
      </c>
      <c r="H892">
        <v>4.7356622550528398</v>
      </c>
      <c r="I892">
        <v>26.592309211290701</v>
      </c>
      <c r="J892">
        <v>1.8111784034957801</v>
      </c>
      <c r="K892">
        <v>4051.44555069536</v>
      </c>
      <c r="L892">
        <v>3679.1616789620298</v>
      </c>
      <c r="M892">
        <v>65.810760694691993</v>
      </c>
      <c r="N892">
        <v>0.70403760222368394</v>
      </c>
      <c r="O892">
        <v>2.6275584582191298</v>
      </c>
      <c r="P892">
        <v>43.080029368575602</v>
      </c>
      <c r="Q892">
        <v>4.3041100924296999E-2</v>
      </c>
    </row>
    <row r="893" spans="1:17" hidden="1" x14ac:dyDescent="0.3">
      <c r="A893" t="s">
        <v>1937</v>
      </c>
      <c r="B893" t="s">
        <v>1938</v>
      </c>
      <c r="C893" t="s">
        <v>3176</v>
      </c>
      <c r="D893" t="s">
        <v>483</v>
      </c>
      <c r="E893">
        <v>3697.1991902699901</v>
      </c>
      <c r="F893">
        <v>583.95000000000005</v>
      </c>
      <c r="G893">
        <v>24.256711177774399</v>
      </c>
      <c r="H893">
        <v>-1.73492598024126</v>
      </c>
      <c r="I893">
        <v>45.607928852053099</v>
      </c>
      <c r="K893">
        <v>555.13151102030702</v>
      </c>
      <c r="L893">
        <v>481.76224515429197</v>
      </c>
      <c r="M893">
        <v>64.780785260819798</v>
      </c>
      <c r="N893">
        <v>3.9432927246609202</v>
      </c>
      <c r="O893">
        <v>5.9851014641664397</v>
      </c>
      <c r="P893">
        <v>77.492401215805501</v>
      </c>
      <c r="Q893">
        <v>-3.9150349227047E-2</v>
      </c>
    </row>
    <row r="894" spans="1:17" x14ac:dyDescent="0.3">
      <c r="A894" t="s">
        <v>1939</v>
      </c>
      <c r="B894" t="s">
        <v>1940</v>
      </c>
      <c r="C894" t="s">
        <v>3173</v>
      </c>
      <c r="D894" t="s">
        <v>536</v>
      </c>
      <c r="E894">
        <v>3682.9922087549999</v>
      </c>
      <c r="F894">
        <v>330.65</v>
      </c>
      <c r="G894">
        <v>-29.943485065409199</v>
      </c>
      <c r="H894">
        <v>-11.0030935246865</v>
      </c>
      <c r="I894">
        <v>0.45591805283030501</v>
      </c>
      <c r="J894">
        <v>-2.4768962162927899</v>
      </c>
      <c r="K894">
        <v>351.55678342745301</v>
      </c>
      <c r="L894">
        <v>332.96571466206302</v>
      </c>
      <c r="M894">
        <v>38.5845673821551</v>
      </c>
      <c r="N894">
        <v>0.19074301686185999</v>
      </c>
      <c r="O894">
        <v>36.670195070315998</v>
      </c>
      <c r="P894">
        <v>40.522736931576603</v>
      </c>
    </row>
    <row r="895" spans="1:17" hidden="1" x14ac:dyDescent="0.3">
      <c r="A895" t="s">
        <v>1941</v>
      </c>
      <c r="B895" t="s">
        <v>1942</v>
      </c>
      <c r="C895" t="s">
        <v>3176</v>
      </c>
      <c r="D895" t="s">
        <v>81</v>
      </c>
      <c r="E895">
        <v>3680.9447214000002</v>
      </c>
      <c r="F895">
        <v>1627.95</v>
      </c>
      <c r="G895">
        <v>194.37222804861</v>
      </c>
      <c r="H895">
        <v>32.579989759817899</v>
      </c>
      <c r="I895">
        <v>101.96615294521</v>
      </c>
      <c r="J895">
        <v>22.679669574843601</v>
      </c>
      <c r="K895">
        <v>1331.31270119581</v>
      </c>
      <c r="L895">
        <v>1054.2119987788501</v>
      </c>
      <c r="M895">
        <v>86.065515674271197</v>
      </c>
      <c r="N895">
        <v>3.1782081155800399</v>
      </c>
      <c r="O895">
        <v>2.9515648515003399</v>
      </c>
      <c r="P895">
        <v>237.74896265560099</v>
      </c>
      <c r="Q895">
        <v>0.19169871482359699</v>
      </c>
    </row>
    <row r="896" spans="1:17" x14ac:dyDescent="0.3">
      <c r="A896" t="s">
        <v>1943</v>
      </c>
      <c r="B896" t="s">
        <v>1944</v>
      </c>
      <c r="C896" t="s">
        <v>3163</v>
      </c>
      <c r="D896" t="s">
        <v>999</v>
      </c>
      <c r="E896">
        <v>3679.0960178649998</v>
      </c>
      <c r="F896">
        <v>454.55</v>
      </c>
      <c r="G896">
        <v>-22.9891047944935</v>
      </c>
      <c r="H896">
        <v>14.656505736657699</v>
      </c>
      <c r="I896">
        <v>7.8849041891877896</v>
      </c>
      <c r="J896">
        <v>-3.2396723462498001</v>
      </c>
      <c r="K896">
        <v>423.678492555812</v>
      </c>
      <c r="L896">
        <v>404.09520919337899</v>
      </c>
      <c r="M896">
        <v>55.511414049125399</v>
      </c>
      <c r="N896">
        <v>2.4553654449767999</v>
      </c>
      <c r="O896">
        <v>9.7789022109778792</v>
      </c>
      <c r="P896">
        <v>34.462357639402398</v>
      </c>
      <c r="Q896">
        <v>-3.0078769546120002E-3</v>
      </c>
    </row>
    <row r="897" spans="1:17" hidden="1" x14ac:dyDescent="0.3">
      <c r="A897" t="s">
        <v>1945</v>
      </c>
      <c r="B897" t="s">
        <v>1946</v>
      </c>
      <c r="C897" t="s">
        <v>3176</v>
      </c>
      <c r="D897" t="s">
        <v>204</v>
      </c>
      <c r="E897">
        <v>3675.5455840199902</v>
      </c>
      <c r="F897">
        <v>610.65</v>
      </c>
      <c r="G897">
        <v>24.360454392195798</v>
      </c>
      <c r="H897">
        <v>-11.0364939547405</v>
      </c>
      <c r="I897">
        <v>13.475044602369699</v>
      </c>
      <c r="J897">
        <v>1.9444280721602301</v>
      </c>
      <c r="K897">
        <v>608.58144025196304</v>
      </c>
      <c r="L897">
        <v>531.35171823917597</v>
      </c>
      <c r="M897">
        <v>45.212419612310498</v>
      </c>
      <c r="N897">
        <v>0.60044001413540105</v>
      </c>
      <c r="O897">
        <v>14.222549742078099</v>
      </c>
      <c r="P897">
        <v>76.846220677671496</v>
      </c>
      <c r="Q897">
        <v>7.9714636809860004E-2</v>
      </c>
    </row>
    <row r="898" spans="1:17" hidden="1" x14ac:dyDescent="0.3">
      <c r="A898" t="s">
        <v>1947</v>
      </c>
      <c r="B898" t="s">
        <v>1948</v>
      </c>
      <c r="C898" t="s">
        <v>3173</v>
      </c>
      <c r="D898" t="s">
        <v>204</v>
      </c>
      <c r="E898">
        <v>3671.7222339199998</v>
      </c>
      <c r="F898">
        <v>1814.8</v>
      </c>
      <c r="G898">
        <v>-6.2965980226571201</v>
      </c>
      <c r="H898">
        <v>-5.2086067778549703</v>
      </c>
      <c r="I898">
        <v>24.879652598046398</v>
      </c>
      <c r="J898">
        <v>3.79984906739642</v>
      </c>
      <c r="K898">
        <v>1740.8993135554599</v>
      </c>
      <c r="M898">
        <v>71.485100853798698</v>
      </c>
      <c r="N898">
        <v>1.04251510679531</v>
      </c>
      <c r="O898">
        <v>13.362353978399801</v>
      </c>
      <c r="P898">
        <v>50.743417227344402</v>
      </c>
    </row>
    <row r="899" spans="1:17" hidden="1" x14ac:dyDescent="0.3">
      <c r="A899" t="s">
        <v>1949</v>
      </c>
      <c r="B899" t="s">
        <v>1950</v>
      </c>
      <c r="C899" t="s">
        <v>3176</v>
      </c>
      <c r="D899" t="s">
        <v>141</v>
      </c>
      <c r="E899">
        <v>3661.1802186</v>
      </c>
      <c r="F899">
        <v>78.599999999999994</v>
      </c>
      <c r="G899">
        <v>50.684125051996801</v>
      </c>
      <c r="H899">
        <v>-18.142307507366102</v>
      </c>
      <c r="I899">
        <v>65.701335884455005</v>
      </c>
      <c r="J899">
        <v>-6.8673366337221102</v>
      </c>
      <c r="K899">
        <v>86.170285142811807</v>
      </c>
      <c r="M899">
        <v>16.917005778341402</v>
      </c>
      <c r="N899">
        <v>0.23190538558687501</v>
      </c>
      <c r="O899">
        <v>38.104325699745502</v>
      </c>
      <c r="P899">
        <v>118.333333333333</v>
      </c>
    </row>
    <row r="900" spans="1:17" hidden="1" x14ac:dyDescent="0.3">
      <c r="A900" t="s">
        <v>1951</v>
      </c>
      <c r="B900" t="s">
        <v>1952</v>
      </c>
      <c r="C900" t="s">
        <v>3176</v>
      </c>
      <c r="D900" t="s">
        <v>81</v>
      </c>
      <c r="E900">
        <v>3660.0183858800001</v>
      </c>
      <c r="F900">
        <v>2680.4</v>
      </c>
      <c r="G900">
        <v>814.14832609514497</v>
      </c>
      <c r="H900">
        <v>13.682189736944601</v>
      </c>
      <c r="I900">
        <v>146.504243447655</v>
      </c>
      <c r="J900">
        <v>1.0928368007921301</v>
      </c>
      <c r="K900">
        <v>2293.2126039422501</v>
      </c>
      <c r="L900">
        <v>1520.8814040427301</v>
      </c>
      <c r="M900">
        <v>51.109194588225201</v>
      </c>
      <c r="N900">
        <v>0.76967772102542598</v>
      </c>
      <c r="O900">
        <v>10.0582002686166</v>
      </c>
      <c r="P900">
        <v>861.23363815671496</v>
      </c>
    </row>
    <row r="901" spans="1:17" hidden="1" x14ac:dyDescent="0.3">
      <c r="A901" t="s">
        <v>1953</v>
      </c>
      <c r="B901" t="s">
        <v>1954</v>
      </c>
      <c r="C901" t="s">
        <v>3176</v>
      </c>
      <c r="D901" t="s">
        <v>111</v>
      </c>
      <c r="E901">
        <v>3649.5213689099901</v>
      </c>
      <c r="F901">
        <v>1055.0999999999999</v>
      </c>
      <c r="G901">
        <v>604.58886110082699</v>
      </c>
      <c r="H901">
        <v>11.2356622550528</v>
      </c>
      <c r="I901">
        <v>170.146897893042</v>
      </c>
      <c r="J901">
        <v>-2.0125611751515802</v>
      </c>
      <c r="K901">
        <v>945.02672694046703</v>
      </c>
      <c r="L901">
        <v>608.04819793520505</v>
      </c>
      <c r="M901">
        <v>40.153059061672899</v>
      </c>
      <c r="N901">
        <v>1.0789169220883601</v>
      </c>
      <c r="O901">
        <v>18.187849492939002</v>
      </c>
      <c r="P901">
        <v>669.30368209989001</v>
      </c>
      <c r="Q901">
        <v>0.18640461485342899</v>
      </c>
    </row>
    <row r="902" spans="1:17" hidden="1" x14ac:dyDescent="0.3">
      <c r="A902" t="s">
        <v>1955</v>
      </c>
      <c r="B902" t="s">
        <v>1956</v>
      </c>
      <c r="C902" t="s">
        <v>3176</v>
      </c>
      <c r="D902" t="s">
        <v>258</v>
      </c>
      <c r="E902">
        <v>3634.8202082050002</v>
      </c>
      <c r="F902">
        <v>3583.55</v>
      </c>
      <c r="G902">
        <v>-2.7722123198577702</v>
      </c>
      <c r="H902">
        <v>-11.810598632306901</v>
      </c>
      <c r="I902">
        <v>40.971376430738601</v>
      </c>
      <c r="J902">
        <v>-5.7301126102544604</v>
      </c>
      <c r="K902">
        <v>3684.72343151518</v>
      </c>
      <c r="L902">
        <v>3073.7147286921199</v>
      </c>
      <c r="M902">
        <v>34.315735196795103</v>
      </c>
      <c r="N902">
        <v>2.2985503080505398</v>
      </c>
      <c r="O902">
        <v>18.457953705124702</v>
      </c>
      <c r="P902">
        <v>66.212894248608507</v>
      </c>
      <c r="Q902">
        <v>0.108518575211316</v>
      </c>
    </row>
    <row r="903" spans="1:17" hidden="1" x14ac:dyDescent="0.3">
      <c r="A903" t="s">
        <v>1957</v>
      </c>
      <c r="B903" t="s">
        <v>1958</v>
      </c>
      <c r="C903" t="s">
        <v>3176</v>
      </c>
      <c r="D903" t="s">
        <v>81</v>
      </c>
      <c r="E903">
        <v>3632.6360748299999</v>
      </c>
      <c r="F903">
        <v>340.15</v>
      </c>
      <c r="G903">
        <v>127.40569929315301</v>
      </c>
      <c r="H903">
        <v>71.642527474638896</v>
      </c>
      <c r="I903">
        <v>77.384433684057598</v>
      </c>
      <c r="J903">
        <v>9.3535902936851798</v>
      </c>
      <c r="K903">
        <v>248.43124984475</v>
      </c>
      <c r="L903">
        <v>192.75149998117601</v>
      </c>
      <c r="M903">
        <v>68.467936527390506</v>
      </c>
      <c r="N903">
        <v>1.57948100662026</v>
      </c>
      <c r="O903">
        <v>6.6588269880934998</v>
      </c>
      <c r="P903">
        <v>182.86902286902199</v>
      </c>
      <c r="Q903">
        <v>6.3737293133723005E-2</v>
      </c>
    </row>
    <row r="904" spans="1:17" hidden="1" x14ac:dyDescent="0.3">
      <c r="A904" t="s">
        <v>1959</v>
      </c>
      <c r="B904" t="s">
        <v>1960</v>
      </c>
      <c r="C904" t="s">
        <v>3176</v>
      </c>
      <c r="D904" t="s">
        <v>54</v>
      </c>
      <c r="E904">
        <v>3613.79512329</v>
      </c>
      <c r="F904">
        <v>1453.65</v>
      </c>
      <c r="G904">
        <v>140.06956047978801</v>
      </c>
      <c r="H904">
        <v>34.0538440732346</v>
      </c>
      <c r="I904">
        <v>73.947059303515104</v>
      </c>
      <c r="J904">
        <v>8.7177103235834803</v>
      </c>
      <c r="K904">
        <v>1266.6343587870099</v>
      </c>
      <c r="L904">
        <v>986.47821642588201</v>
      </c>
      <c r="M904">
        <v>62.287390463861399</v>
      </c>
      <c r="N904">
        <v>0.78400609716426095</v>
      </c>
      <c r="O904">
        <v>5.2522959446909399</v>
      </c>
      <c r="P904">
        <v>194.50953908492301</v>
      </c>
      <c r="Q904">
        <v>0.234976043384241</v>
      </c>
    </row>
    <row r="905" spans="1:17" hidden="1" x14ac:dyDescent="0.3">
      <c r="A905" t="s">
        <v>1961</v>
      </c>
      <c r="B905" t="s">
        <v>1962</v>
      </c>
      <c r="C905" t="s">
        <v>3176</v>
      </c>
      <c r="D905" t="s">
        <v>1405</v>
      </c>
      <c r="E905">
        <v>3612.8169366299999</v>
      </c>
      <c r="F905">
        <v>825.1</v>
      </c>
      <c r="G905">
        <v>-4.5389456715167498</v>
      </c>
      <c r="H905">
        <v>-0.714769730820903</v>
      </c>
      <c r="I905">
        <v>43.855802180730599</v>
      </c>
      <c r="J905">
        <v>2.5965418984055999</v>
      </c>
      <c r="K905">
        <v>781.06705748328397</v>
      </c>
      <c r="L905">
        <v>679.78282902861599</v>
      </c>
      <c r="M905">
        <v>53.963999270594201</v>
      </c>
      <c r="N905">
        <v>0.63853838044012601</v>
      </c>
      <c r="O905">
        <v>19.137074294024899</v>
      </c>
      <c r="P905">
        <v>83.682101513802294</v>
      </c>
      <c r="Q905">
        <v>-3.5973851658421999E-2</v>
      </c>
    </row>
    <row r="906" spans="1:17" x14ac:dyDescent="0.3">
      <c r="A906" t="s">
        <v>1963</v>
      </c>
      <c r="B906" t="s">
        <v>1964</v>
      </c>
      <c r="C906" t="s">
        <v>3171</v>
      </c>
      <c r="D906" t="s">
        <v>46</v>
      </c>
      <c r="E906">
        <v>3599.3442424999998</v>
      </c>
      <c r="F906">
        <v>2123.75</v>
      </c>
      <c r="G906">
        <v>-11.6200195204061</v>
      </c>
      <c r="H906">
        <v>11.1330618936733</v>
      </c>
      <c r="I906">
        <v>27.859025572701398</v>
      </c>
      <c r="J906">
        <v>11.481177081004301</v>
      </c>
      <c r="K906">
        <v>1929.9064203799501</v>
      </c>
      <c r="L906">
        <v>1751.7793210575401</v>
      </c>
      <c r="M906">
        <v>73.323108043143193</v>
      </c>
      <c r="N906">
        <v>0.84503277386127096</v>
      </c>
      <c r="O906">
        <v>6.6274278987639796</v>
      </c>
      <c r="P906">
        <v>50.194483734087697</v>
      </c>
      <c r="Q906">
        <v>6.4038812335406994E-2</v>
      </c>
    </row>
    <row r="907" spans="1:17" x14ac:dyDescent="0.3">
      <c r="A907" t="s">
        <v>1965</v>
      </c>
      <c r="B907" t="s">
        <v>1966</v>
      </c>
      <c r="C907" t="s">
        <v>3160</v>
      </c>
      <c r="D907" t="s">
        <v>286</v>
      </c>
      <c r="E907">
        <v>3590.9720815000001</v>
      </c>
      <c r="F907">
        <v>1341.25</v>
      </c>
      <c r="G907">
        <v>2.6544531584153401</v>
      </c>
      <c r="H907">
        <v>11.084890078388799</v>
      </c>
      <c r="I907">
        <v>-11.496879412454</v>
      </c>
      <c r="J907">
        <v>-0.52896794354638199</v>
      </c>
      <c r="K907">
        <v>1363.23378088813</v>
      </c>
      <c r="L907">
        <v>1319.53008601638</v>
      </c>
      <c r="M907">
        <v>43.112699928085597</v>
      </c>
      <c r="N907">
        <v>0.42545810985854698</v>
      </c>
      <c r="O907">
        <v>35.9142590866728</v>
      </c>
      <c r="P907">
        <v>39.423076923076898</v>
      </c>
      <c r="Q907">
        <v>8.4550964542816007E-2</v>
      </c>
    </row>
    <row r="908" spans="1:17" x14ac:dyDescent="0.3">
      <c r="A908" t="s">
        <v>1967</v>
      </c>
      <c r="B908" t="s">
        <v>1968</v>
      </c>
      <c r="C908" t="s">
        <v>3163</v>
      </c>
      <c r="D908" t="s">
        <v>248</v>
      </c>
      <c r="E908">
        <v>3580.2459181250001</v>
      </c>
      <c r="F908">
        <v>1239.25</v>
      </c>
      <c r="G908">
        <v>7.8040995404493403</v>
      </c>
      <c r="H908">
        <v>12.5547886894032</v>
      </c>
      <c r="I908">
        <v>51.252203249031801</v>
      </c>
      <c r="J908">
        <v>-1.2618499547455799</v>
      </c>
      <c r="K908">
        <v>936.91837386860504</v>
      </c>
      <c r="L908">
        <v>861.55204317346204</v>
      </c>
      <c r="M908">
        <v>83.070515446871596</v>
      </c>
      <c r="N908">
        <v>3.0852810391766399</v>
      </c>
      <c r="O908">
        <v>3.96610853338714</v>
      </c>
      <c r="P908">
        <v>87.396038106759406</v>
      </c>
      <c r="Q908">
        <v>-7.1897715400980004E-3</v>
      </c>
    </row>
    <row r="909" spans="1:17" hidden="1" x14ac:dyDescent="0.3">
      <c r="A909" t="s">
        <v>1969</v>
      </c>
      <c r="B909" t="s">
        <v>1970</v>
      </c>
      <c r="C909" t="s">
        <v>3176</v>
      </c>
      <c r="D909" t="s">
        <v>501</v>
      </c>
      <c r="E909">
        <v>3563.7819425459902</v>
      </c>
      <c r="F909">
        <v>257.45999999999998</v>
      </c>
      <c r="G909">
        <v>30.836585204456899</v>
      </c>
      <c r="H909">
        <v>24.131495588386102</v>
      </c>
      <c r="I909">
        <v>18.8031943767608</v>
      </c>
      <c r="J909">
        <v>-5.5165588953133303E-2</v>
      </c>
      <c r="K909">
        <v>218.21332014224501</v>
      </c>
      <c r="L909">
        <v>192.612535999145</v>
      </c>
      <c r="M909">
        <v>72.687272999503804</v>
      </c>
      <c r="N909">
        <v>1.22302068096827</v>
      </c>
      <c r="O909">
        <v>1.9575856443719299</v>
      </c>
      <c r="P909">
        <v>100.202177293934</v>
      </c>
      <c r="Q909">
        <v>3.4851824968995998E-2</v>
      </c>
    </row>
    <row r="910" spans="1:17" x14ac:dyDescent="0.3">
      <c r="A910" t="s">
        <v>1971</v>
      </c>
      <c r="B910" t="s">
        <v>1972</v>
      </c>
      <c r="C910" t="s">
        <v>3166</v>
      </c>
      <c r="D910" t="s">
        <v>204</v>
      </c>
      <c r="E910">
        <v>3550.0551901499998</v>
      </c>
      <c r="F910">
        <v>226.22</v>
      </c>
      <c r="G910">
        <v>-40.490909565163001</v>
      </c>
      <c r="H910">
        <v>-0.73598640714688401</v>
      </c>
      <c r="I910">
        <v>-17.086990871794999</v>
      </c>
      <c r="J910">
        <v>-0.60377741693195397</v>
      </c>
      <c r="K910">
        <v>225.60544251498101</v>
      </c>
      <c r="L910">
        <v>230.816423332521</v>
      </c>
      <c r="M910">
        <v>50.293145339428499</v>
      </c>
      <c r="N910">
        <v>0.50972424267734895</v>
      </c>
      <c r="O910">
        <v>32.172221731058201</v>
      </c>
      <c r="P910">
        <v>18.719496195224298</v>
      </c>
      <c r="Q910">
        <v>1.5160058985248E-2</v>
      </c>
    </row>
    <row r="911" spans="1:17" hidden="1" x14ac:dyDescent="0.3">
      <c r="A911" t="s">
        <v>1973</v>
      </c>
      <c r="B911" t="s">
        <v>1974</v>
      </c>
      <c r="C911" t="s">
        <v>3176</v>
      </c>
      <c r="D911" t="s">
        <v>27</v>
      </c>
      <c r="E911">
        <v>3532.41</v>
      </c>
      <c r="F911">
        <v>56.07</v>
      </c>
      <c r="G911">
        <v>88.8970212495379</v>
      </c>
      <c r="H911">
        <v>-12.942909173518499</v>
      </c>
      <c r="I911">
        <v>33.1846181357785</v>
      </c>
      <c r="J911">
        <v>-6.3133660947857804</v>
      </c>
      <c r="K911">
        <v>59.426241300374301</v>
      </c>
      <c r="L911">
        <v>45.880354862494499</v>
      </c>
      <c r="M911">
        <v>29.081833957665701</v>
      </c>
      <c r="N911">
        <v>0.278961520033292</v>
      </c>
      <c r="O911">
        <v>81.790618869270503</v>
      </c>
      <c r="P911">
        <v>140.128479657387</v>
      </c>
      <c r="Q911">
        <v>9.7685122136479993E-2</v>
      </c>
    </row>
    <row r="912" spans="1:17" x14ac:dyDescent="0.3">
      <c r="A912" t="s">
        <v>1975</v>
      </c>
      <c r="B912" t="s">
        <v>1976</v>
      </c>
      <c r="C912" t="s">
        <v>3173</v>
      </c>
      <c r="D912" t="s">
        <v>514</v>
      </c>
      <c r="E912">
        <v>3529.2706400000002</v>
      </c>
      <c r="F912">
        <v>815.3</v>
      </c>
      <c r="G912">
        <v>-9.0251093280771908</v>
      </c>
      <c r="H912">
        <v>-6.7921996468248</v>
      </c>
      <c r="I912">
        <v>-32.407870989634198</v>
      </c>
      <c r="J912">
        <v>-8.9452443573211102</v>
      </c>
      <c r="K912">
        <v>948.73934494827802</v>
      </c>
      <c r="L912">
        <v>974.10712828424403</v>
      </c>
      <c r="M912">
        <v>38.952526608116202</v>
      </c>
      <c r="N912">
        <v>1.19876795991034</v>
      </c>
      <c r="O912">
        <v>83.361952655464194</v>
      </c>
      <c r="P912">
        <v>33.066753713073197</v>
      </c>
      <c r="Q912">
        <v>0.15713175593638001</v>
      </c>
    </row>
    <row r="913" spans="1:17" hidden="1" x14ac:dyDescent="0.3">
      <c r="A913" t="s">
        <v>1977</v>
      </c>
      <c r="B913" t="s">
        <v>1978</v>
      </c>
      <c r="C913" t="s">
        <v>3176</v>
      </c>
      <c r="D913" t="s">
        <v>204</v>
      </c>
      <c r="E913">
        <v>3522.7309829249998</v>
      </c>
      <c r="F913">
        <v>516.85</v>
      </c>
      <c r="G913">
        <v>11.391941462678</v>
      </c>
      <c r="H913">
        <v>-10.5931665737759</v>
      </c>
      <c r="I913">
        <v>7.3267422825887101</v>
      </c>
      <c r="J913">
        <v>-1.4780802730948801</v>
      </c>
      <c r="K913">
        <v>534.811266985207</v>
      </c>
      <c r="L913">
        <v>479.53930244525998</v>
      </c>
      <c r="M913">
        <v>39.134226891358601</v>
      </c>
      <c r="N913">
        <v>0.308586700608453</v>
      </c>
      <c r="O913">
        <v>18.012963142110799</v>
      </c>
      <c r="P913">
        <v>55.513765608545199</v>
      </c>
      <c r="Q913">
        <v>0.14369704432967201</v>
      </c>
    </row>
    <row r="914" spans="1:17" hidden="1" x14ac:dyDescent="0.3">
      <c r="A914" t="s">
        <v>1979</v>
      </c>
      <c r="B914" t="s">
        <v>1980</v>
      </c>
      <c r="C914" t="s">
        <v>3176</v>
      </c>
      <c r="D914" t="s">
        <v>132</v>
      </c>
      <c r="E914">
        <v>3518.4281091299999</v>
      </c>
      <c r="F914">
        <v>54.78</v>
      </c>
      <c r="G914">
        <v>58.724665592537299</v>
      </c>
      <c r="H914">
        <v>0.33425380434861401</v>
      </c>
      <c r="I914">
        <v>26.659195507302002</v>
      </c>
      <c r="J914">
        <v>-1.1247834868836399</v>
      </c>
      <c r="K914">
        <v>53.811257613522699</v>
      </c>
      <c r="L914">
        <v>44.762532317783901</v>
      </c>
      <c r="M914">
        <v>37.101559764182802</v>
      </c>
      <c r="N914">
        <v>0.91222012407297604</v>
      </c>
      <c r="O914">
        <v>24.041621029572799</v>
      </c>
      <c r="P914">
        <v>121.781376518218</v>
      </c>
      <c r="Q914">
        <v>0.114492022280826</v>
      </c>
    </row>
    <row r="915" spans="1:17" hidden="1" x14ac:dyDescent="0.3">
      <c r="A915" t="s">
        <v>1981</v>
      </c>
      <c r="B915" t="s">
        <v>1982</v>
      </c>
      <c r="C915" t="s">
        <v>3176</v>
      </c>
      <c r="D915" t="s">
        <v>60</v>
      </c>
      <c r="E915">
        <v>3506.0025378400001</v>
      </c>
      <c r="F915">
        <v>231.8</v>
      </c>
      <c r="G915">
        <v>36.4951731918121</v>
      </c>
      <c r="H915">
        <v>4.5928151730301998</v>
      </c>
      <c r="I915">
        <v>21.510985075192998</v>
      </c>
      <c r="J915">
        <v>-3.9272281245365201</v>
      </c>
      <c r="K915">
        <v>229.988205744314</v>
      </c>
      <c r="L915">
        <v>199.85561087656501</v>
      </c>
      <c r="M915">
        <v>44.615086616359299</v>
      </c>
      <c r="N915">
        <v>0.95434998750256395</v>
      </c>
      <c r="O915">
        <v>16.436583261432201</v>
      </c>
      <c r="P915">
        <v>83.895279650932096</v>
      </c>
      <c r="Q915">
        <v>0.121547925373927</v>
      </c>
    </row>
    <row r="916" spans="1:17" hidden="1" x14ac:dyDescent="0.3">
      <c r="A916" t="s">
        <v>1983</v>
      </c>
      <c r="B916" t="s">
        <v>1984</v>
      </c>
      <c r="C916" t="s">
        <v>3176</v>
      </c>
      <c r="D916" t="s">
        <v>1985</v>
      </c>
      <c r="E916">
        <v>3493.21568569499</v>
      </c>
      <c r="F916">
        <v>787.45</v>
      </c>
      <c r="G916">
        <v>109.06815931046999</v>
      </c>
      <c r="H916">
        <v>3.4772729933078699</v>
      </c>
      <c r="I916">
        <v>133.29996900032901</v>
      </c>
      <c r="J916">
        <v>1.6441736192340199</v>
      </c>
      <c r="K916">
        <v>691.98327407873103</v>
      </c>
      <c r="M916">
        <v>54.8733997227434</v>
      </c>
      <c r="N916">
        <v>0.38628775143423899</v>
      </c>
      <c r="O916">
        <v>7.5623849133278096</v>
      </c>
      <c r="P916">
        <v>207.83815480844399</v>
      </c>
    </row>
    <row r="917" spans="1:17" x14ac:dyDescent="0.3">
      <c r="A917" t="s">
        <v>1986</v>
      </c>
      <c r="B917" t="s">
        <v>1987</v>
      </c>
      <c r="C917" t="s">
        <v>3165</v>
      </c>
      <c r="D917" t="s">
        <v>54</v>
      </c>
      <c r="E917">
        <v>3483.104615925</v>
      </c>
      <c r="F917">
        <v>377.85</v>
      </c>
      <c r="G917">
        <v>-9.6865265505164402</v>
      </c>
      <c r="H917">
        <v>12.7609179104603</v>
      </c>
      <c r="I917">
        <v>1.33083837442266</v>
      </c>
      <c r="J917">
        <v>3.98478185878268</v>
      </c>
      <c r="K917">
        <v>345.69633157822699</v>
      </c>
      <c r="L917">
        <v>341.358235157808</v>
      </c>
      <c r="M917">
        <v>70.717273571297795</v>
      </c>
      <c r="N917">
        <v>1.28257884552729</v>
      </c>
      <c r="O917">
        <v>9.8319438930792593</v>
      </c>
      <c r="P917">
        <v>31.8387997208653</v>
      </c>
      <c r="Q917">
        <v>-7.3136464623663994E-2</v>
      </c>
    </row>
    <row r="918" spans="1:17" hidden="1" x14ac:dyDescent="0.3">
      <c r="A918" t="s">
        <v>1988</v>
      </c>
      <c r="B918" t="s">
        <v>1989</v>
      </c>
      <c r="C918" t="s">
        <v>3176</v>
      </c>
      <c r="D918" t="s">
        <v>218</v>
      </c>
      <c r="E918">
        <v>3480.7933269250002</v>
      </c>
      <c r="F918">
        <v>194.83</v>
      </c>
      <c r="G918">
        <v>44.112041157078302</v>
      </c>
      <c r="H918">
        <v>16.055066112446099</v>
      </c>
      <c r="I918">
        <v>38.658912398613502</v>
      </c>
      <c r="J918">
        <v>3.2080095610938399</v>
      </c>
      <c r="K918">
        <v>165.50493345145199</v>
      </c>
      <c r="L918">
        <v>141.30984164727201</v>
      </c>
      <c r="M918">
        <v>70.632883523734904</v>
      </c>
      <c r="N918">
        <v>1.22014118392195</v>
      </c>
      <c r="O918">
        <v>4.1933993738130599</v>
      </c>
      <c r="P918">
        <v>93.475670307844993</v>
      </c>
      <c r="Q918">
        <v>0.159605075570771</v>
      </c>
    </row>
    <row r="919" spans="1:17" x14ac:dyDescent="0.3">
      <c r="A919" t="s">
        <v>1990</v>
      </c>
      <c r="B919" t="s">
        <v>1991</v>
      </c>
      <c r="C919" t="s">
        <v>3168</v>
      </c>
      <c r="D919" t="s">
        <v>1476</v>
      </c>
      <c r="E919">
        <v>3477.00769454499</v>
      </c>
      <c r="F919">
        <v>129.85</v>
      </c>
      <c r="G919">
        <v>-56.134737606281803</v>
      </c>
      <c r="H919">
        <v>0.84784451679834005</v>
      </c>
      <c r="I919">
        <v>-13.547076684740601</v>
      </c>
      <c r="J919">
        <v>-2.0255770866576501</v>
      </c>
      <c r="K919">
        <v>131.38334664198999</v>
      </c>
      <c r="L919">
        <v>137.90023711105201</v>
      </c>
      <c r="M919">
        <v>41.275980038169898</v>
      </c>
      <c r="N919">
        <v>0.68801240524292995</v>
      </c>
      <c r="O919">
        <v>43.973815941470903</v>
      </c>
      <c r="P919">
        <v>24.317855433221599</v>
      </c>
      <c r="Q919">
        <v>-7.2676853014261994E-2</v>
      </c>
    </row>
    <row r="920" spans="1:17" x14ac:dyDescent="0.3">
      <c r="A920" t="s">
        <v>1992</v>
      </c>
      <c r="B920" t="s">
        <v>1993</v>
      </c>
      <c r="C920" t="s">
        <v>3178</v>
      </c>
      <c r="D920" t="s">
        <v>1589</v>
      </c>
      <c r="E920">
        <v>3468.752917454</v>
      </c>
      <c r="F920">
        <v>153.34</v>
      </c>
      <c r="G920">
        <v>-30.054047971890402</v>
      </c>
      <c r="H920">
        <v>-10.1625291632878</v>
      </c>
      <c r="I920">
        <v>-6.0097570766379</v>
      </c>
      <c r="J920">
        <v>0.151190100768821</v>
      </c>
      <c r="K920">
        <v>156.77658763006099</v>
      </c>
      <c r="L920">
        <v>151.07409906256001</v>
      </c>
      <c r="M920">
        <v>39.039041533535197</v>
      </c>
      <c r="N920">
        <v>0.58749709760149404</v>
      </c>
      <c r="O920">
        <v>16.792748141385101</v>
      </c>
      <c r="P920">
        <v>18.8682170542635</v>
      </c>
      <c r="Q920">
        <v>3.2479505913310003E-2</v>
      </c>
    </row>
    <row r="921" spans="1:17" x14ac:dyDescent="0.3">
      <c r="A921" t="s">
        <v>1994</v>
      </c>
      <c r="B921" t="s">
        <v>1995</v>
      </c>
      <c r="C921" t="s">
        <v>3169</v>
      </c>
      <c r="D921" t="s">
        <v>127</v>
      </c>
      <c r="E921">
        <v>3460.3465883099998</v>
      </c>
      <c r="F921">
        <v>641.35</v>
      </c>
      <c r="G921">
        <v>33.038310748627801</v>
      </c>
      <c r="H921">
        <v>-12.5485104068176</v>
      </c>
      <c r="I921">
        <v>-4.2019229782158698</v>
      </c>
      <c r="J921">
        <v>-4.4783036572311197</v>
      </c>
      <c r="K921">
        <v>688.41088452756401</v>
      </c>
      <c r="L921">
        <v>634.47928598988904</v>
      </c>
      <c r="M921">
        <v>34.319904119025402</v>
      </c>
      <c r="N921">
        <v>0.30948152897147202</v>
      </c>
      <c r="O921">
        <v>37.210571450845798</v>
      </c>
      <c r="P921">
        <v>77.168508287292795</v>
      </c>
      <c r="Q921">
        <v>5.8831881489273E-2</v>
      </c>
    </row>
    <row r="922" spans="1:17" x14ac:dyDescent="0.3">
      <c r="A922" t="s">
        <v>1996</v>
      </c>
      <c r="B922" t="s">
        <v>1997</v>
      </c>
      <c r="C922" t="s">
        <v>3173</v>
      </c>
      <c r="D922" t="s">
        <v>135</v>
      </c>
      <c r="E922">
        <v>3453.4707523500001</v>
      </c>
      <c r="F922">
        <v>524.5</v>
      </c>
      <c r="G922">
        <v>-39.533898333851702</v>
      </c>
      <c r="H922">
        <v>4.0228962976060298</v>
      </c>
      <c r="I922">
        <v>-10.489393920616701</v>
      </c>
      <c r="J922">
        <v>0.31089015887573102</v>
      </c>
      <c r="K922">
        <v>511.82839157464701</v>
      </c>
      <c r="L922">
        <v>511.812058817006</v>
      </c>
      <c r="M922">
        <v>58.4488754427732</v>
      </c>
      <c r="N922">
        <v>1.47514194374527</v>
      </c>
      <c r="O922">
        <v>18.207816968541401</v>
      </c>
      <c r="P922">
        <v>23.411764705882302</v>
      </c>
    </row>
    <row r="923" spans="1:17" hidden="1" x14ac:dyDescent="0.3">
      <c r="A923" t="s">
        <v>1998</v>
      </c>
      <c r="B923" t="s">
        <v>1999</v>
      </c>
      <c r="C923" t="s">
        <v>3176</v>
      </c>
      <c r="D923" t="s">
        <v>46</v>
      </c>
      <c r="E923">
        <v>3451.9510923900002</v>
      </c>
      <c r="F923">
        <v>908.35</v>
      </c>
      <c r="G923">
        <v>18.341055655912999</v>
      </c>
      <c r="H923">
        <v>-14.043986071114899</v>
      </c>
      <c r="I923">
        <v>-12.565158389106299</v>
      </c>
      <c r="J923">
        <v>-3.85055404385241</v>
      </c>
      <c r="K923">
        <v>958.25021951154304</v>
      </c>
      <c r="L923">
        <v>903.71367912861695</v>
      </c>
      <c r="M923">
        <v>33.091459305546003</v>
      </c>
      <c r="N923">
        <v>0.99090164833308902</v>
      </c>
      <c r="O923">
        <v>51.483459019100501</v>
      </c>
      <c r="P923">
        <v>52.296987648801199</v>
      </c>
    </row>
    <row r="924" spans="1:17" hidden="1" x14ac:dyDescent="0.3">
      <c r="A924" t="s">
        <v>2000</v>
      </c>
      <c r="B924" t="s">
        <v>2001</v>
      </c>
      <c r="C924" t="s">
        <v>3176</v>
      </c>
      <c r="D924" t="s">
        <v>358</v>
      </c>
      <c r="E924">
        <v>3449.2043699999999</v>
      </c>
      <c r="F924">
        <v>13441.95</v>
      </c>
      <c r="G924">
        <v>-43.887827030927703</v>
      </c>
      <c r="H924">
        <v>31.344543338846101</v>
      </c>
      <c r="I924">
        <v>-7.4779327389996304</v>
      </c>
      <c r="J924">
        <v>-2.5301114728018299</v>
      </c>
      <c r="K924">
        <v>11998.864891298401</v>
      </c>
      <c r="L924">
        <v>12153.9249329624</v>
      </c>
      <c r="M924">
        <v>51.700024660676299</v>
      </c>
      <c r="N924">
        <v>0.63205676517379805</v>
      </c>
      <c r="O924">
        <v>30.7537224881806</v>
      </c>
      <c r="P924">
        <v>47.713736263736202</v>
      </c>
      <c r="Q924">
        <v>-4.9755632003711997E-2</v>
      </c>
    </row>
    <row r="925" spans="1:17" hidden="1" x14ac:dyDescent="0.3">
      <c r="A925" t="s">
        <v>2002</v>
      </c>
      <c r="B925" t="s">
        <v>2003</v>
      </c>
      <c r="C925" t="s">
        <v>3176</v>
      </c>
      <c r="D925" t="s">
        <v>281</v>
      </c>
      <c r="E925">
        <v>3431.28617824</v>
      </c>
      <c r="F925">
        <v>331.6</v>
      </c>
      <c r="G925">
        <v>23.523049767597101</v>
      </c>
      <c r="H925">
        <v>-19.042542555261999</v>
      </c>
      <c r="I925">
        <v>65.151158245400296</v>
      </c>
      <c r="J925">
        <v>-1.65185059508337</v>
      </c>
      <c r="K925">
        <v>356.97694381638701</v>
      </c>
      <c r="L925">
        <v>288.290550073904</v>
      </c>
      <c r="M925">
        <v>34.378789091055602</v>
      </c>
      <c r="N925">
        <v>0.42687622503450701</v>
      </c>
      <c r="O925">
        <v>38.268998793727299</v>
      </c>
      <c r="P925">
        <v>107.25</v>
      </c>
      <c r="Q925">
        <v>0.22001397469155301</v>
      </c>
    </row>
    <row r="926" spans="1:17" hidden="1" x14ac:dyDescent="0.3">
      <c r="A926" t="s">
        <v>2004</v>
      </c>
      <c r="B926" t="s">
        <v>2005</v>
      </c>
      <c r="C926" t="s">
        <v>3176</v>
      </c>
      <c r="D926" t="s">
        <v>545</v>
      </c>
      <c r="E926">
        <v>3431.0968187399999</v>
      </c>
      <c r="F926">
        <v>874.6</v>
      </c>
      <c r="G926">
        <v>127.64286831682401</v>
      </c>
      <c r="H926">
        <v>30.285328457092302</v>
      </c>
      <c r="I926">
        <v>37.6311342001854</v>
      </c>
      <c r="J926">
        <v>11.9358601407036</v>
      </c>
      <c r="K926">
        <v>713.91042015871994</v>
      </c>
      <c r="L926">
        <v>576.12777351597697</v>
      </c>
      <c r="M926">
        <v>65.3388085282226</v>
      </c>
      <c r="N926">
        <v>1.4551797172490499</v>
      </c>
      <c r="O926">
        <v>5.07660644866223</v>
      </c>
      <c r="P926">
        <v>183.08787829745901</v>
      </c>
      <c r="Q926">
        <v>0.15946210798841401</v>
      </c>
    </row>
    <row r="927" spans="1:17" hidden="1" x14ac:dyDescent="0.3">
      <c r="A927" t="s">
        <v>2006</v>
      </c>
      <c r="B927" t="s">
        <v>2007</v>
      </c>
      <c r="C927" t="s">
        <v>3176</v>
      </c>
      <c r="E927">
        <v>3425.07</v>
      </c>
      <c r="F927">
        <v>640.20000000000005</v>
      </c>
      <c r="G927">
        <v>576.09291105986097</v>
      </c>
      <c r="H927">
        <v>-6.6855975874668303</v>
      </c>
      <c r="I927">
        <v>18.3613340777258</v>
      </c>
      <c r="J927">
        <v>-1.4395719278397501</v>
      </c>
      <c r="K927">
        <v>622.138727401712</v>
      </c>
      <c r="L927">
        <v>491.64977203336502</v>
      </c>
      <c r="M927">
        <v>56.344395573883901</v>
      </c>
      <c r="N927">
        <v>0.82774469604373202</v>
      </c>
      <c r="O927">
        <v>23.812870977819401</v>
      </c>
      <c r="P927">
        <v>858.38323353293401</v>
      </c>
      <c r="Q927">
        <v>0.18460078478686101</v>
      </c>
    </row>
    <row r="928" spans="1:17" hidden="1" x14ac:dyDescent="0.3">
      <c r="A928" t="s">
        <v>2008</v>
      </c>
      <c r="B928" t="s">
        <v>2009</v>
      </c>
      <c r="C928" t="s">
        <v>3176</v>
      </c>
      <c r="D928" t="s">
        <v>51</v>
      </c>
      <c r="E928">
        <v>3411.4710698599902</v>
      </c>
      <c r="F928">
        <v>545.29999999999995</v>
      </c>
      <c r="G928">
        <v>11.970351037017901</v>
      </c>
      <c r="H928">
        <v>9.0096026004217595</v>
      </c>
      <c r="I928">
        <v>17.907630341016102</v>
      </c>
      <c r="J928">
        <v>3.0574407884811001</v>
      </c>
      <c r="K928">
        <v>514.70965675046898</v>
      </c>
      <c r="L928">
        <v>468.68718296516499</v>
      </c>
      <c r="M928">
        <v>74.522147505727602</v>
      </c>
      <c r="N928">
        <v>0.66060393797294403</v>
      </c>
      <c r="O928">
        <v>6.4735008252338302</v>
      </c>
      <c r="P928">
        <v>55.333998005981996</v>
      </c>
      <c r="Q928">
        <v>5.5177700253355E-2</v>
      </c>
    </row>
    <row r="929" spans="1:17" x14ac:dyDescent="0.3">
      <c r="A929" t="s">
        <v>2010</v>
      </c>
      <c r="B929" t="s">
        <v>2011</v>
      </c>
      <c r="C929" t="s">
        <v>3175</v>
      </c>
      <c r="D929" t="s">
        <v>281</v>
      </c>
      <c r="E929">
        <v>3409.5243959999998</v>
      </c>
      <c r="F929">
        <v>333</v>
      </c>
      <c r="G929">
        <v>18.8183883475504</v>
      </c>
      <c r="H929">
        <v>-5.4921554907505197</v>
      </c>
      <c r="I929">
        <v>29.6565273163611</v>
      </c>
      <c r="J929">
        <v>-2.8218827226203</v>
      </c>
      <c r="K929">
        <v>322.14802311499</v>
      </c>
      <c r="L929">
        <v>276.31411186924799</v>
      </c>
      <c r="M929">
        <v>49.714494037190299</v>
      </c>
      <c r="N929">
        <v>0.52981046003974197</v>
      </c>
      <c r="O929">
        <v>8.9639639639639697</v>
      </c>
      <c r="P929">
        <v>76.517360190829507</v>
      </c>
      <c r="Q929">
        <v>4.9884163529290001E-3</v>
      </c>
    </row>
    <row r="930" spans="1:17" hidden="1" x14ac:dyDescent="0.3">
      <c r="A930" t="s">
        <v>2012</v>
      </c>
      <c r="B930" t="s">
        <v>2013</v>
      </c>
      <c r="C930" t="s">
        <v>3176</v>
      </c>
      <c r="D930" t="s">
        <v>141</v>
      </c>
      <c r="E930">
        <v>3405.65285004</v>
      </c>
      <c r="F930">
        <v>747.6</v>
      </c>
      <c r="G930">
        <v>86.891553244593297</v>
      </c>
      <c r="H930">
        <v>1.3586531704965801</v>
      </c>
      <c r="I930">
        <v>25.135018905798901</v>
      </c>
      <c r="J930">
        <v>0.62331487975991995</v>
      </c>
      <c r="K930">
        <v>719.98870129541206</v>
      </c>
      <c r="L930">
        <v>620.97480272329506</v>
      </c>
      <c r="M930">
        <v>59.748399992872898</v>
      </c>
      <c r="N930">
        <v>0.86451089990951802</v>
      </c>
      <c r="O930">
        <v>10.4868913857677</v>
      </c>
      <c r="P930">
        <v>141.94174757281499</v>
      </c>
      <c r="Q930">
        <v>0.17739880828162999</v>
      </c>
    </row>
    <row r="931" spans="1:17" hidden="1" x14ac:dyDescent="0.3">
      <c r="A931" t="s">
        <v>2014</v>
      </c>
      <c r="B931" t="s">
        <v>2015</v>
      </c>
      <c r="C931" t="s">
        <v>3176</v>
      </c>
      <c r="D931" t="s">
        <v>24</v>
      </c>
      <c r="E931">
        <v>3395.1435216</v>
      </c>
      <c r="F931">
        <v>408</v>
      </c>
      <c r="G931">
        <v>-9.7214927996693294</v>
      </c>
      <c r="H931">
        <v>13.7362936567646</v>
      </c>
      <c r="I931">
        <v>16.533913996882699</v>
      </c>
      <c r="J931">
        <v>4.0104658080092799</v>
      </c>
      <c r="K931">
        <v>361.75333165111601</v>
      </c>
      <c r="L931">
        <v>315.60921109728099</v>
      </c>
      <c r="M931">
        <v>50.334815757411697</v>
      </c>
      <c r="N931">
        <v>0.83788561847894505</v>
      </c>
      <c r="O931">
        <v>14.4607843137254</v>
      </c>
      <c r="P931">
        <v>63.592622293504398</v>
      </c>
      <c r="Q931">
        <v>-3.3976138050978003E-2</v>
      </c>
    </row>
    <row r="932" spans="1:17" hidden="1" x14ac:dyDescent="0.3">
      <c r="A932" t="s">
        <v>2016</v>
      </c>
      <c r="B932" t="s">
        <v>2017</v>
      </c>
      <c r="C932" t="s">
        <v>3176</v>
      </c>
      <c r="D932" t="s">
        <v>204</v>
      </c>
      <c r="E932">
        <v>3392.6929745799998</v>
      </c>
      <c r="F932">
        <v>2376.1999999999998</v>
      </c>
      <c r="G932">
        <v>83.448295658837196</v>
      </c>
      <c r="H932">
        <v>45.298616250210202</v>
      </c>
      <c r="I932">
        <v>97.085482825765396</v>
      </c>
      <c r="J932">
        <v>23.000316295713102</v>
      </c>
      <c r="K932">
        <v>1813.75143396059</v>
      </c>
      <c r="L932">
        <v>1437.95039468147</v>
      </c>
      <c r="M932">
        <v>80.707199858915601</v>
      </c>
      <c r="N932">
        <v>1.21935683990535</v>
      </c>
      <c r="O932">
        <v>3.4719299722245598</v>
      </c>
      <c r="P932">
        <v>132.93794726007201</v>
      </c>
      <c r="Q932">
        <v>0.15391227944538599</v>
      </c>
    </row>
    <row r="933" spans="1:17" hidden="1" x14ac:dyDescent="0.3">
      <c r="A933" t="s">
        <v>2018</v>
      </c>
      <c r="B933" t="s">
        <v>2019</v>
      </c>
      <c r="C933" t="s">
        <v>3163</v>
      </c>
      <c r="D933" t="s">
        <v>533</v>
      </c>
      <c r="E933">
        <v>3389.5153564799998</v>
      </c>
      <c r="F933">
        <v>321.60000000000002</v>
      </c>
      <c r="G933">
        <v>-55.018883345622299</v>
      </c>
      <c r="H933">
        <v>-3.0310044116138202</v>
      </c>
      <c r="I933">
        <v>9.7814449899830898</v>
      </c>
      <c r="J933">
        <v>-1.7863911736135001</v>
      </c>
      <c r="K933">
        <v>304.95269794537597</v>
      </c>
      <c r="M933">
        <v>73.667895260194697</v>
      </c>
      <c r="N933">
        <v>0.95212365063006399</v>
      </c>
      <c r="O933">
        <v>59.950248756218798</v>
      </c>
      <c r="P933">
        <v>30.678585940674498</v>
      </c>
    </row>
    <row r="934" spans="1:17" x14ac:dyDescent="0.3">
      <c r="A934" t="s">
        <v>2020</v>
      </c>
      <c r="B934" t="s">
        <v>2021</v>
      </c>
      <c r="C934" t="s">
        <v>3172</v>
      </c>
      <c r="D934" t="s">
        <v>414</v>
      </c>
      <c r="E934">
        <v>3380.962251425</v>
      </c>
      <c r="F934">
        <v>469.25</v>
      </c>
      <c r="G934">
        <v>-13.501733284396501</v>
      </c>
      <c r="H934">
        <v>-7.8777398068028202</v>
      </c>
      <c r="I934">
        <v>0.34732170845134402</v>
      </c>
      <c r="J934">
        <v>-3.55858085085283</v>
      </c>
      <c r="K934">
        <v>490.443384006278</v>
      </c>
      <c r="L934">
        <v>456.37753797519701</v>
      </c>
      <c r="M934">
        <v>36.009685343395397</v>
      </c>
      <c r="N934">
        <v>0.39606888271771201</v>
      </c>
      <c r="O934">
        <v>18.209909429941401</v>
      </c>
      <c r="P934">
        <v>34.822582962218</v>
      </c>
      <c r="Q934">
        <v>-8.9526690349578997E-2</v>
      </c>
    </row>
    <row r="935" spans="1:17" hidden="1" x14ac:dyDescent="0.3">
      <c r="A935" t="s">
        <v>2022</v>
      </c>
      <c r="B935" t="s">
        <v>2023</v>
      </c>
      <c r="C935" t="s">
        <v>3176</v>
      </c>
      <c r="D935" t="s">
        <v>436</v>
      </c>
      <c r="E935">
        <v>3371.9973169999998</v>
      </c>
      <c r="F935">
        <v>191.47</v>
      </c>
      <c r="G935">
        <v>101.46197607374999</v>
      </c>
      <c r="H935">
        <v>20.911372849368</v>
      </c>
      <c r="I935">
        <v>40.514118532289203</v>
      </c>
      <c r="J935">
        <v>1.8118819417524398E-2</v>
      </c>
      <c r="K935">
        <v>166.26585182353</v>
      </c>
      <c r="L935">
        <v>137.34561636448601</v>
      </c>
      <c r="M935">
        <v>60.565882418079397</v>
      </c>
      <c r="N935">
        <v>0.89301497628495097</v>
      </c>
      <c r="O935">
        <v>3.1493184310858102</v>
      </c>
      <c r="P935">
        <v>149.96083550913801</v>
      </c>
      <c r="Q935">
        <v>0.114123873491389</v>
      </c>
    </row>
    <row r="936" spans="1:17" x14ac:dyDescent="0.3">
      <c r="A936" t="s">
        <v>2024</v>
      </c>
      <c r="B936" t="s">
        <v>2025</v>
      </c>
      <c r="C936" t="s">
        <v>3163</v>
      </c>
      <c r="D936" t="s">
        <v>358</v>
      </c>
      <c r="E936">
        <v>3365.6054437600001</v>
      </c>
      <c r="F936">
        <v>2389.1</v>
      </c>
      <c r="G936">
        <v>-7.1679630814301598</v>
      </c>
      <c r="H936">
        <v>-1.73429482649222</v>
      </c>
      <c r="I936">
        <v>25.182608146060399</v>
      </c>
      <c r="J936">
        <v>2.84918997692214</v>
      </c>
      <c r="K936">
        <v>2165.5596817813798</v>
      </c>
      <c r="L936">
        <v>1962.4324180674701</v>
      </c>
      <c r="M936">
        <v>55.121358782538799</v>
      </c>
      <c r="N936">
        <v>0.80869652502658396</v>
      </c>
      <c r="O936">
        <v>7.1512284960863797</v>
      </c>
      <c r="P936">
        <v>56.0483344219464</v>
      </c>
      <c r="Q936">
        <v>-5.4689209319809001E-2</v>
      </c>
    </row>
    <row r="937" spans="1:17" hidden="1" x14ac:dyDescent="0.3">
      <c r="A937" t="s">
        <v>2026</v>
      </c>
      <c r="B937" t="s">
        <v>2027</v>
      </c>
      <c r="C937" t="s">
        <v>3176</v>
      </c>
      <c r="D937" t="s">
        <v>403</v>
      </c>
      <c r="E937">
        <v>3362.9380747499999</v>
      </c>
      <c r="F937">
        <v>4391.95</v>
      </c>
      <c r="G937">
        <v>17.745218493458299</v>
      </c>
      <c r="H937">
        <v>3.5895899912664397E-2</v>
      </c>
      <c r="I937">
        <v>-6.2689402365907103</v>
      </c>
      <c r="J937">
        <v>-2.5284721176097098</v>
      </c>
      <c r="K937">
        <v>4434.46452155108</v>
      </c>
      <c r="L937">
        <v>4188.1728985416503</v>
      </c>
      <c r="M937">
        <v>32.035659244023002</v>
      </c>
      <c r="N937">
        <v>0.47013768172798998</v>
      </c>
      <c r="O937">
        <v>16.053233757214901</v>
      </c>
      <c r="P937">
        <v>50.716356960244298</v>
      </c>
      <c r="Q937">
        <v>7.2200121668462E-2</v>
      </c>
    </row>
    <row r="938" spans="1:17" hidden="1" x14ac:dyDescent="0.3">
      <c r="A938" t="s">
        <v>2028</v>
      </c>
      <c r="B938" t="s">
        <v>2029</v>
      </c>
      <c r="C938" t="s">
        <v>3176</v>
      </c>
      <c r="D938" t="s">
        <v>218</v>
      </c>
      <c r="E938">
        <v>3355.76749875</v>
      </c>
      <c r="F938">
        <v>252.95</v>
      </c>
      <c r="G938">
        <v>257.20524055719102</v>
      </c>
      <c r="H938">
        <v>-19.200148555757899</v>
      </c>
      <c r="I938">
        <v>144.69657606390501</v>
      </c>
      <c r="J938">
        <v>-2.8104357410693299</v>
      </c>
      <c r="K938">
        <v>237.79723373329699</v>
      </c>
      <c r="L938">
        <v>157.657285706392</v>
      </c>
      <c r="M938">
        <v>45.2860739461211</v>
      </c>
      <c r="N938">
        <v>0.28839607885927898</v>
      </c>
      <c r="O938">
        <v>21.763194307175301</v>
      </c>
      <c r="P938">
        <v>359.074410163339</v>
      </c>
      <c r="Q938">
        <v>0.15860525465306499</v>
      </c>
    </row>
    <row r="939" spans="1:17" x14ac:dyDescent="0.3">
      <c r="A939" t="s">
        <v>2030</v>
      </c>
      <c r="B939" t="s">
        <v>2031</v>
      </c>
      <c r="C939" t="s">
        <v>3173</v>
      </c>
      <c r="D939" t="s">
        <v>127</v>
      </c>
      <c r="E939">
        <v>3348.6865545000001</v>
      </c>
      <c r="F939">
        <v>765.25</v>
      </c>
      <c r="G939">
        <v>26.952370460867201</v>
      </c>
      <c r="H939">
        <v>-8.2739453564140995</v>
      </c>
      <c r="I939">
        <v>-24.4395145884987</v>
      </c>
      <c r="J939">
        <v>-0.25200862723504602</v>
      </c>
      <c r="K939">
        <v>823.90438328773905</v>
      </c>
      <c r="L939">
        <v>766.47833594255803</v>
      </c>
      <c r="M939">
        <v>45.1964938995959</v>
      </c>
      <c r="N939">
        <v>0.57031111732280604</v>
      </c>
      <c r="O939">
        <v>41.5223783077425</v>
      </c>
      <c r="P939">
        <v>80.696576151121604</v>
      </c>
      <c r="Q939">
        <v>6.418550088595E-2</v>
      </c>
    </row>
    <row r="940" spans="1:17" hidden="1" x14ac:dyDescent="0.3">
      <c r="A940" t="s">
        <v>2032</v>
      </c>
      <c r="B940" t="s">
        <v>2033</v>
      </c>
      <c r="C940" t="s">
        <v>3176</v>
      </c>
      <c r="D940" t="s">
        <v>54</v>
      </c>
      <c r="E940">
        <v>3333.2567643450002</v>
      </c>
      <c r="F940">
        <v>152.85</v>
      </c>
      <c r="G940">
        <v>92.326625921965402</v>
      </c>
      <c r="H940">
        <v>16.953097435925301</v>
      </c>
      <c r="I940">
        <v>36.426846315136999</v>
      </c>
      <c r="J940">
        <v>10.157656597052201</v>
      </c>
      <c r="K940">
        <v>136.364162896626</v>
      </c>
      <c r="L940">
        <v>111.624466099673</v>
      </c>
      <c r="M940">
        <v>62.764923037856498</v>
      </c>
      <c r="N940">
        <v>0.80730576235631402</v>
      </c>
      <c r="O940">
        <v>5.3320248609748102</v>
      </c>
      <c r="P940">
        <v>151.604938271604</v>
      </c>
      <c r="Q940">
        <v>6.576055086681E-2</v>
      </c>
    </row>
    <row r="941" spans="1:17" hidden="1" x14ac:dyDescent="0.3">
      <c r="A941" t="s">
        <v>2034</v>
      </c>
      <c r="B941" t="s">
        <v>2035</v>
      </c>
      <c r="C941" t="s">
        <v>3176</v>
      </c>
      <c r="D941" t="s">
        <v>54</v>
      </c>
      <c r="E941">
        <v>3333.1067950199999</v>
      </c>
      <c r="F941">
        <v>769.35</v>
      </c>
      <c r="G941">
        <v>104.51277494245799</v>
      </c>
      <c r="H941">
        <v>20.152818772021199</v>
      </c>
      <c r="I941">
        <v>84.9570928149747</v>
      </c>
      <c r="J941">
        <v>10.6157567434889</v>
      </c>
      <c r="K941">
        <v>645.005648202006</v>
      </c>
      <c r="L941">
        <v>499.59998162220199</v>
      </c>
      <c r="M941">
        <v>69.793082144789096</v>
      </c>
      <c r="N941">
        <v>0.43663342744172601</v>
      </c>
      <c r="O941">
        <v>5.8036004419314802</v>
      </c>
      <c r="P941">
        <v>191.91942502520899</v>
      </c>
      <c r="Q941">
        <v>-4.5076886067830002E-2</v>
      </c>
    </row>
    <row r="942" spans="1:17" x14ac:dyDescent="0.3">
      <c r="A942" t="s">
        <v>2036</v>
      </c>
      <c r="B942" t="s">
        <v>2037</v>
      </c>
      <c r="C942" t="s">
        <v>3163</v>
      </c>
      <c r="D942" t="s">
        <v>521</v>
      </c>
      <c r="E942">
        <v>3299.2747313999998</v>
      </c>
      <c r="F942">
        <v>453.9</v>
      </c>
      <c r="G942">
        <v>-15.4868755981832</v>
      </c>
      <c r="H942">
        <v>-0.18927870975092401</v>
      </c>
      <c r="I942">
        <v>22.154679391173001</v>
      </c>
      <c r="J942">
        <v>2.1425643046874199</v>
      </c>
      <c r="K942">
        <v>428.82948878680497</v>
      </c>
      <c r="L942">
        <v>377.96923094469798</v>
      </c>
      <c r="M942">
        <v>46.067835585505797</v>
      </c>
      <c r="N942">
        <v>0.37634412990819099</v>
      </c>
      <c r="O942">
        <v>11.257986340603599</v>
      </c>
      <c r="P942">
        <v>53.838332486019297</v>
      </c>
      <c r="Q942">
        <v>4.4362807198540001E-3</v>
      </c>
    </row>
    <row r="943" spans="1:17" x14ac:dyDescent="0.3">
      <c r="A943" t="s">
        <v>2038</v>
      </c>
      <c r="B943" t="s">
        <v>2039</v>
      </c>
      <c r="C943" t="s">
        <v>3173</v>
      </c>
      <c r="D943" t="s">
        <v>127</v>
      </c>
      <c r="E943">
        <v>3280.8472109999998</v>
      </c>
      <c r="F943">
        <v>569.54999999999995</v>
      </c>
      <c r="G943">
        <v>-22.590283339453201</v>
      </c>
      <c r="H943">
        <v>-0.469585505049539</v>
      </c>
      <c r="I943">
        <v>-4.5584214828100702</v>
      </c>
      <c r="J943">
        <v>-1.1040705709282499</v>
      </c>
      <c r="K943">
        <v>584.94549440394303</v>
      </c>
      <c r="L943">
        <v>566.10691683443304</v>
      </c>
      <c r="M943">
        <v>47.125837411318301</v>
      </c>
      <c r="N943">
        <v>0.49492848178085003</v>
      </c>
      <c r="O943">
        <v>21.490650513563299</v>
      </c>
      <c r="P943">
        <v>23.815217391304301</v>
      </c>
      <c r="Q943">
        <v>0.13148391796118</v>
      </c>
    </row>
    <row r="944" spans="1:17" x14ac:dyDescent="0.3">
      <c r="A944" t="s">
        <v>2040</v>
      </c>
      <c r="B944" t="s">
        <v>2041</v>
      </c>
      <c r="C944" t="s">
        <v>3159</v>
      </c>
      <c r="D944" t="s">
        <v>65</v>
      </c>
      <c r="E944">
        <v>3262.44193963</v>
      </c>
      <c r="F944">
        <v>246.7</v>
      </c>
      <c r="G944">
        <v>20.984658490780401</v>
      </c>
      <c r="H944">
        <v>-17.136662994590498</v>
      </c>
      <c r="I944">
        <v>25.5777494789596</v>
      </c>
      <c r="J944">
        <v>-6.0836454999598004</v>
      </c>
      <c r="K944">
        <v>246.181257893149</v>
      </c>
      <c r="L944">
        <v>210.581649504664</v>
      </c>
      <c r="M944">
        <v>39.940190057286401</v>
      </c>
      <c r="N944">
        <v>0.33834971480914899</v>
      </c>
      <c r="O944">
        <v>18.9906769355492</v>
      </c>
      <c r="P944">
        <v>59.469941822883001</v>
      </c>
      <c r="Q944">
        <v>2.3651165120347001E-2</v>
      </c>
    </row>
    <row r="945" spans="1:17" hidden="1" x14ac:dyDescent="0.3">
      <c r="A945" t="s">
        <v>2042</v>
      </c>
      <c r="B945" t="s">
        <v>2043</v>
      </c>
      <c r="C945" t="s">
        <v>3176</v>
      </c>
      <c r="D945" t="s">
        <v>78</v>
      </c>
      <c r="E945">
        <v>3242.6250163200002</v>
      </c>
      <c r="F945">
        <v>251.52</v>
      </c>
      <c r="G945">
        <v>81.267498355138997</v>
      </c>
      <c r="H945">
        <v>8.8895575296377594</v>
      </c>
      <c r="I945">
        <v>30.655680576310299</v>
      </c>
      <c r="J945">
        <v>7.2269914622262297</v>
      </c>
      <c r="K945">
        <v>234.648057235257</v>
      </c>
      <c r="L945">
        <v>199.86033542099901</v>
      </c>
      <c r="M945">
        <v>63.911279594707402</v>
      </c>
      <c r="N945">
        <v>0.73122001783406598</v>
      </c>
      <c r="O945">
        <v>12.0348282442748</v>
      </c>
      <c r="P945">
        <v>122.97872340425501</v>
      </c>
      <c r="Q945">
        <v>5.1850508289739999E-2</v>
      </c>
    </row>
    <row r="946" spans="1:17" hidden="1" x14ac:dyDescent="0.3">
      <c r="A946" t="s">
        <v>2044</v>
      </c>
      <c r="B946" t="s">
        <v>2045</v>
      </c>
      <c r="C946" t="s">
        <v>3176</v>
      </c>
      <c r="D946" t="s">
        <v>218</v>
      </c>
      <c r="E946">
        <v>3226.3166934599999</v>
      </c>
      <c r="F946">
        <v>144.74</v>
      </c>
      <c r="G946">
        <v>54.130913486316402</v>
      </c>
      <c r="H946">
        <v>3.77508891462247</v>
      </c>
      <c r="I946">
        <v>64.757033918255203</v>
      </c>
      <c r="J946">
        <v>0.48264915769591799</v>
      </c>
      <c r="K946">
        <v>125.357201429105</v>
      </c>
      <c r="L946">
        <v>98.123721558464197</v>
      </c>
      <c r="M946">
        <v>61.570241064632498</v>
      </c>
      <c r="N946">
        <v>1.1370835904264101</v>
      </c>
      <c r="O946">
        <v>6.1558656902031199</v>
      </c>
      <c r="P946">
        <v>108.258992805755</v>
      </c>
      <c r="Q946">
        <v>0.26954612654844601</v>
      </c>
    </row>
    <row r="947" spans="1:17" hidden="1" x14ac:dyDescent="0.3">
      <c r="A947" t="s">
        <v>2046</v>
      </c>
      <c r="B947" t="s">
        <v>2047</v>
      </c>
      <c r="C947" t="s">
        <v>3176</v>
      </c>
      <c r="D947" t="s">
        <v>141</v>
      </c>
      <c r="E947">
        <v>3225.8426611300001</v>
      </c>
      <c r="F947">
        <v>320.89999999999998</v>
      </c>
      <c r="G947">
        <v>28.195985576137598</v>
      </c>
      <c r="H947">
        <v>-18.8716316138689</v>
      </c>
      <c r="I947">
        <v>-8.8344742789501396</v>
      </c>
      <c r="J947">
        <v>-4.4214982954057103</v>
      </c>
      <c r="K947">
        <v>362.190100950866</v>
      </c>
      <c r="L947">
        <v>333.49654222807902</v>
      </c>
      <c r="M947">
        <v>26.345370702909801</v>
      </c>
      <c r="N947">
        <v>0.73776145329637799</v>
      </c>
      <c r="O947">
        <v>46.151449049548098</v>
      </c>
      <c r="P947">
        <v>64.353393085787403</v>
      </c>
      <c r="Q947">
        <v>5.0213363452656E-2</v>
      </c>
    </row>
    <row r="948" spans="1:17" hidden="1" x14ac:dyDescent="0.3">
      <c r="A948" t="s">
        <v>2048</v>
      </c>
      <c r="B948" t="s">
        <v>2049</v>
      </c>
      <c r="C948" t="s">
        <v>3176</v>
      </c>
      <c r="D948" t="s">
        <v>46</v>
      </c>
      <c r="E948">
        <v>3215.3766542150001</v>
      </c>
      <c r="F948">
        <v>380.05</v>
      </c>
      <c r="G948">
        <v>32.077273097916802</v>
      </c>
      <c r="H948">
        <v>7.7036605055266802</v>
      </c>
      <c r="I948">
        <v>39.487800920920002</v>
      </c>
      <c r="J948">
        <v>2.9915661192982901</v>
      </c>
      <c r="K948">
        <v>344.66044966877098</v>
      </c>
      <c r="L948">
        <v>294.038708854449</v>
      </c>
      <c r="M948">
        <v>60.827473356545802</v>
      </c>
      <c r="N948">
        <v>0.93389533195261798</v>
      </c>
      <c r="O948">
        <v>6.5386133403499498</v>
      </c>
      <c r="P948">
        <v>102.90977042178299</v>
      </c>
      <c r="Q948">
        <v>8.2128667363305999E-2</v>
      </c>
    </row>
    <row r="949" spans="1:17" x14ac:dyDescent="0.3">
      <c r="A949" t="s">
        <v>2050</v>
      </c>
      <c r="B949" t="s">
        <v>2051</v>
      </c>
      <c r="C949" t="s">
        <v>3169</v>
      </c>
      <c r="D949" t="s">
        <v>127</v>
      </c>
      <c r="E949">
        <v>3214.0606777500002</v>
      </c>
      <c r="F949">
        <v>1104.05</v>
      </c>
      <c r="G949">
        <v>-28.309692953542001</v>
      </c>
      <c r="H949">
        <v>3.6729212286511901</v>
      </c>
      <c r="I949">
        <v>-5.6951898031154196</v>
      </c>
      <c r="J949">
        <v>-5.3863381463490896</v>
      </c>
      <c r="K949">
        <v>1121.97756620824</v>
      </c>
      <c r="L949">
        <v>1124.6002654246799</v>
      </c>
      <c r="M949">
        <v>48.362540643049499</v>
      </c>
      <c r="N949">
        <v>0.90064579166770198</v>
      </c>
      <c r="O949">
        <v>23.0922512567365</v>
      </c>
      <c r="P949">
        <v>15.6073298429319</v>
      </c>
      <c r="Q949">
        <v>-9.5846319682480006E-3</v>
      </c>
    </row>
    <row r="950" spans="1:17" hidden="1" x14ac:dyDescent="0.3">
      <c r="A950" t="s">
        <v>2052</v>
      </c>
      <c r="B950" t="s">
        <v>2053</v>
      </c>
      <c r="C950" t="s">
        <v>3176</v>
      </c>
      <c r="D950" t="s">
        <v>545</v>
      </c>
      <c r="E950">
        <v>3208.8319999999999</v>
      </c>
      <c r="F950">
        <v>182.32</v>
      </c>
      <c r="G950">
        <v>229.750848024969</v>
      </c>
      <c r="H950">
        <v>7.7531807378557804</v>
      </c>
      <c r="I950">
        <v>133.89286971822099</v>
      </c>
      <c r="J950">
        <v>10.7700206103318</v>
      </c>
      <c r="K950">
        <v>151.11462633690999</v>
      </c>
      <c r="L950">
        <v>114.87233571050101</v>
      </c>
      <c r="M950">
        <v>72.952980620746104</v>
      </c>
      <c r="N950">
        <v>1.27559482625871</v>
      </c>
      <c r="O950">
        <v>1.1408512505485</v>
      </c>
      <c r="P950">
        <v>292.08602150537598</v>
      </c>
      <c r="Q950">
        <v>6.6260947609768001E-2</v>
      </c>
    </row>
    <row r="951" spans="1:17" hidden="1" x14ac:dyDescent="0.3">
      <c r="A951" t="s">
        <v>2054</v>
      </c>
      <c r="B951" t="s">
        <v>2055</v>
      </c>
      <c r="C951" t="s">
        <v>3176</v>
      </c>
      <c r="D951" t="s">
        <v>21</v>
      </c>
      <c r="E951">
        <v>3208.5858480000002</v>
      </c>
      <c r="F951">
        <v>317.2</v>
      </c>
      <c r="G951">
        <v>-29.797475099364402</v>
      </c>
      <c r="H951">
        <v>10.9665915199626</v>
      </c>
      <c r="I951">
        <v>21.505129627947198</v>
      </c>
      <c r="J951">
        <v>11.512437510892701</v>
      </c>
      <c r="K951">
        <v>291.52626166619802</v>
      </c>
      <c r="L951">
        <v>285.02311083148197</v>
      </c>
      <c r="M951">
        <v>66.524657227949504</v>
      </c>
      <c r="N951">
        <v>1.3538592214388201</v>
      </c>
      <c r="O951">
        <v>26.796973518285</v>
      </c>
      <c r="P951">
        <v>51.083591331269297</v>
      </c>
      <c r="Q951">
        <v>0.124632491015101</v>
      </c>
    </row>
    <row r="952" spans="1:17" hidden="1" x14ac:dyDescent="0.3">
      <c r="A952" t="s">
        <v>2056</v>
      </c>
      <c r="B952" t="s">
        <v>2057</v>
      </c>
      <c r="C952" t="s">
        <v>3176</v>
      </c>
      <c r="D952" t="s">
        <v>78</v>
      </c>
      <c r="E952">
        <v>3195.1172200000001</v>
      </c>
      <c r="F952">
        <v>1030.55</v>
      </c>
      <c r="G952">
        <v>61.200319135069797</v>
      </c>
      <c r="H952">
        <v>23.650873070535201</v>
      </c>
      <c r="I952">
        <v>114.325721163099</v>
      </c>
      <c r="J952">
        <v>10.9229457950388</v>
      </c>
      <c r="K952">
        <v>832.14416446620601</v>
      </c>
      <c r="L952">
        <v>636.53864372884902</v>
      </c>
      <c r="M952">
        <v>78.1342910125679</v>
      </c>
      <c r="N952">
        <v>1.33068369009987</v>
      </c>
      <c r="O952">
        <v>2.3288535248168398</v>
      </c>
      <c r="P952">
        <v>144.69903834738199</v>
      </c>
      <c r="Q952">
        <v>7.2596102075605004E-2</v>
      </c>
    </row>
    <row r="953" spans="1:17" x14ac:dyDescent="0.3">
      <c r="A953" t="s">
        <v>2058</v>
      </c>
      <c r="B953" t="s">
        <v>2059</v>
      </c>
      <c r="C953" t="s">
        <v>3165</v>
      </c>
      <c r="D953" t="s">
        <v>188</v>
      </c>
      <c r="E953">
        <v>3192.260597295</v>
      </c>
      <c r="F953">
        <v>203.61</v>
      </c>
      <c r="G953">
        <v>2.07715478939742</v>
      </c>
      <c r="H953">
        <v>4.1442058032725004</v>
      </c>
      <c r="I953">
        <v>-24.070495085147499</v>
      </c>
      <c r="J953">
        <v>5.49772756454602</v>
      </c>
      <c r="K953">
        <v>188.935149109333</v>
      </c>
      <c r="L953">
        <v>185.871164382568</v>
      </c>
      <c r="M953">
        <v>58.499469156889603</v>
      </c>
      <c r="N953">
        <v>1.1160001549124099</v>
      </c>
      <c r="O953">
        <v>38.991208683266997</v>
      </c>
      <c r="P953">
        <v>53.090225563909698</v>
      </c>
      <c r="Q953">
        <v>-2.9168722234809998E-3</v>
      </c>
    </row>
    <row r="954" spans="1:17" hidden="1" x14ac:dyDescent="0.3">
      <c r="A954" t="s">
        <v>2060</v>
      </c>
      <c r="B954" t="s">
        <v>2061</v>
      </c>
      <c r="C954" t="s">
        <v>3176</v>
      </c>
      <c r="D954" t="s">
        <v>237</v>
      </c>
      <c r="E954">
        <v>3188.948215803</v>
      </c>
      <c r="F954">
        <v>2.4900000000000002</v>
      </c>
      <c r="G954">
        <v>90.178837155404594</v>
      </c>
      <c r="H954">
        <v>-17.459678246739202</v>
      </c>
      <c r="I954">
        <v>27.007642190761299</v>
      </c>
      <c r="J954">
        <v>-8.9040567763246106</v>
      </c>
      <c r="K954">
        <v>2.6761047752731599</v>
      </c>
      <c r="L954">
        <v>2.1301888536129701</v>
      </c>
      <c r="M954">
        <v>35.813254039841297</v>
      </c>
      <c r="N954">
        <v>0.45344873420387999</v>
      </c>
      <c r="O954">
        <v>73.895582329317193</v>
      </c>
      <c r="P954">
        <v>192.941176470588</v>
      </c>
      <c r="Q954">
        <v>5.0280972955223997E-2</v>
      </c>
    </row>
    <row r="955" spans="1:17" hidden="1" x14ac:dyDescent="0.3">
      <c r="A955" t="s">
        <v>2062</v>
      </c>
      <c r="B955" t="s">
        <v>2063</v>
      </c>
      <c r="C955" t="s">
        <v>3176</v>
      </c>
      <c r="D955" t="s">
        <v>1405</v>
      </c>
      <c r="E955">
        <v>3181.04884128</v>
      </c>
      <c r="F955">
        <v>216.2</v>
      </c>
      <c r="K955">
        <v>198.53034696656701</v>
      </c>
      <c r="L955">
        <v>172.215069946667</v>
      </c>
      <c r="M955">
        <v>81.1750791682543</v>
      </c>
      <c r="N955">
        <v>1</v>
      </c>
      <c r="Q955">
        <v>0.14788253940821999</v>
      </c>
    </row>
    <row r="956" spans="1:17" hidden="1" x14ac:dyDescent="0.3">
      <c r="A956" t="s">
        <v>2064</v>
      </c>
      <c r="B956" t="s">
        <v>2065</v>
      </c>
      <c r="C956" t="s">
        <v>3176</v>
      </c>
      <c r="D956" t="s">
        <v>21</v>
      </c>
      <c r="E956">
        <v>3175.4892196800001</v>
      </c>
      <c r="F956">
        <v>801.2</v>
      </c>
      <c r="G956">
        <v>80.285079972100704</v>
      </c>
      <c r="H956">
        <v>16.7934853843045</v>
      </c>
      <c r="I956">
        <v>23.318456408054001</v>
      </c>
      <c r="J956">
        <v>1.6733092084672401</v>
      </c>
      <c r="K956">
        <v>710.76830872647304</v>
      </c>
      <c r="L956">
        <v>582.72071904406698</v>
      </c>
      <c r="M956">
        <v>59.493737585891303</v>
      </c>
      <c r="N956">
        <v>1.71765918947908</v>
      </c>
      <c r="O956">
        <v>6.8210184722915503</v>
      </c>
      <c r="P956">
        <v>168.36375816446099</v>
      </c>
      <c r="Q956">
        <v>0.14674272104008401</v>
      </c>
    </row>
    <row r="957" spans="1:17" hidden="1" x14ac:dyDescent="0.3">
      <c r="A957" t="s">
        <v>2066</v>
      </c>
      <c r="B957" t="s">
        <v>2067</v>
      </c>
      <c r="C957" t="s">
        <v>3176</v>
      </c>
      <c r="D957" t="s">
        <v>135</v>
      </c>
      <c r="E957">
        <v>3168.4890712799902</v>
      </c>
      <c r="F957">
        <v>103.38</v>
      </c>
      <c r="G957">
        <v>55.025519077601302</v>
      </c>
      <c r="H957">
        <v>-12.485573540401701</v>
      </c>
      <c r="I957">
        <v>-20.998037145193202</v>
      </c>
      <c r="J957">
        <v>-2.6578091067192702</v>
      </c>
      <c r="K957">
        <v>107.78646145417601</v>
      </c>
      <c r="L957">
        <v>103.52791890868799</v>
      </c>
      <c r="M957">
        <v>43.229340096335299</v>
      </c>
      <c r="N957">
        <v>0.87037507707832595</v>
      </c>
      <c r="O957">
        <v>56.413232733604097</v>
      </c>
      <c r="P957">
        <v>95.056603773584897</v>
      </c>
      <c r="Q957">
        <v>0.18803864109113999</v>
      </c>
    </row>
    <row r="958" spans="1:17" hidden="1" x14ac:dyDescent="0.3">
      <c r="A958" t="s">
        <v>2068</v>
      </c>
      <c r="B958" t="s">
        <v>2069</v>
      </c>
      <c r="C958" t="s">
        <v>3176</v>
      </c>
      <c r="D958" t="s">
        <v>1405</v>
      </c>
      <c r="E958">
        <v>3160.5577352299902</v>
      </c>
      <c r="F958">
        <v>3481.3</v>
      </c>
      <c r="G958">
        <v>55.244349935357597</v>
      </c>
      <c r="H958">
        <v>4.2019036460430303</v>
      </c>
      <c r="I958">
        <v>34.475707693127603</v>
      </c>
      <c r="J958">
        <v>-0.13254090158677501</v>
      </c>
      <c r="K958">
        <v>2979.2275309962502</v>
      </c>
      <c r="L958">
        <v>2441.8892233704501</v>
      </c>
      <c r="M958">
        <v>66.850507607992</v>
      </c>
      <c r="N958">
        <v>0.62260846823154903</v>
      </c>
      <c r="O958">
        <v>1.2552782006721399</v>
      </c>
      <c r="P958">
        <v>103.21639133734099</v>
      </c>
      <c r="Q958">
        <v>0.19536214139056701</v>
      </c>
    </row>
    <row r="959" spans="1:17" x14ac:dyDescent="0.3">
      <c r="A959" t="s">
        <v>2070</v>
      </c>
      <c r="B959" t="s">
        <v>2071</v>
      </c>
      <c r="C959" t="s">
        <v>3161</v>
      </c>
      <c r="D959" t="s">
        <v>51</v>
      </c>
      <c r="E959">
        <v>3159.9406565999998</v>
      </c>
      <c r="F959">
        <v>313.95</v>
      </c>
      <c r="G959">
        <v>-75.673115015701597</v>
      </c>
      <c r="H959">
        <v>-0.95542473721816501</v>
      </c>
      <c r="I959">
        <v>-46.379476827305098</v>
      </c>
      <c r="J959">
        <v>-1.85035917858555</v>
      </c>
      <c r="K959">
        <v>362.29703622729699</v>
      </c>
      <c r="L959">
        <v>454.60866269496802</v>
      </c>
      <c r="M959">
        <v>49.851866100305998</v>
      </c>
      <c r="N959">
        <v>0.71252781924541797</v>
      </c>
      <c r="O959">
        <v>114.954610606784</v>
      </c>
      <c r="P959">
        <v>11.6465149359886</v>
      </c>
    </row>
    <row r="960" spans="1:17" x14ac:dyDescent="0.3">
      <c r="A960" t="s">
        <v>2072</v>
      </c>
      <c r="B960" t="s">
        <v>2073</v>
      </c>
      <c r="C960" t="s">
        <v>3166</v>
      </c>
      <c r="D960" t="s">
        <v>258</v>
      </c>
      <c r="E960">
        <v>3156.7690819999998</v>
      </c>
      <c r="F960">
        <v>325.7</v>
      </c>
      <c r="G960">
        <v>-7.3222551634095003</v>
      </c>
      <c r="H960">
        <v>-1.1993425357488201</v>
      </c>
      <c r="I960">
        <v>0.19630851502089</v>
      </c>
      <c r="J960">
        <v>-0.51203303722928395</v>
      </c>
      <c r="K960">
        <v>321.84755632525702</v>
      </c>
      <c r="L960">
        <v>307.14097061284599</v>
      </c>
      <c r="M960">
        <v>58.230764654564702</v>
      </c>
      <c r="N960">
        <v>0.53476239237992096</v>
      </c>
      <c r="O960">
        <v>23.288302118513901</v>
      </c>
      <c r="P960">
        <v>32.857434223944502</v>
      </c>
      <c r="Q960">
        <v>9.0181786121974E-2</v>
      </c>
    </row>
    <row r="961" spans="1:17" hidden="1" x14ac:dyDescent="0.3">
      <c r="A961" t="s">
        <v>2074</v>
      </c>
      <c r="B961" t="s">
        <v>2075</v>
      </c>
      <c r="C961" t="s">
        <v>3176</v>
      </c>
      <c r="D961" t="s">
        <v>166</v>
      </c>
      <c r="E961">
        <v>3147.7089999999998</v>
      </c>
      <c r="F961">
        <v>182.9</v>
      </c>
      <c r="G961">
        <v>2852.4844595884801</v>
      </c>
      <c r="H961">
        <v>149.11536150317301</v>
      </c>
      <c r="I961">
        <v>491.90649883104197</v>
      </c>
      <c r="J961">
        <v>22.4228102199984</v>
      </c>
      <c r="K961">
        <v>95.302896353001501</v>
      </c>
      <c r="L961">
        <v>54.692166848893201</v>
      </c>
      <c r="M961">
        <v>99.729387841382305</v>
      </c>
      <c r="N961">
        <v>1.73125858401906</v>
      </c>
      <c r="O961">
        <v>0</v>
      </c>
      <c r="P961">
        <v>3337.9699248120301</v>
      </c>
      <c r="Q961">
        <v>0.25876301483016001</v>
      </c>
    </row>
    <row r="962" spans="1:17" hidden="1" x14ac:dyDescent="0.3">
      <c r="A962" t="s">
        <v>2076</v>
      </c>
      <c r="B962" t="s">
        <v>2077</v>
      </c>
      <c r="C962" t="s">
        <v>3176</v>
      </c>
      <c r="D962" t="s">
        <v>141</v>
      </c>
      <c r="E962">
        <v>3146.4841623000002</v>
      </c>
      <c r="F962">
        <v>614.45000000000005</v>
      </c>
      <c r="G962">
        <v>17.472194572658498</v>
      </c>
      <c r="H962">
        <v>0.236529557741473</v>
      </c>
      <c r="I962">
        <v>8.3102122842193005</v>
      </c>
      <c r="J962">
        <v>2.4487015764337299</v>
      </c>
      <c r="K962">
        <v>574.76921428609501</v>
      </c>
      <c r="L962">
        <v>495.08549316638999</v>
      </c>
      <c r="M962">
        <v>64.343440708976999</v>
      </c>
      <c r="N962">
        <v>0.63004826066206898</v>
      </c>
      <c r="O962">
        <v>5.3625193262266801</v>
      </c>
      <c r="P962">
        <v>81.9514361859639</v>
      </c>
      <c r="Q962">
        <v>0.18955171142183799</v>
      </c>
    </row>
    <row r="963" spans="1:17" hidden="1" x14ac:dyDescent="0.3">
      <c r="A963" t="s">
        <v>2078</v>
      </c>
      <c r="B963" t="s">
        <v>2079</v>
      </c>
      <c r="C963" t="s">
        <v>3176</v>
      </c>
      <c r="D963" t="s">
        <v>274</v>
      </c>
      <c r="E963">
        <v>3126.3786458999998</v>
      </c>
      <c r="F963">
        <v>175.05</v>
      </c>
      <c r="G963">
        <v>66.125487249818605</v>
      </c>
      <c r="H963">
        <v>12.337763033663</v>
      </c>
      <c r="I963">
        <v>28.658315254868999</v>
      </c>
      <c r="J963">
        <v>0.75334526961245996</v>
      </c>
      <c r="K963">
        <v>144.45483887211299</v>
      </c>
      <c r="L963">
        <v>130.289672241663</v>
      </c>
      <c r="M963">
        <v>76.961325679878698</v>
      </c>
      <c r="N963">
        <v>2.4498227596278199</v>
      </c>
      <c r="O963">
        <v>2.1422450728363298</v>
      </c>
      <c r="P963">
        <v>108.392857142857</v>
      </c>
      <c r="Q963">
        <v>0.17905470832185799</v>
      </c>
    </row>
    <row r="964" spans="1:17" hidden="1" x14ac:dyDescent="0.3">
      <c r="A964" t="s">
        <v>2080</v>
      </c>
      <c r="B964" t="s">
        <v>2081</v>
      </c>
      <c r="C964" t="s">
        <v>3176</v>
      </c>
      <c r="D964" t="s">
        <v>483</v>
      </c>
      <c r="E964">
        <v>3097.57</v>
      </c>
      <c r="F964">
        <v>465.8</v>
      </c>
      <c r="G964">
        <v>104.53689975979</v>
      </c>
      <c r="H964">
        <v>99.798807707335996</v>
      </c>
      <c r="I964">
        <v>103.57626964174101</v>
      </c>
      <c r="J964">
        <v>34.114162223489402</v>
      </c>
      <c r="K964">
        <v>314.07122378942</v>
      </c>
      <c r="L964">
        <v>243.848572647054</v>
      </c>
      <c r="M964">
        <v>75.619562699938498</v>
      </c>
      <c r="N964">
        <v>0.95232363727940095</v>
      </c>
      <c r="O964">
        <v>8.3726921425504504</v>
      </c>
      <c r="P964">
        <v>163.16384180790899</v>
      </c>
      <c r="Q964">
        <v>0.100349340725943</v>
      </c>
    </row>
    <row r="965" spans="1:17" hidden="1" x14ac:dyDescent="0.3">
      <c r="A965" t="s">
        <v>2082</v>
      </c>
      <c r="B965" t="s">
        <v>2083</v>
      </c>
      <c r="C965" t="s">
        <v>3176</v>
      </c>
      <c r="D965" t="s">
        <v>769</v>
      </c>
      <c r="E965">
        <v>3086.1783</v>
      </c>
      <c r="F965">
        <v>36.21</v>
      </c>
      <c r="G965">
        <v>128.84679022253599</v>
      </c>
      <c r="H965">
        <v>3.8350858861767501</v>
      </c>
      <c r="I965">
        <v>-18.675528026087601</v>
      </c>
      <c r="J965">
        <v>14.7598126875448</v>
      </c>
      <c r="K965">
        <v>34.866604979134998</v>
      </c>
      <c r="L965">
        <v>32.282942143020897</v>
      </c>
      <c r="M965">
        <v>63.869858568848798</v>
      </c>
      <c r="N965">
        <v>1.0029150262406299</v>
      </c>
      <c r="O965">
        <v>24.9654791494062</v>
      </c>
      <c r="P965">
        <v>178.53846153846101</v>
      </c>
      <c r="Q965">
        <v>0.156613127402387</v>
      </c>
    </row>
    <row r="966" spans="1:17" x14ac:dyDescent="0.3">
      <c r="A966" t="s">
        <v>2084</v>
      </c>
      <c r="B966" t="s">
        <v>2085</v>
      </c>
      <c r="C966" t="s">
        <v>3174</v>
      </c>
      <c r="D966" t="s">
        <v>141</v>
      </c>
      <c r="E966">
        <v>3084.2589172200001</v>
      </c>
      <c r="F966">
        <v>405.8</v>
      </c>
      <c r="G966">
        <v>-43.879987933168699</v>
      </c>
      <c r="H966">
        <v>9.6791940825682392</v>
      </c>
      <c r="I966">
        <v>-25.992918563452999</v>
      </c>
      <c r="J966">
        <v>-4.2822939769917197</v>
      </c>
      <c r="K966">
        <v>415.42050859868198</v>
      </c>
      <c r="L966">
        <v>443.74888340335798</v>
      </c>
      <c r="M966">
        <v>39.174574218114699</v>
      </c>
      <c r="N966">
        <v>1.20924803490684</v>
      </c>
      <c r="O966">
        <v>44.159684573681602</v>
      </c>
      <c r="P966">
        <v>17.623188405797102</v>
      </c>
      <c r="Q966">
        <v>2.3209589184693E-2</v>
      </c>
    </row>
    <row r="967" spans="1:17" x14ac:dyDescent="0.3">
      <c r="A967" t="s">
        <v>2086</v>
      </c>
      <c r="B967" t="s">
        <v>2087</v>
      </c>
      <c r="C967" t="s">
        <v>3161</v>
      </c>
      <c r="D967" t="s">
        <v>545</v>
      </c>
      <c r="E967">
        <v>3043.8796615020001</v>
      </c>
      <c r="F967">
        <v>53.07</v>
      </c>
      <c r="G967">
        <v>-11.472772104900301</v>
      </c>
      <c r="H967">
        <v>-0.69219653236080703</v>
      </c>
      <c r="I967">
        <v>27.601010428108602</v>
      </c>
      <c r="J967">
        <v>-4.6456340396410001</v>
      </c>
      <c r="K967">
        <v>54.176435945152697</v>
      </c>
      <c r="L967">
        <v>48.134204489595803</v>
      </c>
      <c r="M967">
        <v>32.708441418314401</v>
      </c>
      <c r="N967">
        <v>0.67954440495300095</v>
      </c>
      <c r="O967">
        <v>18.711136235161</v>
      </c>
      <c r="P967">
        <v>59.609022556390897</v>
      </c>
      <c r="Q967">
        <v>-5.3128411724660998E-2</v>
      </c>
    </row>
    <row r="968" spans="1:17" x14ac:dyDescent="0.3">
      <c r="A968" t="s">
        <v>2088</v>
      </c>
      <c r="B968" t="s">
        <v>2089</v>
      </c>
      <c r="C968" t="s">
        <v>3173</v>
      </c>
      <c r="D968" t="s">
        <v>92</v>
      </c>
      <c r="E968">
        <v>3037.3428155000001</v>
      </c>
      <c r="F968">
        <v>705.95</v>
      </c>
      <c r="G968">
        <v>-57.794084186031697</v>
      </c>
      <c r="H968">
        <v>-4.4447706700397296</v>
      </c>
      <c r="I968">
        <v>-14.127563647046699</v>
      </c>
      <c r="J968">
        <v>-3.1533632877508602</v>
      </c>
      <c r="K968">
        <v>727.90889539201396</v>
      </c>
      <c r="L968">
        <v>780.71892620611902</v>
      </c>
      <c r="M968">
        <v>48.974151904360603</v>
      </c>
      <c r="N968">
        <v>0.19875245845605399</v>
      </c>
      <c r="O968">
        <v>48.027480699766201</v>
      </c>
      <c r="P968">
        <v>14.083710407239799</v>
      </c>
    </row>
    <row r="969" spans="1:17" hidden="1" x14ac:dyDescent="0.3">
      <c r="A969" t="s">
        <v>2090</v>
      </c>
      <c r="B969" t="s">
        <v>2091</v>
      </c>
      <c r="C969" t="s">
        <v>3176</v>
      </c>
      <c r="D969" t="s">
        <v>501</v>
      </c>
      <c r="E969">
        <v>3032.1630040199998</v>
      </c>
      <c r="F969">
        <v>4747.8</v>
      </c>
      <c r="G969">
        <v>8.9895287240362904</v>
      </c>
      <c r="H969">
        <v>-8.98639804546508</v>
      </c>
      <c r="I969">
        <v>38.456629508573201</v>
      </c>
      <c r="J969">
        <v>-3.0436761669647199</v>
      </c>
      <c r="K969">
        <v>4638.1829598110598</v>
      </c>
      <c r="L969">
        <v>3937.0526590730601</v>
      </c>
      <c r="M969">
        <v>36.617500437164999</v>
      </c>
      <c r="N969">
        <v>0.31487198580364001</v>
      </c>
      <c r="O969">
        <v>14.284510720754801</v>
      </c>
      <c r="P969">
        <v>66.469732297820798</v>
      </c>
      <c r="Q969">
        <v>0.13214018600968899</v>
      </c>
    </row>
    <row r="970" spans="1:17" hidden="1" x14ac:dyDescent="0.3">
      <c r="A970" t="s">
        <v>2092</v>
      </c>
      <c r="B970" t="s">
        <v>2093</v>
      </c>
      <c r="C970" t="s">
        <v>3176</v>
      </c>
      <c r="D970" t="s">
        <v>281</v>
      </c>
      <c r="E970">
        <v>3024.8736366749999</v>
      </c>
      <c r="F970">
        <v>562.65</v>
      </c>
      <c r="G970">
        <v>136.099376116298</v>
      </c>
      <c r="H970">
        <v>-8.4150226764540008</v>
      </c>
      <c r="I970">
        <v>84.399080137909394</v>
      </c>
      <c r="J970">
        <v>-1.5507055325115</v>
      </c>
      <c r="K970">
        <v>601.93263691933805</v>
      </c>
      <c r="L970">
        <v>478.45323642540302</v>
      </c>
      <c r="M970">
        <v>44.395916754849097</v>
      </c>
      <c r="N970">
        <v>0.29240057379300199</v>
      </c>
      <c r="O970">
        <v>61.521372078556801</v>
      </c>
      <c r="P970">
        <v>190.02577319587601</v>
      </c>
      <c r="Q970">
        <v>0.189400732366623</v>
      </c>
    </row>
    <row r="971" spans="1:17" hidden="1" x14ac:dyDescent="0.3">
      <c r="A971" t="s">
        <v>2094</v>
      </c>
      <c r="B971" t="s">
        <v>2095</v>
      </c>
      <c r="C971" t="s">
        <v>3176</v>
      </c>
      <c r="D971" t="s">
        <v>269</v>
      </c>
      <c r="E971">
        <v>3024.5840910000002</v>
      </c>
      <c r="F971">
        <v>282</v>
      </c>
      <c r="G971">
        <v>-16.6152755158862</v>
      </c>
      <c r="H971">
        <v>1.12245470788303</v>
      </c>
      <c r="I971">
        <v>6.6906302635799397</v>
      </c>
      <c r="J971">
        <v>2.0090389385332301</v>
      </c>
      <c r="K971">
        <v>274.75676209067302</v>
      </c>
      <c r="L971">
        <v>267.21479997932602</v>
      </c>
      <c r="M971">
        <v>64.664156612782804</v>
      </c>
      <c r="N971">
        <v>0.384740344508888</v>
      </c>
      <c r="O971">
        <v>20.390070921985799</v>
      </c>
      <c r="P971">
        <v>34.062277157118999</v>
      </c>
      <c r="Q971">
        <v>3.7219493188733001E-2</v>
      </c>
    </row>
    <row r="972" spans="1:17" hidden="1" x14ac:dyDescent="0.3">
      <c r="A972" t="s">
        <v>2096</v>
      </c>
      <c r="B972" t="s">
        <v>2097</v>
      </c>
      <c r="C972" t="s">
        <v>3176</v>
      </c>
      <c r="D972" t="s">
        <v>2098</v>
      </c>
      <c r="E972">
        <v>3017.8698440799999</v>
      </c>
      <c r="F972">
        <v>261.64999999999998</v>
      </c>
      <c r="G972">
        <v>11.3676243407592</v>
      </c>
      <c r="H972">
        <v>-12.712910186869401</v>
      </c>
      <c r="I972">
        <v>18.654438017884999</v>
      </c>
      <c r="J972">
        <v>-2.8266539820372198</v>
      </c>
      <c r="K972">
        <v>274.07697170589</v>
      </c>
      <c r="M972">
        <v>42.043178422866497</v>
      </c>
      <c r="N972">
        <v>0.33103568242977399</v>
      </c>
      <c r="O972">
        <v>26.122682973437801</v>
      </c>
      <c r="P972">
        <v>141.70900692840601</v>
      </c>
    </row>
    <row r="973" spans="1:17" hidden="1" x14ac:dyDescent="0.3">
      <c r="A973" t="s">
        <v>2099</v>
      </c>
      <c r="B973" t="s">
        <v>2100</v>
      </c>
      <c r="C973" t="s">
        <v>3176</v>
      </c>
      <c r="D973" t="s">
        <v>1405</v>
      </c>
      <c r="E973">
        <v>3003.1297055099999</v>
      </c>
      <c r="F973">
        <v>397.65</v>
      </c>
      <c r="G973">
        <v>20.229158474656401</v>
      </c>
      <c r="H973">
        <v>-12.7989398210717</v>
      </c>
      <c r="I973">
        <v>12.1297574758694</v>
      </c>
      <c r="J973">
        <v>-2.4012968349029502</v>
      </c>
      <c r="K973">
        <v>396.36677022810801</v>
      </c>
      <c r="L973">
        <v>344.75151517382398</v>
      </c>
      <c r="M973">
        <v>39.726863499869403</v>
      </c>
      <c r="N973">
        <v>0.38945314501848999</v>
      </c>
      <c r="O973">
        <v>13.630076700616099</v>
      </c>
      <c r="P973">
        <v>60.310421286031001</v>
      </c>
      <c r="Q973">
        <v>2.4896970611389999E-2</v>
      </c>
    </row>
    <row r="974" spans="1:17" hidden="1" x14ac:dyDescent="0.3">
      <c r="A974" t="s">
        <v>2101</v>
      </c>
      <c r="B974" t="s">
        <v>2102</v>
      </c>
      <c r="C974" t="s">
        <v>3176</v>
      </c>
      <c r="D974" t="s">
        <v>46</v>
      </c>
      <c r="E974">
        <v>2994.5720999999999</v>
      </c>
      <c r="F974">
        <v>240.25</v>
      </c>
      <c r="G974">
        <v>16.797892248796501</v>
      </c>
      <c r="H974">
        <v>-15.528505935075099</v>
      </c>
      <c r="I974">
        <v>42.532778277856998</v>
      </c>
      <c r="J974">
        <v>-1.0679749012678299</v>
      </c>
      <c r="K974">
        <v>234.76061808654299</v>
      </c>
      <c r="L974">
        <v>206.68536159782201</v>
      </c>
      <c r="M974">
        <v>40.367020435315801</v>
      </c>
      <c r="N974">
        <v>0.26321592023488599</v>
      </c>
      <c r="O974">
        <v>23.621227887617</v>
      </c>
      <c r="P974">
        <v>70.390070921985796</v>
      </c>
    </row>
    <row r="975" spans="1:17" x14ac:dyDescent="0.3">
      <c r="A975" t="s">
        <v>2103</v>
      </c>
      <c r="B975" t="s">
        <v>2104</v>
      </c>
      <c r="C975" t="s">
        <v>3170</v>
      </c>
      <c r="D975" t="s">
        <v>78</v>
      </c>
      <c r="E975">
        <v>2991.1115284319999</v>
      </c>
      <c r="F975">
        <v>228.84</v>
      </c>
      <c r="G975">
        <v>-31.408241116287201</v>
      </c>
      <c r="H975">
        <v>-1.06414191087203</v>
      </c>
      <c r="I975">
        <v>-10.136215131075099</v>
      </c>
      <c r="J975">
        <v>0.27066149967599001</v>
      </c>
      <c r="K975">
        <v>233.96106397349499</v>
      </c>
      <c r="L975">
        <v>235.41792422396</v>
      </c>
      <c r="M975">
        <v>41.763920505761</v>
      </c>
      <c r="N975">
        <v>0.28324181353959998</v>
      </c>
      <c r="O975">
        <v>33.280894948435503</v>
      </c>
      <c r="P975">
        <v>17.958762886597899</v>
      </c>
      <c r="Q975">
        <v>-6.1758452161357003E-2</v>
      </c>
    </row>
    <row r="976" spans="1:17" hidden="1" x14ac:dyDescent="0.3">
      <c r="A976" t="s">
        <v>2105</v>
      </c>
      <c r="B976" t="s">
        <v>2106</v>
      </c>
      <c r="C976" t="s">
        <v>3176</v>
      </c>
      <c r="D976" t="s">
        <v>204</v>
      </c>
      <c r="E976">
        <v>2990.2820531249999</v>
      </c>
      <c r="F976">
        <v>1978.75</v>
      </c>
      <c r="G976">
        <v>-37.948628896474801</v>
      </c>
      <c r="H976">
        <v>0.38438528742703199</v>
      </c>
      <c r="I976">
        <v>-6.7903221320590097</v>
      </c>
      <c r="J976">
        <v>-2.1580568565267102</v>
      </c>
      <c r="K976">
        <v>1995.840294435</v>
      </c>
      <c r="L976">
        <v>2025.34865255304</v>
      </c>
      <c r="M976">
        <v>44.194152306903</v>
      </c>
      <c r="N976">
        <v>0.48025089660220699</v>
      </c>
      <c r="O976">
        <v>24.320909665192598</v>
      </c>
      <c r="P976">
        <v>13.580920127428699</v>
      </c>
      <c r="Q976">
        <v>4.5252909565205002E-2</v>
      </c>
    </row>
    <row r="977" spans="1:17" hidden="1" x14ac:dyDescent="0.3">
      <c r="A977" t="s">
        <v>2107</v>
      </c>
      <c r="B977" t="s">
        <v>2108</v>
      </c>
      <c r="C977" t="s">
        <v>3176</v>
      </c>
      <c r="D977" t="s">
        <v>118</v>
      </c>
      <c r="E977">
        <v>2988.73565315</v>
      </c>
      <c r="F977">
        <v>4158.05</v>
      </c>
      <c r="G977">
        <v>32.597887750133197</v>
      </c>
      <c r="H977">
        <v>-2.69739293854914</v>
      </c>
      <c r="I977">
        <v>9.1555907303997408</v>
      </c>
      <c r="J977">
        <v>1.7962353010759</v>
      </c>
      <c r="K977">
        <v>4202.5751896674501</v>
      </c>
      <c r="L977">
        <v>3833.5264327629402</v>
      </c>
      <c r="M977">
        <v>50.672865390938597</v>
      </c>
      <c r="N977">
        <v>1.04661098370187</v>
      </c>
      <c r="O977">
        <v>23.687786342155501</v>
      </c>
      <c r="P977">
        <v>94.920776298518604</v>
      </c>
      <c r="Q977">
        <v>0.14077245979689701</v>
      </c>
    </row>
    <row r="978" spans="1:17" hidden="1" x14ac:dyDescent="0.3">
      <c r="A978" t="s">
        <v>2109</v>
      </c>
      <c r="B978" t="s">
        <v>2110</v>
      </c>
      <c r="C978" t="s">
        <v>3176</v>
      </c>
      <c r="D978" t="s">
        <v>127</v>
      </c>
      <c r="E978">
        <v>2983.3039600000002</v>
      </c>
      <c r="F978">
        <v>587.6</v>
      </c>
      <c r="G978">
        <v>-51.925475429944001</v>
      </c>
      <c r="H978">
        <v>-0.50244330002126103</v>
      </c>
      <c r="I978">
        <v>-17.654401488498898</v>
      </c>
      <c r="J978">
        <v>1.2504464332618901</v>
      </c>
      <c r="K978">
        <v>591.56578158156299</v>
      </c>
      <c r="L978">
        <v>634.33835760440195</v>
      </c>
      <c r="M978">
        <v>44.283296975080503</v>
      </c>
      <c r="N978">
        <v>0.52377605670096805</v>
      </c>
      <c r="O978">
        <v>46.187882913546602</v>
      </c>
      <c r="P978">
        <v>17.285429141716499</v>
      </c>
      <c r="Q978">
        <v>3.5407081018994001E-2</v>
      </c>
    </row>
    <row r="979" spans="1:17" hidden="1" x14ac:dyDescent="0.3">
      <c r="A979" t="s">
        <v>2111</v>
      </c>
      <c r="B979" t="s">
        <v>2112</v>
      </c>
      <c r="C979" t="s">
        <v>3176</v>
      </c>
      <c r="D979" t="s">
        <v>1356</v>
      </c>
      <c r="E979">
        <v>2977.0468227000001</v>
      </c>
      <c r="F979">
        <v>565.1</v>
      </c>
      <c r="G979">
        <v>81.643848116982994</v>
      </c>
      <c r="H979">
        <v>3.0190278256524499</v>
      </c>
      <c r="I979">
        <v>95.594850783462405</v>
      </c>
      <c r="J979">
        <v>-2.0874868214567801</v>
      </c>
      <c r="K979">
        <v>493.22256487946402</v>
      </c>
      <c r="L979">
        <v>365.84259382045502</v>
      </c>
      <c r="M979">
        <v>60.740338766357802</v>
      </c>
      <c r="N979">
        <v>1.1473717403289101</v>
      </c>
      <c r="O979">
        <v>8.6002477437621696</v>
      </c>
      <c r="P979">
        <v>166.997401370186</v>
      </c>
      <c r="Q979">
        <v>0.106059995576924</v>
      </c>
    </row>
    <row r="980" spans="1:17" hidden="1" x14ac:dyDescent="0.3">
      <c r="A980" t="s">
        <v>2113</v>
      </c>
      <c r="B980" t="s">
        <v>2114</v>
      </c>
      <c r="C980" t="s">
        <v>3176</v>
      </c>
      <c r="D980" t="s">
        <v>232</v>
      </c>
      <c r="E980">
        <v>2971.49844717</v>
      </c>
      <c r="F980">
        <v>2725.7</v>
      </c>
      <c r="G980">
        <v>145.452481182969</v>
      </c>
      <c r="H980">
        <v>24.2971703973617</v>
      </c>
      <c r="I980">
        <v>98.885237018458298</v>
      </c>
      <c r="J980">
        <v>1.6390152243529099</v>
      </c>
      <c r="K980">
        <v>2069.4780294949601</v>
      </c>
      <c r="L980">
        <v>1582.2978325290601</v>
      </c>
      <c r="M980">
        <v>83.000350294132602</v>
      </c>
      <c r="N980">
        <v>1.7754878098377</v>
      </c>
      <c r="O980">
        <v>2.6782111017353301</v>
      </c>
      <c r="P980">
        <v>196.25563828052799</v>
      </c>
      <c r="Q980">
        <v>0.13981868221972901</v>
      </c>
    </row>
    <row r="981" spans="1:17" hidden="1" x14ac:dyDescent="0.3">
      <c r="A981" t="s">
        <v>2115</v>
      </c>
      <c r="B981" t="s">
        <v>2116</v>
      </c>
      <c r="C981" t="s">
        <v>3176</v>
      </c>
      <c r="D981" t="s">
        <v>483</v>
      </c>
      <c r="E981">
        <v>2961.1486252</v>
      </c>
      <c r="F981">
        <v>522.1</v>
      </c>
      <c r="G981">
        <v>-9.6725109135776801</v>
      </c>
      <c r="H981">
        <v>-2.9091673288034801</v>
      </c>
      <c r="I981">
        <v>-10.436802253683</v>
      </c>
      <c r="J981">
        <v>4.4990490794697404</v>
      </c>
      <c r="K981">
        <v>517.76532887307997</v>
      </c>
      <c r="L981">
        <v>506.85534222535398</v>
      </c>
      <c r="M981">
        <v>63.5146381782099</v>
      </c>
      <c r="N981">
        <v>0.63192163821945002</v>
      </c>
      <c r="O981">
        <v>26.4029879333461</v>
      </c>
      <c r="P981">
        <v>35.522388059701399</v>
      </c>
      <c r="Q981">
        <v>2.7193874515319998E-2</v>
      </c>
    </row>
    <row r="982" spans="1:17" hidden="1" x14ac:dyDescent="0.3">
      <c r="A982" t="s">
        <v>2117</v>
      </c>
      <c r="B982" t="s">
        <v>2118</v>
      </c>
      <c r="C982" t="s">
        <v>3176</v>
      </c>
      <c r="D982" t="s">
        <v>281</v>
      </c>
      <c r="E982">
        <v>2959.5193554590001</v>
      </c>
      <c r="F982">
        <v>100.27</v>
      </c>
      <c r="G982">
        <v>58.999057359535399</v>
      </c>
      <c r="H982">
        <v>24.564219061603499</v>
      </c>
      <c r="I982">
        <v>74.8767229707056</v>
      </c>
      <c r="J982">
        <v>25.111614597425302</v>
      </c>
      <c r="K982">
        <v>74.499746533019405</v>
      </c>
      <c r="L982">
        <v>61.442229008634001</v>
      </c>
      <c r="M982">
        <v>82.847075282823297</v>
      </c>
      <c r="N982">
        <v>1.2129324912507</v>
      </c>
      <c r="O982">
        <v>3.3708985738506199</v>
      </c>
      <c r="P982">
        <v>118.21545157780101</v>
      </c>
      <c r="Q982">
        <v>9.5816008340243994E-2</v>
      </c>
    </row>
    <row r="983" spans="1:17" hidden="1" x14ac:dyDescent="0.3">
      <c r="A983" t="s">
        <v>2119</v>
      </c>
      <c r="B983" t="s">
        <v>2120</v>
      </c>
      <c r="C983" t="s">
        <v>3176</v>
      </c>
      <c r="D983" t="s">
        <v>837</v>
      </c>
      <c r="E983">
        <v>2953.2</v>
      </c>
      <c r="F983">
        <v>492.2</v>
      </c>
      <c r="G983">
        <v>-15.274415006735</v>
      </c>
      <c r="H983">
        <v>20.799764819155399</v>
      </c>
      <c r="I983">
        <v>-0.25720417427681802</v>
      </c>
      <c r="J983">
        <v>24.508530636262702</v>
      </c>
      <c r="O983">
        <v>6.5928484355952799</v>
      </c>
      <c r="P983">
        <v>29.5263157894736</v>
      </c>
    </row>
    <row r="984" spans="1:17" hidden="1" x14ac:dyDescent="0.3">
      <c r="A984" t="s">
        <v>2121</v>
      </c>
      <c r="B984" t="s">
        <v>2122</v>
      </c>
      <c r="C984" t="s">
        <v>3176</v>
      </c>
      <c r="D984" t="s">
        <v>258</v>
      </c>
      <c r="E984">
        <v>2945.7</v>
      </c>
      <c r="F984">
        <v>14728.5</v>
      </c>
      <c r="G984">
        <v>-22.7982635745465</v>
      </c>
      <c r="H984">
        <v>-2.7955457986384298</v>
      </c>
      <c r="I984">
        <v>9.7953476604033103</v>
      </c>
      <c r="J984">
        <v>1.8850273314722099</v>
      </c>
      <c r="K984">
        <v>14838.0647829837</v>
      </c>
      <c r="L984">
        <v>13854.336661237399</v>
      </c>
      <c r="M984">
        <v>52.137852942340302</v>
      </c>
      <c r="N984">
        <v>0.67853840443497104</v>
      </c>
      <c r="O984">
        <v>15.4228197032963</v>
      </c>
      <c r="P984">
        <v>41.606576290741202</v>
      </c>
      <c r="Q984">
        <v>0.13892647290051899</v>
      </c>
    </row>
    <row r="985" spans="1:17" hidden="1" x14ac:dyDescent="0.3">
      <c r="A985" t="s">
        <v>2123</v>
      </c>
      <c r="B985" t="s">
        <v>2124</v>
      </c>
      <c r="C985" t="s">
        <v>3176</v>
      </c>
      <c r="D985" t="s">
        <v>403</v>
      </c>
      <c r="E985">
        <v>2935.8250050000001</v>
      </c>
      <c r="F985">
        <v>1713.9</v>
      </c>
      <c r="G985">
        <v>283.19114820418099</v>
      </c>
      <c r="H985">
        <v>-8.9355518185647291</v>
      </c>
      <c r="I985">
        <v>146.578153564372</v>
      </c>
      <c r="J985">
        <v>-1.79947436686415</v>
      </c>
      <c r="K985">
        <v>1694.4280066317899</v>
      </c>
      <c r="L985">
        <v>1199.0401013835501</v>
      </c>
      <c r="M985">
        <v>44.710096443932599</v>
      </c>
      <c r="N985">
        <v>0.39227521977503299</v>
      </c>
      <c r="O985">
        <v>27.148608436898201</v>
      </c>
      <c r="P985">
        <v>339.461538461538</v>
      </c>
      <c r="Q985">
        <v>0.28176667836054398</v>
      </c>
    </row>
    <row r="986" spans="1:17" hidden="1" x14ac:dyDescent="0.3">
      <c r="A986" t="s">
        <v>2125</v>
      </c>
      <c r="B986" t="s">
        <v>2126</v>
      </c>
      <c r="C986" t="s">
        <v>3176</v>
      </c>
      <c r="D986" t="s">
        <v>158</v>
      </c>
      <c r="E986">
        <v>2929.7854256599999</v>
      </c>
      <c r="F986">
        <v>306.7</v>
      </c>
      <c r="G986">
        <v>-18.672198095795501</v>
      </c>
      <c r="H986">
        <v>-19.034065148103501</v>
      </c>
      <c r="I986">
        <v>-25.2102903283083</v>
      </c>
      <c r="J986">
        <v>-9.7108076902402498</v>
      </c>
      <c r="K986">
        <v>346.51511665365098</v>
      </c>
      <c r="L986">
        <v>343.89871165691198</v>
      </c>
      <c r="M986">
        <v>37.791949115550402</v>
      </c>
      <c r="N986">
        <v>1.56369926984732</v>
      </c>
      <c r="O986">
        <v>57.548092598630497</v>
      </c>
      <c r="P986">
        <v>19.199378157792399</v>
      </c>
      <c r="Q986">
        <v>8.5285604079710003E-2</v>
      </c>
    </row>
    <row r="987" spans="1:17" hidden="1" x14ac:dyDescent="0.3">
      <c r="A987" t="s">
        <v>2127</v>
      </c>
      <c r="B987" t="s">
        <v>2128</v>
      </c>
      <c r="C987" t="s">
        <v>3176</v>
      </c>
      <c r="D987" t="s">
        <v>751</v>
      </c>
      <c r="E987">
        <v>2929.7086490000002</v>
      </c>
      <c r="F987">
        <v>714.5</v>
      </c>
      <c r="G987">
        <v>-31.7885447990889</v>
      </c>
      <c r="H987">
        <v>-6.0385532974710303</v>
      </c>
      <c r="I987">
        <v>3.9627316085373301</v>
      </c>
      <c r="J987">
        <v>0.68417626094830497</v>
      </c>
      <c r="K987">
        <v>731.12389553186995</v>
      </c>
      <c r="L987">
        <v>703.76506416101404</v>
      </c>
      <c r="M987">
        <v>44.664745136020301</v>
      </c>
      <c r="N987">
        <v>0.33635921123222501</v>
      </c>
      <c r="O987">
        <v>22.127361791462501</v>
      </c>
      <c r="P987">
        <v>27.316464718460399</v>
      </c>
      <c r="Q987">
        <v>-2.0264637628957999E-2</v>
      </c>
    </row>
    <row r="988" spans="1:17" hidden="1" x14ac:dyDescent="0.3">
      <c r="A988" t="s">
        <v>2129</v>
      </c>
      <c r="B988" t="s">
        <v>2130</v>
      </c>
      <c r="C988" t="s">
        <v>3176</v>
      </c>
      <c r="D988" t="s">
        <v>204</v>
      </c>
      <c r="E988">
        <v>2922.9946092</v>
      </c>
      <c r="F988">
        <v>941.75</v>
      </c>
      <c r="G988">
        <v>4.9938248919944197</v>
      </c>
      <c r="H988">
        <v>-10.9369731903098</v>
      </c>
      <c r="I988">
        <v>35.387192484161098</v>
      </c>
      <c r="J988">
        <v>-3.2894428955816899</v>
      </c>
      <c r="K988">
        <v>916.62442611320296</v>
      </c>
      <c r="L988">
        <v>753.35639020849101</v>
      </c>
      <c r="M988">
        <v>32.913323296453797</v>
      </c>
      <c r="N988">
        <v>0.418542063568416</v>
      </c>
      <c r="O988">
        <v>20.8070082293602</v>
      </c>
      <c r="P988">
        <v>70.5914319355131</v>
      </c>
      <c r="Q988">
        <v>7.7697501794471005E-2</v>
      </c>
    </row>
    <row r="989" spans="1:17" hidden="1" x14ac:dyDescent="0.3">
      <c r="A989" t="s">
        <v>2131</v>
      </c>
      <c r="B989" t="s">
        <v>2132</v>
      </c>
      <c r="C989" t="s">
        <v>3176</v>
      </c>
      <c r="D989" t="s">
        <v>624</v>
      </c>
      <c r="E989">
        <v>2915.6420779199998</v>
      </c>
      <c r="F989">
        <v>2039.4</v>
      </c>
      <c r="G989">
        <v>287.32849761928998</v>
      </c>
      <c r="H989">
        <v>3.5465544280139798</v>
      </c>
      <c r="I989">
        <v>16.672802549764601</v>
      </c>
      <c r="J989">
        <v>7.2756902187126604</v>
      </c>
      <c r="K989">
        <v>1843.35587982436</v>
      </c>
      <c r="L989">
        <v>1466.8334372675899</v>
      </c>
      <c r="M989">
        <v>84.980069572351596</v>
      </c>
      <c r="N989">
        <v>0.67961025853170098</v>
      </c>
      <c r="O989">
        <v>10.1010101010101</v>
      </c>
      <c r="P989">
        <v>322.104936355169</v>
      </c>
      <c r="Q989">
        <v>0.25257356064564601</v>
      </c>
    </row>
    <row r="990" spans="1:17" x14ac:dyDescent="0.3">
      <c r="A990" t="s">
        <v>2133</v>
      </c>
      <c r="B990" t="s">
        <v>2134</v>
      </c>
      <c r="C990" t="s">
        <v>3161</v>
      </c>
      <c r="D990" t="s">
        <v>548</v>
      </c>
      <c r="E990">
        <v>2914.12680262</v>
      </c>
      <c r="F990">
        <v>974.6</v>
      </c>
      <c r="G990">
        <v>-10.111536441339</v>
      </c>
      <c r="H990">
        <v>-3.8625714612283399</v>
      </c>
      <c r="I990">
        <v>-25.928100781126101</v>
      </c>
      <c r="J990">
        <v>1.6504316794779399</v>
      </c>
      <c r="K990">
        <v>1005.56848457052</v>
      </c>
      <c r="L990">
        <v>1005.78618608394</v>
      </c>
      <c r="M990">
        <v>44.379244457298498</v>
      </c>
      <c r="N990">
        <v>0.71082860905853595</v>
      </c>
      <c r="O990">
        <v>29.6891032218346</v>
      </c>
      <c r="P990">
        <v>20.320987654320898</v>
      </c>
      <c r="Q990">
        <v>1.8794466445740999E-2</v>
      </c>
    </row>
    <row r="991" spans="1:17" hidden="1" x14ac:dyDescent="0.3">
      <c r="A991" t="s">
        <v>2135</v>
      </c>
      <c r="B991" t="s">
        <v>2136</v>
      </c>
      <c r="C991" t="s">
        <v>3176</v>
      </c>
      <c r="D991" t="s">
        <v>1928</v>
      </c>
      <c r="E991">
        <v>2893.44</v>
      </c>
      <c r="F991">
        <v>452.1</v>
      </c>
      <c r="G991">
        <v>45.9513053420429</v>
      </c>
      <c r="H991">
        <v>41.2235776629078</v>
      </c>
      <c r="I991">
        <v>62.125296772256299</v>
      </c>
      <c r="J991">
        <v>25.3018970871635</v>
      </c>
      <c r="K991">
        <v>348.30353065837897</v>
      </c>
      <c r="L991">
        <v>294.47157148966801</v>
      </c>
      <c r="M991">
        <v>73.645359112730901</v>
      </c>
      <c r="N991">
        <v>2.3372109579039302</v>
      </c>
      <c r="O991">
        <v>5.4191550541915401</v>
      </c>
      <c r="P991">
        <v>99.119136754018896</v>
      </c>
      <c r="Q991">
        <v>0.18746382143681101</v>
      </c>
    </row>
    <row r="992" spans="1:17" hidden="1" x14ac:dyDescent="0.3">
      <c r="A992" t="s">
        <v>2137</v>
      </c>
      <c r="B992" t="s">
        <v>2138</v>
      </c>
      <c r="C992" t="s">
        <v>3176</v>
      </c>
      <c r="D992" t="s">
        <v>54</v>
      </c>
      <c r="E992">
        <v>2888.3272636000002</v>
      </c>
      <c r="F992">
        <v>341.2</v>
      </c>
      <c r="G992">
        <v>141.68537767932901</v>
      </c>
      <c r="H992">
        <v>16.813127043785201</v>
      </c>
      <c r="I992">
        <v>100.73148722908699</v>
      </c>
      <c r="J992">
        <v>2.7582490884996198</v>
      </c>
      <c r="K992">
        <v>295.00920188773802</v>
      </c>
      <c r="L992">
        <v>216.232603486881</v>
      </c>
      <c r="M992">
        <v>62.479306364158099</v>
      </c>
      <c r="N992">
        <v>0.67906248754669796</v>
      </c>
      <c r="O992">
        <v>6.6090269636576799</v>
      </c>
      <c r="P992">
        <v>205.051408135896</v>
      </c>
      <c r="Q992">
        <v>7.3946944187465002E-2</v>
      </c>
    </row>
    <row r="993" spans="1:17" x14ac:dyDescent="0.3">
      <c r="A993" t="s">
        <v>2139</v>
      </c>
      <c r="B993" t="s">
        <v>2140</v>
      </c>
      <c r="C993" t="s">
        <v>3159</v>
      </c>
      <c r="D993" t="s">
        <v>443</v>
      </c>
      <c r="E993">
        <v>2877.5396734229998</v>
      </c>
      <c r="F993">
        <v>86.61</v>
      </c>
      <c r="G993">
        <v>-30.904885446104501</v>
      </c>
      <c r="H993">
        <v>2.2501620133901898</v>
      </c>
      <c r="I993">
        <v>-21.341275558156301</v>
      </c>
      <c r="J993">
        <v>0.14543252370686199</v>
      </c>
      <c r="K993">
        <v>85.932132646479104</v>
      </c>
      <c r="L993">
        <v>86.035353660209594</v>
      </c>
      <c r="M993">
        <v>43.552597599578199</v>
      </c>
      <c r="N993">
        <v>1.0748956456210199</v>
      </c>
      <c r="O993">
        <v>38.552130239002402</v>
      </c>
      <c r="P993">
        <v>38.465227817745799</v>
      </c>
      <c r="Q993">
        <v>-4.4252413986899997E-4</v>
      </c>
    </row>
    <row r="994" spans="1:17" hidden="1" x14ac:dyDescent="0.3">
      <c r="A994" t="s">
        <v>2141</v>
      </c>
      <c r="B994" t="s">
        <v>2142</v>
      </c>
      <c r="C994" t="s">
        <v>3176</v>
      </c>
      <c r="D994" t="s">
        <v>345</v>
      </c>
      <c r="E994">
        <v>2869.4350970999999</v>
      </c>
      <c r="F994">
        <v>299</v>
      </c>
      <c r="G994">
        <v>17.684072976800199</v>
      </c>
      <c r="H994">
        <v>13.615508823578599</v>
      </c>
      <c r="I994">
        <v>61.456741680311502</v>
      </c>
      <c r="J994">
        <v>12.9579982178397</v>
      </c>
      <c r="K994">
        <v>250.57457079313701</v>
      </c>
      <c r="M994">
        <v>81.278431739577599</v>
      </c>
      <c r="N994">
        <v>1.32866306770057</v>
      </c>
      <c r="O994">
        <v>1.2374581939799301</v>
      </c>
      <c r="P994">
        <v>98.539176626826006</v>
      </c>
    </row>
    <row r="995" spans="1:17" hidden="1" x14ac:dyDescent="0.3">
      <c r="A995" t="s">
        <v>2143</v>
      </c>
      <c r="B995" t="s">
        <v>2144</v>
      </c>
      <c r="C995" t="s">
        <v>3176</v>
      </c>
      <c r="D995" t="s">
        <v>104</v>
      </c>
      <c r="E995">
        <v>2868.3898721999999</v>
      </c>
      <c r="F995">
        <v>761.5</v>
      </c>
      <c r="G995">
        <v>-22.220388814436699</v>
      </c>
      <c r="H995">
        <v>-2.0274471600402602</v>
      </c>
      <c r="I995">
        <v>-15.340312684136199</v>
      </c>
      <c r="J995">
        <v>-2.1321054468623601</v>
      </c>
      <c r="K995">
        <v>801.48389029723603</v>
      </c>
      <c r="L995">
        <v>760.93465192292501</v>
      </c>
      <c r="M995">
        <v>28.2608763584645</v>
      </c>
      <c r="N995">
        <v>0.63743546940667795</v>
      </c>
      <c r="O995">
        <v>33.420879842416198</v>
      </c>
      <c r="P995">
        <v>41.766731825374599</v>
      </c>
      <c r="Q995">
        <v>5.3241332157051999E-2</v>
      </c>
    </row>
    <row r="996" spans="1:17" hidden="1" x14ac:dyDescent="0.3">
      <c r="A996" t="s">
        <v>2145</v>
      </c>
      <c r="B996" t="s">
        <v>2146</v>
      </c>
      <c r="C996" t="s">
        <v>3176</v>
      </c>
      <c r="D996" t="s">
        <v>358</v>
      </c>
      <c r="E996">
        <v>2854.2561980999999</v>
      </c>
      <c r="F996">
        <v>259.8</v>
      </c>
      <c r="G996">
        <v>-25.076092386256001</v>
      </c>
      <c r="H996">
        <v>11.862855237508899</v>
      </c>
      <c r="I996">
        <v>17.575325974768599</v>
      </c>
      <c r="J996">
        <v>-0.98802971395607497</v>
      </c>
      <c r="K996">
        <v>241.825208940436</v>
      </c>
      <c r="L996">
        <v>220.881948699433</v>
      </c>
      <c r="M996">
        <v>52.634595169745701</v>
      </c>
      <c r="N996">
        <v>2.2216533750631098</v>
      </c>
      <c r="O996">
        <v>7.7752117013086997</v>
      </c>
      <c r="P996">
        <v>45.139664804469199</v>
      </c>
      <c r="Q996">
        <v>2.4428384225218001E-2</v>
      </c>
    </row>
    <row r="997" spans="1:17" hidden="1" x14ac:dyDescent="0.3">
      <c r="A997" t="s">
        <v>2147</v>
      </c>
      <c r="B997" t="s">
        <v>2148</v>
      </c>
      <c r="C997" t="s">
        <v>3176</v>
      </c>
      <c r="D997" t="s">
        <v>46</v>
      </c>
      <c r="E997">
        <v>2852.1724980499998</v>
      </c>
      <c r="F997">
        <v>2630.5</v>
      </c>
      <c r="G997">
        <v>27.4425408779367</v>
      </c>
      <c r="H997">
        <v>-15.4583249804191</v>
      </c>
      <c r="I997">
        <v>6.3516300822921297</v>
      </c>
      <c r="J997">
        <v>-0.194766694010061</v>
      </c>
      <c r="K997">
        <v>2853.7104331516898</v>
      </c>
      <c r="L997">
        <v>2574.18771437844</v>
      </c>
      <c r="M997">
        <v>37.842277997877403</v>
      </c>
      <c r="N997">
        <v>0.42721066873371499</v>
      </c>
      <c r="O997">
        <v>40.957992777038598</v>
      </c>
      <c r="P997">
        <v>67.387846006999595</v>
      </c>
      <c r="Q997">
        <v>0.104345887941208</v>
      </c>
    </row>
    <row r="998" spans="1:17" hidden="1" x14ac:dyDescent="0.3">
      <c r="A998" t="s">
        <v>2149</v>
      </c>
      <c r="B998" t="s">
        <v>2150</v>
      </c>
      <c r="C998" t="s">
        <v>3176</v>
      </c>
      <c r="D998" t="s">
        <v>72</v>
      </c>
      <c r="E998">
        <v>2847.1549805700001</v>
      </c>
      <c r="F998">
        <v>499.35</v>
      </c>
      <c r="G998">
        <v>-21.161227409469301</v>
      </c>
      <c r="H998">
        <v>-15.908209858623801</v>
      </c>
      <c r="I998">
        <v>-6.1440165770111497</v>
      </c>
      <c r="J998">
        <v>-4.8359187486490098</v>
      </c>
      <c r="K998">
        <v>540.16027450980403</v>
      </c>
      <c r="M998">
        <v>37.2117987684246</v>
      </c>
      <c r="O998">
        <v>25.6633623710824</v>
      </c>
      <c r="P998">
        <v>6.1994895789025897</v>
      </c>
    </row>
    <row r="999" spans="1:17" hidden="1" x14ac:dyDescent="0.3">
      <c r="A999" t="s">
        <v>2151</v>
      </c>
      <c r="B999" t="s">
        <v>2152</v>
      </c>
      <c r="C999" t="s">
        <v>3176</v>
      </c>
      <c r="D999" t="s">
        <v>367</v>
      </c>
      <c r="E999">
        <v>2843.9348144999999</v>
      </c>
      <c r="F999">
        <v>1905.8</v>
      </c>
      <c r="G999">
        <v>-48.4072281451081</v>
      </c>
      <c r="H999">
        <v>1.2342429636068</v>
      </c>
      <c r="I999">
        <v>-11.239038305348</v>
      </c>
      <c r="J999">
        <v>4.4373796977679802</v>
      </c>
      <c r="K999">
        <v>1886.4371401272999</v>
      </c>
      <c r="L999">
        <v>1972.09851827693</v>
      </c>
      <c r="M999">
        <v>62.571634752029198</v>
      </c>
      <c r="N999">
        <v>0.53460079483115197</v>
      </c>
      <c r="O999">
        <v>29.0796515898835</v>
      </c>
      <c r="P999">
        <v>12.769230769230701</v>
      </c>
      <c r="Q999">
        <v>-0.103797762004251</v>
      </c>
    </row>
    <row r="1000" spans="1:17" x14ac:dyDescent="0.3">
      <c r="A1000" t="s">
        <v>2153</v>
      </c>
      <c r="B1000" t="s">
        <v>2154</v>
      </c>
      <c r="C1000" t="s">
        <v>3165</v>
      </c>
      <c r="D1000" t="s">
        <v>281</v>
      </c>
      <c r="E1000">
        <v>2839.5851317400002</v>
      </c>
      <c r="F1000">
        <v>483.7</v>
      </c>
      <c r="G1000">
        <v>-21.509785373383</v>
      </c>
      <c r="H1000">
        <v>18.7673078246731</v>
      </c>
      <c r="I1000">
        <v>14.637850524094601</v>
      </c>
      <c r="J1000">
        <v>10.820829994797</v>
      </c>
      <c r="K1000">
        <v>429.47886512997798</v>
      </c>
      <c r="L1000">
        <v>413.782165111599</v>
      </c>
      <c r="M1000">
        <v>75.550263374667907</v>
      </c>
      <c r="N1000">
        <v>1.6144626335502199</v>
      </c>
      <c r="O1000">
        <v>10.7918131072979</v>
      </c>
      <c r="P1000">
        <v>46.199183920205499</v>
      </c>
      <c r="Q1000">
        <v>-3.0040182851725002E-2</v>
      </c>
    </row>
    <row r="1001" spans="1:17" hidden="1" x14ac:dyDescent="0.3">
      <c r="A1001" t="s">
        <v>2155</v>
      </c>
      <c r="B1001" t="s">
        <v>2156</v>
      </c>
      <c r="C1001" t="s">
        <v>3176</v>
      </c>
      <c r="D1001" t="s">
        <v>376</v>
      </c>
      <c r="E1001">
        <v>2823.1896822449999</v>
      </c>
      <c r="F1001">
        <v>953.85</v>
      </c>
      <c r="G1001">
        <v>66.490414511374297</v>
      </c>
      <c r="H1001">
        <v>-0.13360824204205099</v>
      </c>
      <c r="I1001">
        <v>76.958951573574794</v>
      </c>
      <c r="J1001">
        <v>3.7078411296909399</v>
      </c>
      <c r="K1001">
        <v>844.86433479542995</v>
      </c>
      <c r="L1001">
        <v>678.56208118421</v>
      </c>
      <c r="M1001">
        <v>56.365161847509498</v>
      </c>
      <c r="N1001">
        <v>1.4617468426996201</v>
      </c>
      <c r="O1001">
        <v>13.670912617287801</v>
      </c>
      <c r="P1001">
        <v>108.97140979296699</v>
      </c>
      <c r="Q1001">
        <v>6.9855517580809004E-2</v>
      </c>
    </row>
    <row r="1002" spans="1:17" hidden="1" x14ac:dyDescent="0.3">
      <c r="A1002" t="s">
        <v>2157</v>
      </c>
      <c r="B1002" t="s">
        <v>2158</v>
      </c>
      <c r="C1002" t="s">
        <v>3176</v>
      </c>
      <c r="D1002" t="s">
        <v>286</v>
      </c>
      <c r="E1002">
        <v>2822.7773750000001</v>
      </c>
      <c r="F1002">
        <v>4498.45</v>
      </c>
      <c r="G1002">
        <v>2444.3713837392502</v>
      </c>
      <c r="H1002">
        <v>23.5694857844646</v>
      </c>
      <c r="I1002">
        <v>249.488425560856</v>
      </c>
      <c r="J1002">
        <v>15.6599327658988</v>
      </c>
      <c r="K1002">
        <v>3570.5321565854301</v>
      </c>
      <c r="L1002">
        <v>2228.29807654876</v>
      </c>
      <c r="M1002">
        <v>67.324828569332794</v>
      </c>
      <c r="N1002">
        <v>1.13846579945899</v>
      </c>
      <c r="O1002">
        <v>6.6789671998132603</v>
      </c>
      <c r="P1002">
        <v>2659.78527607361</v>
      </c>
      <c r="Q1002">
        <v>0.24851758806277099</v>
      </c>
    </row>
    <row r="1003" spans="1:17" hidden="1" x14ac:dyDescent="0.3">
      <c r="A1003" t="s">
        <v>2159</v>
      </c>
      <c r="B1003" t="s">
        <v>2160</v>
      </c>
      <c r="C1003" t="s">
        <v>3176</v>
      </c>
      <c r="D1003" t="s">
        <v>964</v>
      </c>
      <c r="E1003">
        <v>2814.5227830899998</v>
      </c>
      <c r="F1003">
        <v>2235.3000000000002</v>
      </c>
      <c r="G1003">
        <v>339.44163647047901</v>
      </c>
      <c r="H1003">
        <v>52.147403031167997</v>
      </c>
      <c r="I1003">
        <v>211.18188352197799</v>
      </c>
      <c r="J1003">
        <v>13.9414607131097</v>
      </c>
      <c r="K1003">
        <v>1534.07384827547</v>
      </c>
      <c r="L1003">
        <v>963.98231293457502</v>
      </c>
      <c r="M1003">
        <v>73.392225368070598</v>
      </c>
      <c r="N1003">
        <v>0.59527156191111197</v>
      </c>
      <c r="O1003">
        <v>6.4734040173578302</v>
      </c>
      <c r="P1003">
        <v>484.46855798143503</v>
      </c>
    </row>
    <row r="1004" spans="1:17" hidden="1" x14ac:dyDescent="0.3">
      <c r="A1004" t="s">
        <v>2161</v>
      </c>
      <c r="B1004" t="s">
        <v>2162</v>
      </c>
      <c r="C1004" t="s">
        <v>3176</v>
      </c>
      <c r="D1004" t="s">
        <v>218</v>
      </c>
      <c r="E1004">
        <v>2809.1862000000001</v>
      </c>
      <c r="F1004">
        <v>1800</v>
      </c>
      <c r="G1004">
        <v>59.032999157822502</v>
      </c>
      <c r="H1004">
        <v>-9.1327587975787292</v>
      </c>
      <c r="I1004">
        <v>6.7690470807582797</v>
      </c>
      <c r="J1004">
        <v>0.88544096505650705</v>
      </c>
      <c r="K1004">
        <v>1880.0711903049</v>
      </c>
      <c r="L1004">
        <v>1583.04587286687</v>
      </c>
      <c r="M1004">
        <v>45.9211350780229</v>
      </c>
      <c r="N1004">
        <v>0.99450113533772799</v>
      </c>
      <c r="O1004">
        <v>39.999999999999901</v>
      </c>
      <c r="P1004">
        <v>94.373953890178697</v>
      </c>
    </row>
    <row r="1005" spans="1:17" hidden="1" x14ac:dyDescent="0.3">
      <c r="A1005" t="s">
        <v>2163</v>
      </c>
      <c r="B1005" t="s">
        <v>2164</v>
      </c>
      <c r="C1005" t="s">
        <v>3176</v>
      </c>
      <c r="D1005" t="s">
        <v>199</v>
      </c>
      <c r="E1005">
        <v>2803.4472631200001</v>
      </c>
      <c r="F1005">
        <v>1937.2</v>
      </c>
      <c r="G1005">
        <v>30.1985121663839</v>
      </c>
      <c r="H1005">
        <v>-4.5407222799523899</v>
      </c>
      <c r="I1005">
        <v>-13.4428150877996</v>
      </c>
      <c r="J1005">
        <v>1.04844511114185</v>
      </c>
      <c r="K1005">
        <v>2039.76187229631</v>
      </c>
      <c r="L1005">
        <v>1858.0523853353</v>
      </c>
      <c r="M1005">
        <v>32.016067460662903</v>
      </c>
      <c r="N1005">
        <v>0.80970982116060197</v>
      </c>
      <c r="O1005">
        <v>28.019822424117201</v>
      </c>
      <c r="P1005">
        <v>69.335664335664305</v>
      </c>
      <c r="Q1005">
        <v>0.12642515766918</v>
      </c>
    </row>
    <row r="1006" spans="1:17" hidden="1" x14ac:dyDescent="0.3">
      <c r="A1006" t="s">
        <v>2165</v>
      </c>
      <c r="B1006" t="s">
        <v>2166</v>
      </c>
      <c r="C1006" t="s">
        <v>3176</v>
      </c>
      <c r="D1006" t="s">
        <v>662</v>
      </c>
      <c r="E1006">
        <v>2788.4488095849902</v>
      </c>
      <c r="F1006">
        <v>2352.9499999999998</v>
      </c>
      <c r="G1006">
        <v>-38.161288213459102</v>
      </c>
      <c r="H1006">
        <v>-17.8568960566835</v>
      </c>
      <c r="I1006">
        <v>-5.7554291181642396</v>
      </c>
      <c r="J1006">
        <v>-7.2848636445264399</v>
      </c>
      <c r="K1006">
        <v>2534.0913771364699</v>
      </c>
      <c r="L1006">
        <v>2417.8497575852298</v>
      </c>
      <c r="M1006">
        <v>35.061901910652701</v>
      </c>
      <c r="N1006">
        <v>0.79706179608805805</v>
      </c>
      <c r="O1006">
        <v>37.274485220680397</v>
      </c>
      <c r="P1006">
        <v>20.846922267019298</v>
      </c>
      <c r="Q1006">
        <v>7.5424133802992996E-2</v>
      </c>
    </row>
    <row r="1007" spans="1:17" hidden="1" x14ac:dyDescent="0.3">
      <c r="A1007" t="s">
        <v>2167</v>
      </c>
      <c r="B1007" t="s">
        <v>2168</v>
      </c>
      <c r="C1007" t="s">
        <v>3176</v>
      </c>
      <c r="D1007" t="s">
        <v>624</v>
      </c>
      <c r="E1007">
        <v>2783.2983949999998</v>
      </c>
      <c r="F1007">
        <v>633.25</v>
      </c>
      <c r="G1007">
        <v>-9.0417998170233496</v>
      </c>
      <c r="H1007">
        <v>-9.76582584018524</v>
      </c>
      <c r="I1007">
        <v>19.917832173490101</v>
      </c>
      <c r="J1007">
        <v>1.51571870621238</v>
      </c>
      <c r="K1007">
        <v>625.61910085021702</v>
      </c>
      <c r="L1007">
        <v>573.22353452095103</v>
      </c>
      <c r="M1007">
        <v>51.332158338539998</v>
      </c>
      <c r="N1007">
        <v>0.48306449487986602</v>
      </c>
      <c r="O1007">
        <v>10.540860639557801</v>
      </c>
      <c r="P1007">
        <v>39.175824175824097</v>
      </c>
      <c r="Q1007">
        <v>1.7256706434553001E-2</v>
      </c>
    </row>
    <row r="1008" spans="1:17" hidden="1" x14ac:dyDescent="0.3">
      <c r="A1008" t="s">
        <v>2169</v>
      </c>
      <c r="B1008" t="s">
        <v>2170</v>
      </c>
      <c r="C1008" t="s">
        <v>3176</v>
      </c>
      <c r="D1008" t="s">
        <v>977</v>
      </c>
      <c r="E1008">
        <v>2773.5765200000001</v>
      </c>
      <c r="F1008">
        <v>1215.5</v>
      </c>
      <c r="G1008">
        <v>18.445662646768401</v>
      </c>
      <c r="H1008">
        <v>35.991866634614802</v>
      </c>
      <c r="I1008">
        <v>44.787845975331898</v>
      </c>
      <c r="J1008">
        <v>-0.58880580816464101</v>
      </c>
      <c r="K1008">
        <v>1007.63113253259</v>
      </c>
      <c r="L1008">
        <v>843.48792711431997</v>
      </c>
      <c r="M1008">
        <v>56.513389968373701</v>
      </c>
      <c r="N1008">
        <v>0.83389852346847504</v>
      </c>
      <c r="O1008">
        <v>9.8313451254627697</v>
      </c>
      <c r="P1008">
        <v>89.168158119990593</v>
      </c>
      <c r="Q1008">
        <v>8.6440810198853996E-2</v>
      </c>
    </row>
    <row r="1009" spans="1:17" x14ac:dyDescent="0.3">
      <c r="A1009" t="s">
        <v>2171</v>
      </c>
      <c r="B1009" t="s">
        <v>2172</v>
      </c>
      <c r="C1009" t="s">
        <v>3173</v>
      </c>
      <c r="D1009" t="s">
        <v>258</v>
      </c>
      <c r="E1009">
        <v>2771.5784880000001</v>
      </c>
      <c r="F1009">
        <v>406</v>
      </c>
      <c r="G1009">
        <v>-58.364668404498602</v>
      </c>
      <c r="H1009">
        <v>-5.0770334809143902</v>
      </c>
      <c r="I1009">
        <v>-26.388452648848101</v>
      </c>
      <c r="J1009">
        <v>-0.33372165395053399</v>
      </c>
      <c r="K1009">
        <v>425.67541313108399</v>
      </c>
      <c r="L1009">
        <v>471.804529314832</v>
      </c>
      <c r="M1009">
        <v>40.735662233135201</v>
      </c>
      <c r="N1009">
        <v>0.7872223334506</v>
      </c>
      <c r="O1009">
        <v>49.224137931034399</v>
      </c>
      <c r="P1009">
        <v>2.0356873586328201</v>
      </c>
      <c r="Q1009">
        <v>-0.14165712408758799</v>
      </c>
    </row>
    <row r="1010" spans="1:17" hidden="1" x14ac:dyDescent="0.3">
      <c r="A1010" t="s">
        <v>2173</v>
      </c>
      <c r="B1010" t="s">
        <v>2174</v>
      </c>
      <c r="C1010" t="s">
        <v>3176</v>
      </c>
      <c r="D1010" t="s">
        <v>21</v>
      </c>
      <c r="E1010">
        <v>2768.81674896</v>
      </c>
      <c r="F1010">
        <v>424.8</v>
      </c>
      <c r="G1010">
        <v>6.8441179340464604</v>
      </c>
      <c r="H1010">
        <v>18.373076458722799</v>
      </c>
      <c r="I1010">
        <v>-9.8688007676018294</v>
      </c>
      <c r="J1010">
        <v>20.938877912593099</v>
      </c>
      <c r="K1010">
        <v>363.15716633660099</v>
      </c>
      <c r="L1010">
        <v>369.64891185527802</v>
      </c>
      <c r="M1010">
        <v>81.281578348514401</v>
      </c>
      <c r="N1010">
        <v>1.6228335161668399</v>
      </c>
      <c r="O1010">
        <v>62.605932203389798</v>
      </c>
      <c r="P1010">
        <v>77.703409328592301</v>
      </c>
      <c r="Q1010">
        <v>0.12803580518861701</v>
      </c>
    </row>
    <row r="1011" spans="1:17" hidden="1" x14ac:dyDescent="0.3">
      <c r="A1011" t="s">
        <v>2175</v>
      </c>
      <c r="B1011" t="s">
        <v>2176</v>
      </c>
      <c r="C1011" t="s">
        <v>3176</v>
      </c>
      <c r="D1011" t="s">
        <v>536</v>
      </c>
      <c r="E1011">
        <v>2750.8174622699999</v>
      </c>
      <c r="F1011">
        <v>90.21</v>
      </c>
      <c r="G1011">
        <v>-1.6573456516024101</v>
      </c>
      <c r="H1011">
        <v>6.2351718185643703</v>
      </c>
      <c r="I1011">
        <v>3.2994676884318199</v>
      </c>
      <c r="J1011">
        <v>-1.49191960123747</v>
      </c>
      <c r="K1011">
        <v>81.863795375390893</v>
      </c>
      <c r="L1011">
        <v>75.595154485198094</v>
      </c>
      <c r="M1011">
        <v>65.984592693568004</v>
      </c>
      <c r="N1011">
        <v>2.75246482149501</v>
      </c>
      <c r="O1011">
        <v>29.5310941137346</v>
      </c>
      <c r="P1011">
        <v>75.165048543689295</v>
      </c>
      <c r="Q1011">
        <v>0.15206409520081701</v>
      </c>
    </row>
    <row r="1012" spans="1:17" hidden="1" x14ac:dyDescent="0.3">
      <c r="A1012" t="s">
        <v>2177</v>
      </c>
      <c r="B1012" t="s">
        <v>2178</v>
      </c>
      <c r="C1012" t="s">
        <v>3176</v>
      </c>
      <c r="D1012" t="s">
        <v>127</v>
      </c>
      <c r="E1012">
        <v>2740.2222080000001</v>
      </c>
      <c r="F1012">
        <v>567.54999999999995</v>
      </c>
      <c r="G1012">
        <v>-3.8346725216817501</v>
      </c>
      <c r="H1012">
        <v>-2.3498391119107498</v>
      </c>
      <c r="I1012">
        <v>15.8065259151644</v>
      </c>
      <c r="J1012">
        <v>-4.0059016715579503</v>
      </c>
      <c r="K1012">
        <v>592.69503184554503</v>
      </c>
      <c r="L1012">
        <v>544.03595413230903</v>
      </c>
      <c r="M1012">
        <v>32.232174785005597</v>
      </c>
      <c r="N1012">
        <v>0.50753860407322504</v>
      </c>
      <c r="O1012">
        <v>28.587789622059699</v>
      </c>
      <c r="P1012">
        <v>37.587878787878701</v>
      </c>
      <c r="Q1012">
        <v>1.9504670786525E-2</v>
      </c>
    </row>
    <row r="1013" spans="1:17" hidden="1" x14ac:dyDescent="0.3">
      <c r="A1013" t="s">
        <v>2179</v>
      </c>
      <c r="B1013" t="s">
        <v>2180</v>
      </c>
      <c r="C1013" t="s">
        <v>3176</v>
      </c>
      <c r="D1013" t="s">
        <v>281</v>
      </c>
      <c r="E1013">
        <v>2738.709738259</v>
      </c>
      <c r="F1013">
        <v>107.69</v>
      </c>
      <c r="G1013">
        <v>-6.8864405218965397</v>
      </c>
      <c r="H1013">
        <v>15.586637185414901</v>
      </c>
      <c r="I1013">
        <v>12.384820057887501</v>
      </c>
      <c r="J1013">
        <v>2.8536672547372199</v>
      </c>
      <c r="K1013">
        <v>94.227765238429399</v>
      </c>
      <c r="L1013">
        <v>87.366676987372799</v>
      </c>
      <c r="M1013">
        <v>64.065646066413905</v>
      </c>
      <c r="N1013">
        <v>1.4935578689323199</v>
      </c>
      <c r="O1013">
        <v>4.9772495124895402</v>
      </c>
      <c r="P1013">
        <v>50.826330532212801</v>
      </c>
      <c r="Q1013">
        <v>-2.9282730041135002E-2</v>
      </c>
    </row>
    <row r="1014" spans="1:17" hidden="1" x14ac:dyDescent="0.3">
      <c r="A1014" t="s">
        <v>2181</v>
      </c>
      <c r="B1014" t="s">
        <v>2182</v>
      </c>
      <c r="C1014" t="s">
        <v>3176</v>
      </c>
      <c r="D1014" t="s">
        <v>132</v>
      </c>
      <c r="E1014">
        <v>2733.8244500000001</v>
      </c>
      <c r="F1014">
        <v>489.1</v>
      </c>
      <c r="G1014">
        <v>-41.066988802682502</v>
      </c>
      <c r="H1014">
        <v>20.3638029585704</v>
      </c>
      <c r="I1014">
        <v>7.9379031027340403</v>
      </c>
      <c r="J1014">
        <v>3.4224707321351402</v>
      </c>
      <c r="K1014">
        <v>421.80992594303802</v>
      </c>
      <c r="L1014">
        <v>437.69616057845298</v>
      </c>
      <c r="M1014">
        <v>70.857602160963197</v>
      </c>
      <c r="N1014">
        <v>2.0570332552325801</v>
      </c>
      <c r="O1014">
        <v>22.674299734205601</v>
      </c>
      <c r="P1014">
        <v>50.492307692307698</v>
      </c>
      <c r="Q1014">
        <v>0.26583499826018803</v>
      </c>
    </row>
    <row r="1015" spans="1:17" hidden="1" x14ac:dyDescent="0.3">
      <c r="A1015" t="s">
        <v>2183</v>
      </c>
      <c r="B1015" t="s">
        <v>2184</v>
      </c>
      <c r="C1015" t="s">
        <v>3176</v>
      </c>
      <c r="D1015" t="s">
        <v>501</v>
      </c>
      <c r="E1015">
        <v>2730.7855850000001</v>
      </c>
      <c r="F1015">
        <v>1189.75</v>
      </c>
      <c r="G1015">
        <v>99.416111307702195</v>
      </c>
      <c r="H1015">
        <v>1.26256808464926</v>
      </c>
      <c r="I1015">
        <v>90.669215478820206</v>
      </c>
      <c r="J1015">
        <v>0.42980417645734698</v>
      </c>
      <c r="K1015">
        <v>1021.39332885974</v>
      </c>
      <c r="L1015">
        <v>790.558898944882</v>
      </c>
      <c r="M1015">
        <v>62.8957888689336</v>
      </c>
      <c r="N1015">
        <v>1.11671039625802</v>
      </c>
      <c r="O1015">
        <v>5.77432233662533</v>
      </c>
      <c r="P1015">
        <v>145.309278350515</v>
      </c>
    </row>
    <row r="1016" spans="1:17" hidden="1" x14ac:dyDescent="0.3">
      <c r="A1016" t="s">
        <v>2185</v>
      </c>
      <c r="B1016" t="s">
        <v>2186</v>
      </c>
      <c r="C1016" t="s">
        <v>3176</v>
      </c>
      <c r="D1016" t="s">
        <v>75</v>
      </c>
      <c r="E1016">
        <v>2730.5985000000001</v>
      </c>
      <c r="F1016">
        <v>1018.5</v>
      </c>
      <c r="G1016">
        <v>318.80569942357101</v>
      </c>
      <c r="H1016">
        <v>16.710284316327702</v>
      </c>
      <c r="I1016">
        <v>0.53592335495684995</v>
      </c>
      <c r="J1016">
        <v>-6.8089892898138302</v>
      </c>
      <c r="K1016">
        <v>1054.2727019304</v>
      </c>
      <c r="L1016">
        <v>929.47344702871999</v>
      </c>
      <c r="M1016">
        <v>41.945704324165</v>
      </c>
      <c r="N1016">
        <v>2.1257679716298901</v>
      </c>
      <c r="O1016">
        <v>55.915562101129098</v>
      </c>
      <c r="P1016">
        <v>359.19747520288502</v>
      </c>
      <c r="Q1016">
        <v>0.17824086783444401</v>
      </c>
    </row>
    <row r="1017" spans="1:17" hidden="1" x14ac:dyDescent="0.3">
      <c r="A1017" t="s">
        <v>2187</v>
      </c>
      <c r="B1017" t="s">
        <v>2188</v>
      </c>
      <c r="C1017" t="s">
        <v>3176</v>
      </c>
      <c r="D1017" t="s">
        <v>163</v>
      </c>
      <c r="E1017">
        <v>2727.7479650400001</v>
      </c>
      <c r="F1017">
        <v>1810.4</v>
      </c>
      <c r="G1017">
        <v>130.142186924877</v>
      </c>
      <c r="H1017">
        <v>18.7780459389279</v>
      </c>
      <c r="I1017">
        <v>23.884734937565401</v>
      </c>
      <c r="J1017">
        <v>11.2043222642911</v>
      </c>
      <c r="K1017">
        <v>1607.86036505219</v>
      </c>
      <c r="L1017">
        <v>1235.14734425029</v>
      </c>
      <c r="M1017">
        <v>59.946738052714998</v>
      </c>
      <c r="N1017">
        <v>0.87471441117024695</v>
      </c>
      <c r="O1017">
        <v>7.5452938577109796</v>
      </c>
      <c r="P1017">
        <v>237.91880541297201</v>
      </c>
      <c r="Q1017">
        <v>0.110697369018947</v>
      </c>
    </row>
    <row r="1018" spans="1:17" hidden="1" x14ac:dyDescent="0.3">
      <c r="A1018" t="s">
        <v>2189</v>
      </c>
      <c r="B1018" t="s">
        <v>2190</v>
      </c>
      <c r="C1018" t="s">
        <v>3176</v>
      </c>
      <c r="D1018" t="s">
        <v>1527</v>
      </c>
      <c r="E1018">
        <v>2725.3988183249999</v>
      </c>
      <c r="F1018">
        <v>365.25</v>
      </c>
      <c r="G1018">
        <v>-35.030401975030202</v>
      </c>
      <c r="H1018">
        <v>-6.1705074107569198</v>
      </c>
      <c r="I1018">
        <v>-20.013191142571898</v>
      </c>
      <c r="J1018">
        <v>-2.4617415936495299</v>
      </c>
      <c r="O1018">
        <v>18.0424366872005</v>
      </c>
      <c r="P1018">
        <v>2.55510318685947</v>
      </c>
    </row>
    <row r="1019" spans="1:17" hidden="1" x14ac:dyDescent="0.3">
      <c r="A1019" t="s">
        <v>2191</v>
      </c>
      <c r="B1019" t="s">
        <v>2192</v>
      </c>
      <c r="C1019" t="s">
        <v>3176</v>
      </c>
      <c r="D1019" t="s">
        <v>218</v>
      </c>
      <c r="E1019">
        <v>2713.92</v>
      </c>
      <c r="F1019">
        <v>616.79999999999995</v>
      </c>
      <c r="G1019">
        <v>71.476212842160194</v>
      </c>
      <c r="H1019">
        <v>32.7202511056147</v>
      </c>
      <c r="I1019">
        <v>111.74844990625201</v>
      </c>
      <c r="J1019">
        <v>2.4957208161135198</v>
      </c>
      <c r="K1019">
        <v>491.18128524450498</v>
      </c>
      <c r="L1019">
        <v>378.435579594454</v>
      </c>
      <c r="M1019">
        <v>65.373804745908302</v>
      </c>
      <c r="N1019">
        <v>1.52364964829821</v>
      </c>
      <c r="O1019">
        <v>8.6251621271076608</v>
      </c>
      <c r="P1019">
        <v>171.180479226203</v>
      </c>
      <c r="Q1019">
        <v>0.20520932539815601</v>
      </c>
    </row>
    <row r="1020" spans="1:17" hidden="1" x14ac:dyDescent="0.3">
      <c r="A1020" t="s">
        <v>2193</v>
      </c>
      <c r="B1020" t="s">
        <v>2194</v>
      </c>
      <c r="C1020" t="s">
        <v>3176</v>
      </c>
      <c r="D1020" t="s">
        <v>46</v>
      </c>
      <c r="E1020">
        <v>2708.5948065900002</v>
      </c>
      <c r="F1020">
        <v>402.9</v>
      </c>
      <c r="G1020">
        <v>95.030724398596107</v>
      </c>
      <c r="H1020">
        <v>-14.486559967169301</v>
      </c>
      <c r="I1020">
        <v>31.3442805288161</v>
      </c>
      <c r="J1020">
        <v>-6.6611074552266603</v>
      </c>
      <c r="K1020">
        <v>437.08978441311302</v>
      </c>
      <c r="L1020">
        <v>350.18809134815803</v>
      </c>
      <c r="M1020">
        <v>29.359692791625399</v>
      </c>
      <c r="N1020">
        <v>0.142998867731054</v>
      </c>
      <c r="O1020">
        <v>60.337552742615998</v>
      </c>
      <c r="P1020">
        <v>155.40412044374</v>
      </c>
      <c r="Q1020">
        <v>2.9696198738089E-2</v>
      </c>
    </row>
    <row r="1021" spans="1:17" hidden="1" x14ac:dyDescent="0.3">
      <c r="A1021" t="s">
        <v>2195</v>
      </c>
      <c r="B1021" t="s">
        <v>2196</v>
      </c>
      <c r="C1021" t="s">
        <v>3176</v>
      </c>
      <c r="D1021" t="s">
        <v>403</v>
      </c>
      <c r="E1021">
        <v>2690.3620439450001</v>
      </c>
      <c r="F1021">
        <v>1166.3499999999999</v>
      </c>
      <c r="G1021">
        <v>-39.421860129816501</v>
      </c>
      <c r="H1021">
        <v>-5.09425386796672</v>
      </c>
      <c r="I1021">
        <v>-16.708184855559701</v>
      </c>
      <c r="J1021">
        <v>-1.5259610987365499</v>
      </c>
      <c r="K1021">
        <v>1178.6078359210001</v>
      </c>
      <c r="L1021">
        <v>1206.9170636338199</v>
      </c>
      <c r="M1021">
        <v>45.620052128458497</v>
      </c>
      <c r="N1021">
        <v>0.82155381155010598</v>
      </c>
      <c r="O1021">
        <v>23.4620825652677</v>
      </c>
      <c r="P1021">
        <v>6.9065077910174004</v>
      </c>
      <c r="Q1021">
        <v>-1.6773660755570002E-2</v>
      </c>
    </row>
    <row r="1022" spans="1:17" hidden="1" x14ac:dyDescent="0.3">
      <c r="A1022" t="s">
        <v>2197</v>
      </c>
      <c r="B1022" t="s">
        <v>2198</v>
      </c>
      <c r="C1022" t="s">
        <v>3176</v>
      </c>
      <c r="D1022" t="s">
        <v>127</v>
      </c>
      <c r="E1022">
        <v>2682.7812185160001</v>
      </c>
      <c r="F1022">
        <v>50.61</v>
      </c>
      <c r="G1022">
        <v>11.898015806996501</v>
      </c>
      <c r="H1022">
        <v>7.2802056848969299</v>
      </c>
      <c r="I1022">
        <v>18.2110378054699</v>
      </c>
      <c r="J1022">
        <v>-2.9271672585790598</v>
      </c>
      <c r="K1022">
        <v>46.841829405637597</v>
      </c>
      <c r="L1022">
        <v>40.961791517799099</v>
      </c>
      <c r="M1022">
        <v>57.868799629367302</v>
      </c>
      <c r="N1022">
        <v>0.71036840529857403</v>
      </c>
      <c r="O1022">
        <v>6.5994862675360499</v>
      </c>
      <c r="P1022">
        <v>64.960886571055994</v>
      </c>
      <c r="Q1022">
        <v>0.11540044224056401</v>
      </c>
    </row>
    <row r="1023" spans="1:17" hidden="1" x14ac:dyDescent="0.3">
      <c r="A1023" t="s">
        <v>2199</v>
      </c>
      <c r="B1023" t="s">
        <v>2200</v>
      </c>
      <c r="C1023" t="s">
        <v>3176</v>
      </c>
      <c r="D1023" t="s">
        <v>204</v>
      </c>
      <c r="E1023">
        <v>2682.05126544</v>
      </c>
      <c r="F1023">
        <v>2869.2</v>
      </c>
      <c r="G1023">
        <v>-3.6619826805352802</v>
      </c>
      <c r="H1023">
        <v>-1.83907084103256</v>
      </c>
      <c r="I1023">
        <v>15.703130746125</v>
      </c>
      <c r="J1023">
        <v>-1.67549432594435</v>
      </c>
      <c r="K1023">
        <v>2836.6197617692801</v>
      </c>
      <c r="L1023">
        <v>2607.0911773615999</v>
      </c>
      <c r="M1023">
        <v>46.389655830464598</v>
      </c>
      <c r="N1023">
        <v>1.07442467271828</v>
      </c>
      <c r="O1023">
        <v>5.7367907430642697</v>
      </c>
      <c r="P1023">
        <v>36.6936636493568</v>
      </c>
      <c r="Q1023">
        <v>6.7171604895425993E-2</v>
      </c>
    </row>
    <row r="1024" spans="1:17" hidden="1" x14ac:dyDescent="0.3">
      <c r="A1024" t="s">
        <v>2201</v>
      </c>
      <c r="B1024" t="s">
        <v>2202</v>
      </c>
      <c r="C1024" t="s">
        <v>3176</v>
      </c>
      <c r="D1024" t="s">
        <v>345</v>
      </c>
      <c r="E1024">
        <v>2668.7642804550001</v>
      </c>
      <c r="F1024">
        <v>807.45</v>
      </c>
      <c r="G1024">
        <v>19.012633578525101</v>
      </c>
      <c r="H1024">
        <v>25.870956372699801</v>
      </c>
      <c r="I1024">
        <v>64.570180766806004</v>
      </c>
      <c r="J1024">
        <v>-4.2521037197472804</v>
      </c>
      <c r="K1024">
        <v>702.861848900925</v>
      </c>
      <c r="L1024">
        <v>569.31448958262195</v>
      </c>
      <c r="M1024">
        <v>51.960003066930398</v>
      </c>
      <c r="N1024">
        <v>0.472580455063217</v>
      </c>
      <c r="O1024">
        <v>8.8736144652919506</v>
      </c>
      <c r="P1024">
        <v>97.179487179487097</v>
      </c>
      <c r="Q1024">
        <v>-3.2623735630255002E-2</v>
      </c>
    </row>
    <row r="1025" spans="1:17" x14ac:dyDescent="0.3">
      <c r="A1025" t="s">
        <v>2203</v>
      </c>
      <c r="B1025" t="s">
        <v>2204</v>
      </c>
      <c r="C1025" t="s">
        <v>3160</v>
      </c>
      <c r="D1025" t="s">
        <v>286</v>
      </c>
      <c r="E1025">
        <v>2668.2930476649999</v>
      </c>
      <c r="F1025">
        <v>1787.65</v>
      </c>
      <c r="G1025">
        <v>-10.5099466196229</v>
      </c>
      <c r="H1025">
        <v>-3.8514160818293601</v>
      </c>
      <c r="I1025">
        <v>-8.84045351143053</v>
      </c>
      <c r="J1025">
        <v>1.15163195510424</v>
      </c>
      <c r="K1025">
        <v>1769.4308373404699</v>
      </c>
      <c r="L1025">
        <v>1695.03310656445</v>
      </c>
      <c r="M1025">
        <v>57.7773915525406</v>
      </c>
      <c r="N1025">
        <v>0.52029100975459497</v>
      </c>
      <c r="O1025">
        <v>19.0053981484071</v>
      </c>
      <c r="P1025">
        <v>36.461832061068698</v>
      </c>
      <c r="Q1025">
        <v>2.6051731996849001E-2</v>
      </c>
    </row>
    <row r="1026" spans="1:17" hidden="1" x14ac:dyDescent="0.3">
      <c r="A1026" t="s">
        <v>2205</v>
      </c>
      <c r="B1026" t="s">
        <v>2206</v>
      </c>
      <c r="C1026" t="s">
        <v>3176</v>
      </c>
      <c r="D1026" t="s">
        <v>78</v>
      </c>
      <c r="E1026">
        <v>2663.5257707699998</v>
      </c>
      <c r="F1026">
        <v>968.65</v>
      </c>
      <c r="G1026">
        <v>135.73772573059699</v>
      </c>
      <c r="H1026">
        <v>5.7770987191412297</v>
      </c>
      <c r="I1026">
        <v>20.607024738659199</v>
      </c>
      <c r="J1026">
        <v>-4.2481209095982697</v>
      </c>
      <c r="K1026">
        <v>948.69377060236195</v>
      </c>
      <c r="L1026">
        <v>787.34872534374495</v>
      </c>
      <c r="M1026">
        <v>40.050886057295202</v>
      </c>
      <c r="N1026">
        <v>1.3493528913673301</v>
      </c>
      <c r="O1026">
        <v>12.9097197130026</v>
      </c>
      <c r="P1026">
        <v>175.61530800967401</v>
      </c>
      <c r="Q1026">
        <v>7.5917896130657997E-2</v>
      </c>
    </row>
    <row r="1027" spans="1:17" hidden="1" x14ac:dyDescent="0.3">
      <c r="A1027" t="s">
        <v>2207</v>
      </c>
      <c r="B1027" t="s">
        <v>2208</v>
      </c>
      <c r="C1027" t="s">
        <v>3176</v>
      </c>
      <c r="D1027" t="s">
        <v>367</v>
      </c>
      <c r="E1027">
        <v>2656.4855297300001</v>
      </c>
      <c r="F1027">
        <v>799.45</v>
      </c>
      <c r="G1027">
        <v>-44.137246448037899</v>
      </c>
      <c r="H1027">
        <v>-0.15372687495946799</v>
      </c>
      <c r="I1027">
        <v>-18.1225433722426</v>
      </c>
      <c r="J1027">
        <v>2.4308452940977001</v>
      </c>
      <c r="K1027">
        <v>790.45343347975904</v>
      </c>
      <c r="L1027">
        <v>827.16337882489404</v>
      </c>
      <c r="M1027">
        <v>57.357118588618199</v>
      </c>
      <c r="N1027">
        <v>1.02643216960761</v>
      </c>
      <c r="O1027">
        <v>23.0721120770529</v>
      </c>
      <c r="P1027">
        <v>11.873775538762899</v>
      </c>
      <c r="Q1027">
        <v>2.3630104909845E-2</v>
      </c>
    </row>
    <row r="1028" spans="1:17" x14ac:dyDescent="0.3">
      <c r="A1028" t="s">
        <v>2209</v>
      </c>
      <c r="B1028" t="s">
        <v>2210</v>
      </c>
      <c r="C1028" t="s">
        <v>3164</v>
      </c>
      <c r="D1028" t="s">
        <v>46</v>
      </c>
      <c r="E1028">
        <v>2655.9999969999999</v>
      </c>
      <c r="F1028">
        <v>670</v>
      </c>
      <c r="G1028">
        <v>-44.670445096868399</v>
      </c>
      <c r="H1028">
        <v>-5.6797896399908803</v>
      </c>
      <c r="I1028">
        <v>-7.3126507016808704</v>
      </c>
      <c r="J1028">
        <v>-0.60040155308923204</v>
      </c>
      <c r="K1028">
        <v>679.15547505768097</v>
      </c>
      <c r="L1028">
        <v>693.49050904717603</v>
      </c>
      <c r="M1028">
        <v>42.631200236663297</v>
      </c>
      <c r="N1028">
        <v>0.46473081400777799</v>
      </c>
      <c r="O1028">
        <v>25.208955223880601</v>
      </c>
      <c r="P1028">
        <v>11.6852808801466</v>
      </c>
      <c r="Q1028">
        <v>3.4486356200593003E-2</v>
      </c>
    </row>
    <row r="1029" spans="1:17" hidden="1" x14ac:dyDescent="0.3">
      <c r="A1029" t="s">
        <v>2211</v>
      </c>
      <c r="B1029" t="s">
        <v>2212</v>
      </c>
      <c r="C1029" t="s">
        <v>3176</v>
      </c>
      <c r="D1029" t="s">
        <v>54</v>
      </c>
      <c r="E1029">
        <v>2651.174327875</v>
      </c>
      <c r="F1029">
        <v>1073.75</v>
      </c>
      <c r="G1029">
        <v>16.4050374027948</v>
      </c>
      <c r="H1029">
        <v>-7.19239851349049</v>
      </c>
      <c r="I1029">
        <v>3.1343877402763201</v>
      </c>
      <c r="J1029">
        <v>-2.1851009133470001</v>
      </c>
      <c r="K1029">
        <v>1114.07665367152</v>
      </c>
      <c r="L1029">
        <v>1007.71598497045</v>
      </c>
      <c r="M1029">
        <v>25.803630934125199</v>
      </c>
      <c r="N1029">
        <v>0.54897305329982904</v>
      </c>
      <c r="O1029">
        <v>15.483119906868399</v>
      </c>
      <c r="P1029">
        <v>78.973247770647504</v>
      </c>
      <c r="Q1029">
        <v>8.8409284118939994E-3</v>
      </c>
    </row>
    <row r="1030" spans="1:17" hidden="1" x14ac:dyDescent="0.3">
      <c r="A1030" t="s">
        <v>2213</v>
      </c>
      <c r="B1030" t="s">
        <v>2214</v>
      </c>
      <c r="C1030" t="s">
        <v>3176</v>
      </c>
      <c r="D1030" t="s">
        <v>258</v>
      </c>
      <c r="E1030">
        <v>2644.4717925</v>
      </c>
      <c r="F1030">
        <v>18185</v>
      </c>
      <c r="G1030">
        <v>-5.7607124650507497</v>
      </c>
      <c r="H1030">
        <v>-3.4575257558463401</v>
      </c>
      <c r="I1030">
        <v>20.930778042434302</v>
      </c>
      <c r="J1030">
        <v>-0.55395030621814401</v>
      </c>
      <c r="K1030">
        <v>17910.017983189398</v>
      </c>
      <c r="L1030">
        <v>15677.8291257657</v>
      </c>
      <c r="M1030">
        <v>49.244956226095397</v>
      </c>
      <c r="N1030">
        <v>0.75558001864686597</v>
      </c>
      <c r="O1030">
        <v>14.929887269727701</v>
      </c>
      <c r="P1030">
        <v>44.325396825396801</v>
      </c>
      <c r="Q1030">
        <v>0.14451527048622601</v>
      </c>
    </row>
    <row r="1031" spans="1:17" hidden="1" x14ac:dyDescent="0.3">
      <c r="A1031" t="s">
        <v>2215</v>
      </c>
      <c r="B1031" t="s">
        <v>2216</v>
      </c>
      <c r="C1031" t="s">
        <v>3176</v>
      </c>
      <c r="D1031" t="s">
        <v>1677</v>
      </c>
      <c r="E1031">
        <v>2644.090741</v>
      </c>
      <c r="F1031">
        <v>62.3</v>
      </c>
      <c r="G1031">
        <v>-5.6532468026164002</v>
      </c>
      <c r="H1031">
        <v>2.67440056721737E-2</v>
      </c>
      <c r="I1031">
        <v>-3.1471879302087298</v>
      </c>
      <c r="J1031">
        <v>1.16987090629872</v>
      </c>
      <c r="K1031">
        <v>62.083831438047802</v>
      </c>
      <c r="L1031">
        <v>59.497877041505802</v>
      </c>
      <c r="M1031">
        <v>53.860821394049402</v>
      </c>
      <c r="N1031">
        <v>1.29103035878058</v>
      </c>
      <c r="O1031">
        <v>5.8587479935794597</v>
      </c>
      <c r="P1031">
        <v>26.858073712074901</v>
      </c>
      <c r="Q1031">
        <v>-2.7484158448541001E-2</v>
      </c>
    </row>
    <row r="1032" spans="1:17" hidden="1" x14ac:dyDescent="0.3">
      <c r="A1032" t="s">
        <v>2217</v>
      </c>
      <c r="B1032" t="s">
        <v>2218</v>
      </c>
      <c r="C1032" t="s">
        <v>3176</v>
      </c>
      <c r="D1032" t="s">
        <v>545</v>
      </c>
      <c r="E1032">
        <v>2632.6623749999999</v>
      </c>
      <c r="F1032">
        <v>525</v>
      </c>
      <c r="G1032">
        <v>51.985902372795898</v>
      </c>
      <c r="H1032">
        <v>-15.019408215899301</v>
      </c>
      <c r="I1032">
        <v>61.371677278480597</v>
      </c>
      <c r="J1032">
        <v>-9.9475251482970801</v>
      </c>
      <c r="K1032">
        <v>542.81798327366801</v>
      </c>
      <c r="L1032">
        <v>433.75818803419997</v>
      </c>
      <c r="M1032">
        <v>31.4249107368382</v>
      </c>
      <c r="N1032">
        <v>1.53940686543748</v>
      </c>
      <c r="O1032">
        <v>19.047619047619001</v>
      </c>
      <c r="P1032">
        <v>101.923076923076</v>
      </c>
    </row>
    <row r="1033" spans="1:17" hidden="1" x14ac:dyDescent="0.3">
      <c r="A1033" t="s">
        <v>2219</v>
      </c>
      <c r="B1033" t="s">
        <v>2220</v>
      </c>
      <c r="C1033" t="s">
        <v>3176</v>
      </c>
      <c r="D1033" t="s">
        <v>982</v>
      </c>
      <c r="E1033">
        <v>2629.3966335</v>
      </c>
      <c r="F1033">
        <v>399</v>
      </c>
      <c r="G1033">
        <v>-2.2371476982028198</v>
      </c>
      <c r="H1033">
        <v>-9.6279034510334807</v>
      </c>
      <c r="I1033">
        <v>12.5104354868507</v>
      </c>
      <c r="J1033">
        <v>-4.8489923439016804</v>
      </c>
      <c r="K1033">
        <v>398.059161701937</v>
      </c>
      <c r="M1033">
        <v>41.807593480425801</v>
      </c>
      <c r="N1033">
        <v>0.50338439241639199</v>
      </c>
      <c r="O1033">
        <v>19.0225563909774</v>
      </c>
      <c r="P1033">
        <v>41.3890857547838</v>
      </c>
    </row>
    <row r="1034" spans="1:17" x14ac:dyDescent="0.3">
      <c r="A1034" t="s">
        <v>2221</v>
      </c>
      <c r="B1034" t="s">
        <v>2222</v>
      </c>
      <c r="C1034" t="s">
        <v>3172</v>
      </c>
      <c r="D1034" t="s">
        <v>414</v>
      </c>
      <c r="E1034">
        <v>2624.8024637099902</v>
      </c>
      <c r="F1034">
        <v>494.55</v>
      </c>
      <c r="G1034">
        <v>-29.400826114988998</v>
      </c>
      <c r="H1034">
        <v>3.4735628788429</v>
      </c>
      <c r="I1034">
        <v>-10.3662137515339</v>
      </c>
      <c r="J1034">
        <v>2.78997915990124</v>
      </c>
      <c r="K1034">
        <v>473.70965532743298</v>
      </c>
      <c r="L1034">
        <v>493.52621704367499</v>
      </c>
      <c r="M1034">
        <v>68.887232763201297</v>
      </c>
      <c r="N1034">
        <v>2.63807758388882</v>
      </c>
      <c r="O1034">
        <v>17.682741886563502</v>
      </c>
      <c r="P1034">
        <v>14.1884091433849</v>
      </c>
      <c r="Q1034">
        <v>-1.380325243923E-3</v>
      </c>
    </row>
    <row r="1035" spans="1:17" hidden="1" x14ac:dyDescent="0.3">
      <c r="A1035" t="s">
        <v>2223</v>
      </c>
      <c r="B1035" t="s">
        <v>2224</v>
      </c>
      <c r="C1035" t="s">
        <v>3176</v>
      </c>
      <c r="D1035" t="s">
        <v>1514</v>
      </c>
      <c r="E1035">
        <v>2621.7714344649999</v>
      </c>
      <c r="F1035">
        <v>193.73</v>
      </c>
      <c r="G1035">
        <v>69.839376505982401</v>
      </c>
      <c r="H1035">
        <v>55.099957835163302</v>
      </c>
      <c r="I1035">
        <v>53.4807741913284</v>
      </c>
      <c r="J1035">
        <v>11.9159676073262</v>
      </c>
      <c r="K1035">
        <v>138.65969979914499</v>
      </c>
      <c r="L1035">
        <v>117.795405526499</v>
      </c>
      <c r="M1035">
        <v>77.421625102284395</v>
      </c>
      <c r="N1035">
        <v>3.21360284701862</v>
      </c>
      <c r="O1035">
        <v>5.2495741495896402</v>
      </c>
      <c r="P1035">
        <v>130.49375371802401</v>
      </c>
      <c r="Q1035">
        <v>9.2693330660897993E-2</v>
      </c>
    </row>
    <row r="1036" spans="1:17" hidden="1" x14ac:dyDescent="0.3">
      <c r="A1036" t="s">
        <v>2225</v>
      </c>
      <c r="B1036" t="s">
        <v>2226</v>
      </c>
      <c r="C1036" t="s">
        <v>3176</v>
      </c>
      <c r="D1036" t="s">
        <v>163</v>
      </c>
      <c r="E1036">
        <v>2616.8285323250002</v>
      </c>
      <c r="F1036">
        <v>399.35</v>
      </c>
      <c r="G1036">
        <v>-15.1033476574814</v>
      </c>
      <c r="H1036">
        <v>-6.5486329199708004</v>
      </c>
      <c r="I1036">
        <v>33.918898782869</v>
      </c>
      <c r="J1036">
        <v>0.32148926673700301</v>
      </c>
      <c r="K1036">
        <v>412.49420252911898</v>
      </c>
      <c r="L1036">
        <v>366.68988549938598</v>
      </c>
      <c r="M1036">
        <v>35.207438974536799</v>
      </c>
      <c r="N1036">
        <v>0.604586679841426</v>
      </c>
      <c r="O1036">
        <v>21.196945035682901</v>
      </c>
      <c r="P1036">
        <v>61.680161943319803</v>
      </c>
      <c r="Q1036">
        <v>0.106457699507311</v>
      </c>
    </row>
    <row r="1037" spans="1:17" hidden="1" x14ac:dyDescent="0.3">
      <c r="A1037" t="s">
        <v>2227</v>
      </c>
      <c r="B1037" t="s">
        <v>2228</v>
      </c>
      <c r="C1037" t="s">
        <v>3176</v>
      </c>
      <c r="D1037" t="s">
        <v>204</v>
      </c>
      <c r="E1037">
        <v>2615.7199242299998</v>
      </c>
      <c r="F1037">
        <v>275.38</v>
      </c>
      <c r="G1037">
        <v>-32.676235308363502</v>
      </c>
      <c r="H1037">
        <v>36.183856917533198</v>
      </c>
      <c r="I1037">
        <v>25.136152266744102</v>
      </c>
      <c r="J1037">
        <v>1.2769427141402101</v>
      </c>
      <c r="K1037">
        <v>219.531385963128</v>
      </c>
      <c r="L1037">
        <v>210.93382219653699</v>
      </c>
      <c r="M1037">
        <v>74.169468506044097</v>
      </c>
      <c r="N1037">
        <v>1.4100817361654601</v>
      </c>
      <c r="O1037">
        <v>9.6847991865785392</v>
      </c>
      <c r="P1037">
        <v>59.501882421083103</v>
      </c>
      <c r="Q1037">
        <v>0.108104766963714</v>
      </c>
    </row>
    <row r="1038" spans="1:17" hidden="1" x14ac:dyDescent="0.3">
      <c r="A1038" t="s">
        <v>2229</v>
      </c>
      <c r="B1038" t="s">
        <v>2230</v>
      </c>
      <c r="C1038" t="s">
        <v>3176</v>
      </c>
      <c r="D1038" t="s">
        <v>274</v>
      </c>
      <c r="E1038">
        <v>2605.0265684999999</v>
      </c>
      <c r="F1038">
        <v>427.5</v>
      </c>
      <c r="G1038">
        <v>47.085089911379498</v>
      </c>
      <c r="H1038">
        <v>-55.9122147581243</v>
      </c>
      <c r="I1038">
        <v>7.5150900096970998</v>
      </c>
      <c r="J1038">
        <v>5.0094687225667398</v>
      </c>
      <c r="K1038">
        <v>425.30455801756</v>
      </c>
      <c r="L1038">
        <v>373.88504718220298</v>
      </c>
      <c r="M1038">
        <v>66.532965011659499</v>
      </c>
      <c r="N1038">
        <v>0.52991341426406302</v>
      </c>
      <c r="O1038">
        <v>27.239766081871299</v>
      </c>
      <c r="P1038">
        <v>106.621556307394</v>
      </c>
      <c r="Q1038">
        <v>0.10028004720012799</v>
      </c>
    </row>
    <row r="1039" spans="1:17" hidden="1" x14ac:dyDescent="0.3">
      <c r="A1039" t="s">
        <v>2231</v>
      </c>
      <c r="B1039" t="s">
        <v>2232</v>
      </c>
      <c r="C1039" t="s">
        <v>3176</v>
      </c>
      <c r="D1039" t="s">
        <v>367</v>
      </c>
      <c r="E1039">
        <v>2601.6300628700001</v>
      </c>
      <c r="F1039">
        <v>1180.7</v>
      </c>
      <c r="G1039">
        <v>-8.1132920015660108</v>
      </c>
      <c r="H1039">
        <v>12.7327382784446</v>
      </c>
      <c r="I1039">
        <v>-4.2278635766959702</v>
      </c>
      <c r="J1039">
        <v>1.7654601051716801</v>
      </c>
      <c r="K1039">
        <v>1106.71093176621</v>
      </c>
      <c r="L1039">
        <v>1046.5032025724399</v>
      </c>
      <c r="M1039">
        <v>58.273641270632503</v>
      </c>
      <c r="N1039">
        <v>0.517957021534595</v>
      </c>
      <c r="O1039">
        <v>9.9178453459811902</v>
      </c>
      <c r="P1039">
        <v>37.290697674418603</v>
      </c>
      <c r="Q1039">
        <v>0.12967875360872799</v>
      </c>
    </row>
    <row r="1040" spans="1:17" hidden="1" x14ac:dyDescent="0.3">
      <c r="A1040" t="s">
        <v>2233</v>
      </c>
      <c r="B1040" t="s">
        <v>2234</v>
      </c>
      <c r="C1040" t="s">
        <v>3176</v>
      </c>
      <c r="D1040" t="s">
        <v>232</v>
      </c>
      <c r="E1040">
        <v>2600.5219168499998</v>
      </c>
      <c r="F1040">
        <v>5957.25</v>
      </c>
      <c r="G1040">
        <v>80.058137435970195</v>
      </c>
      <c r="H1040">
        <v>-0.84372761745913005</v>
      </c>
      <c r="I1040">
        <v>36.257021817752999</v>
      </c>
      <c r="J1040">
        <v>-1.5752057087926901</v>
      </c>
      <c r="K1040">
        <v>5779.0043581211803</v>
      </c>
      <c r="L1040">
        <v>4628.3324659222098</v>
      </c>
      <c r="M1040">
        <v>53.836152347715299</v>
      </c>
      <c r="N1040">
        <v>0.101654715721554</v>
      </c>
      <c r="O1040">
        <v>13.477695245289301</v>
      </c>
      <c r="P1040">
        <v>141.76660376209799</v>
      </c>
      <c r="Q1040">
        <v>0.11047794060257</v>
      </c>
    </row>
    <row r="1041" spans="1:17" x14ac:dyDescent="0.3">
      <c r="A1041" t="s">
        <v>2235</v>
      </c>
      <c r="B1041" t="s">
        <v>2236</v>
      </c>
      <c r="C1041" t="s">
        <v>3178</v>
      </c>
      <c r="D1041" t="s">
        <v>1913</v>
      </c>
      <c r="E1041">
        <v>2598.0124332939999</v>
      </c>
      <c r="F1041">
        <v>14.11</v>
      </c>
      <c r="G1041">
        <v>-59.786298201445199</v>
      </c>
      <c r="H1041">
        <v>-8.0985713708755895</v>
      </c>
      <c r="I1041">
        <v>-37.836107809238598</v>
      </c>
      <c r="J1041">
        <v>-3.6164977277036101</v>
      </c>
      <c r="K1041">
        <v>15.071349748550199</v>
      </c>
      <c r="L1041">
        <v>16.718248283242701</v>
      </c>
      <c r="M1041">
        <v>39.254276912241302</v>
      </c>
      <c r="N1041">
        <v>0.85086527763756603</v>
      </c>
      <c r="O1041">
        <v>84.620836286321705</v>
      </c>
      <c r="P1041">
        <v>9.8054474708171302</v>
      </c>
      <c r="Q1041">
        <v>-3.1076213686996999E-2</v>
      </c>
    </row>
    <row r="1042" spans="1:17" hidden="1" x14ac:dyDescent="0.3">
      <c r="A1042" t="s">
        <v>2237</v>
      </c>
      <c r="B1042" t="s">
        <v>2238</v>
      </c>
      <c r="C1042" t="s">
        <v>3176</v>
      </c>
      <c r="D1042" t="s">
        <v>141</v>
      </c>
      <c r="E1042">
        <v>2592.7543375770001</v>
      </c>
      <c r="F1042">
        <v>9.91</v>
      </c>
      <c r="G1042">
        <v>286.57376469163597</v>
      </c>
      <c r="H1042">
        <v>-1.3657363463457499</v>
      </c>
      <c r="I1042">
        <v>-24.395866581168399</v>
      </c>
      <c r="J1042">
        <v>11.3905651777097</v>
      </c>
      <c r="K1042">
        <v>10.167607564259701</v>
      </c>
      <c r="L1042">
        <v>9.5270836954511005</v>
      </c>
      <c r="M1042">
        <v>53.980680622425702</v>
      </c>
      <c r="N1042">
        <v>0.89801020580491397</v>
      </c>
      <c r="O1042">
        <v>99.798183652875807</v>
      </c>
      <c r="P1042">
        <v>350.45454545454498</v>
      </c>
      <c r="Q1042">
        <v>0.13660155702026699</v>
      </c>
    </row>
    <row r="1043" spans="1:17" x14ac:dyDescent="0.3">
      <c r="A1043" t="s">
        <v>2239</v>
      </c>
      <c r="B1043" t="s">
        <v>2240</v>
      </c>
      <c r="C1043" t="s">
        <v>3161</v>
      </c>
      <c r="D1043" t="s">
        <v>24</v>
      </c>
      <c r="E1043">
        <v>2591.9165850300001</v>
      </c>
      <c r="F1043">
        <v>50.35</v>
      </c>
      <c r="G1043">
        <v>-53.424726739693398</v>
      </c>
      <c r="H1043">
        <v>-4.5114094145917703</v>
      </c>
      <c r="I1043">
        <v>-26.703842403076099</v>
      </c>
      <c r="J1043">
        <v>-1.03616214372409</v>
      </c>
      <c r="K1043">
        <v>51.423582604307903</v>
      </c>
      <c r="L1043">
        <v>59.631704043907099</v>
      </c>
      <c r="M1043">
        <v>50.972193745747703</v>
      </c>
      <c r="N1043">
        <v>0.75998985916294504</v>
      </c>
      <c r="O1043">
        <v>63.654419066534203</v>
      </c>
      <c r="P1043">
        <v>3.0073649754500802</v>
      </c>
    </row>
    <row r="1044" spans="1:17" x14ac:dyDescent="0.3">
      <c r="A1044" t="s">
        <v>2241</v>
      </c>
      <c r="B1044" t="s">
        <v>2242</v>
      </c>
      <c r="C1044" t="s">
        <v>3171</v>
      </c>
      <c r="D1044" t="s">
        <v>1211</v>
      </c>
      <c r="E1044">
        <v>2591.82576075</v>
      </c>
      <c r="F1044">
        <v>358.5</v>
      </c>
      <c r="G1044">
        <v>-64.334772596841105</v>
      </c>
      <c r="H1044">
        <v>-11.099769626085401</v>
      </c>
      <c r="I1044">
        <v>-12.7418880351885</v>
      </c>
      <c r="J1044">
        <v>-0.53073771482040499</v>
      </c>
      <c r="K1044">
        <v>396.36213223986101</v>
      </c>
      <c r="L1044">
        <v>421.40691559279401</v>
      </c>
      <c r="M1044">
        <v>24.502957099174601</v>
      </c>
      <c r="N1044">
        <v>0.418052149391683</v>
      </c>
      <c r="O1044">
        <v>65.076708507670801</v>
      </c>
      <c r="P1044">
        <v>13.8095238095238</v>
      </c>
      <c r="Q1044">
        <v>-3.1909307178013997E-2</v>
      </c>
    </row>
    <row r="1045" spans="1:17" hidden="1" x14ac:dyDescent="0.3">
      <c r="A1045" t="s">
        <v>2243</v>
      </c>
      <c r="B1045" t="s">
        <v>2244</v>
      </c>
      <c r="C1045" t="s">
        <v>3176</v>
      </c>
      <c r="D1045" t="s">
        <v>54</v>
      </c>
      <c r="E1045">
        <v>2589.595477245</v>
      </c>
      <c r="F1045">
        <v>1832.65</v>
      </c>
      <c r="G1045">
        <v>32.410563028434701</v>
      </c>
      <c r="H1045">
        <v>12.656665093274199</v>
      </c>
      <c r="I1045">
        <v>3.3080737914368998</v>
      </c>
      <c r="J1045">
        <v>15.735545874192599</v>
      </c>
      <c r="K1045">
        <v>1591.5550472920499</v>
      </c>
      <c r="L1045">
        <v>1473.14380641045</v>
      </c>
      <c r="M1045">
        <v>84.791088857270793</v>
      </c>
      <c r="N1045">
        <v>0.91697700023206596</v>
      </c>
      <c r="O1045">
        <v>3.34488309278913</v>
      </c>
      <c r="P1045">
        <v>66.422993098437999</v>
      </c>
      <c r="Q1045">
        <v>0.10518251143558301</v>
      </c>
    </row>
    <row r="1046" spans="1:17" hidden="1" x14ac:dyDescent="0.3">
      <c r="A1046" t="s">
        <v>2245</v>
      </c>
      <c r="B1046" t="s">
        <v>2246</v>
      </c>
      <c r="C1046" t="s">
        <v>3176</v>
      </c>
      <c r="D1046" t="s">
        <v>127</v>
      </c>
      <c r="E1046">
        <v>2589.51108888</v>
      </c>
      <c r="F1046">
        <v>200.24</v>
      </c>
      <c r="G1046">
        <v>2.8858815035112801</v>
      </c>
      <c r="H1046">
        <v>19.650135939263301</v>
      </c>
      <c r="I1046">
        <v>38.835538703697203</v>
      </c>
      <c r="J1046">
        <v>4.6739408383549002</v>
      </c>
      <c r="K1046">
        <v>164.93047504226899</v>
      </c>
      <c r="L1046">
        <v>155.34863389923501</v>
      </c>
      <c r="M1046">
        <v>80.251866013576802</v>
      </c>
      <c r="N1046">
        <v>2.1306479907772702</v>
      </c>
      <c r="O1046">
        <v>1.2285257690771001</v>
      </c>
      <c r="P1046">
        <v>74.121739130434705</v>
      </c>
    </row>
    <row r="1047" spans="1:17" hidden="1" x14ac:dyDescent="0.3">
      <c r="A1047" t="s">
        <v>2247</v>
      </c>
      <c r="B1047" t="s">
        <v>2248</v>
      </c>
      <c r="C1047" t="s">
        <v>3176</v>
      </c>
      <c r="D1047" t="s">
        <v>992</v>
      </c>
      <c r="E1047">
        <v>2581.4956905599902</v>
      </c>
      <c r="F1047">
        <v>387.6</v>
      </c>
      <c r="G1047">
        <v>328.92585629020698</v>
      </c>
      <c r="H1047">
        <v>-6.6469733842540997</v>
      </c>
      <c r="I1047">
        <v>139.74310015163701</v>
      </c>
      <c r="J1047">
        <v>-2.7921140431025799</v>
      </c>
      <c r="K1047">
        <v>356.60740519654098</v>
      </c>
      <c r="L1047">
        <v>240.506282611247</v>
      </c>
      <c r="M1047">
        <v>44.8690671883165</v>
      </c>
      <c r="N1047">
        <v>0.82033443403819695</v>
      </c>
      <c r="O1047">
        <v>12.2678018575851</v>
      </c>
      <c r="Q1047">
        <v>0.17935651143346601</v>
      </c>
    </row>
    <row r="1048" spans="1:17" hidden="1" x14ac:dyDescent="0.3">
      <c r="A1048" t="s">
        <v>2249</v>
      </c>
      <c r="B1048" t="s">
        <v>2250</v>
      </c>
      <c r="C1048" t="s">
        <v>3176</v>
      </c>
      <c r="D1048" t="s">
        <v>1367</v>
      </c>
      <c r="E1048">
        <v>2580.8388</v>
      </c>
      <c r="F1048">
        <v>1000</v>
      </c>
      <c r="G1048">
        <v>-26.342901975030198</v>
      </c>
      <c r="H1048">
        <v>-2.76433774494715</v>
      </c>
      <c r="I1048">
        <v>-11.3256911425719</v>
      </c>
      <c r="J1048">
        <v>0.94442807216023805</v>
      </c>
      <c r="K1048">
        <v>999.99659802744202</v>
      </c>
      <c r="L1048">
        <v>999.99663026673898</v>
      </c>
      <c r="M1048">
        <v>55.379180563809697</v>
      </c>
      <c r="N1048">
        <v>0.85823968342165602</v>
      </c>
      <c r="O1048">
        <v>3</v>
      </c>
      <c r="P1048">
        <v>3.0927835051546202</v>
      </c>
      <c r="Q1048">
        <v>-0.101916752053546</v>
      </c>
    </row>
    <row r="1049" spans="1:17" hidden="1" x14ac:dyDescent="0.3">
      <c r="A1049" t="s">
        <v>2251</v>
      </c>
      <c r="B1049" t="s">
        <v>2252</v>
      </c>
      <c r="C1049" t="s">
        <v>3176</v>
      </c>
      <c r="D1049" t="s">
        <v>436</v>
      </c>
      <c r="E1049">
        <v>2574.34657956</v>
      </c>
      <c r="F1049">
        <v>625.1</v>
      </c>
      <c r="G1049">
        <v>-33.893001804949499</v>
      </c>
      <c r="H1049">
        <v>6.6011687215054096</v>
      </c>
      <c r="I1049">
        <v>-20.016897686539199</v>
      </c>
      <c r="J1049">
        <v>7.2914908675687498</v>
      </c>
      <c r="K1049">
        <v>613.17162284634298</v>
      </c>
      <c r="L1049">
        <v>641.03779831946304</v>
      </c>
      <c r="M1049">
        <v>54.679309407608699</v>
      </c>
      <c r="N1049">
        <v>2.5329387998072499</v>
      </c>
      <c r="O1049">
        <v>27.763557830747001</v>
      </c>
      <c r="P1049">
        <v>16.0386114720623</v>
      </c>
      <c r="Q1049">
        <v>2.8871793541610001E-3</v>
      </c>
    </row>
    <row r="1050" spans="1:17" hidden="1" x14ac:dyDescent="0.3">
      <c r="A1050" t="s">
        <v>2253</v>
      </c>
      <c r="B1050" t="s">
        <v>2254</v>
      </c>
      <c r="C1050" t="s">
        <v>3176</v>
      </c>
      <c r="D1050" t="s">
        <v>514</v>
      </c>
      <c r="E1050">
        <v>2567.4698361000001</v>
      </c>
      <c r="F1050">
        <v>383.5</v>
      </c>
      <c r="G1050">
        <v>8.7398736501899599</v>
      </c>
      <c r="H1050">
        <v>11.082967644274399</v>
      </c>
      <c r="I1050">
        <v>1.88464096074905</v>
      </c>
      <c r="J1050">
        <v>3.2171553448874999</v>
      </c>
      <c r="K1050">
        <v>335.96803790624898</v>
      </c>
      <c r="L1050">
        <v>317.31856051067598</v>
      </c>
      <c r="M1050">
        <v>70.546922653225195</v>
      </c>
      <c r="N1050">
        <v>1.7664157015633599</v>
      </c>
      <c r="O1050">
        <v>3.41590612777054</v>
      </c>
      <c r="P1050">
        <v>62.983425414364604</v>
      </c>
    </row>
    <row r="1051" spans="1:17" hidden="1" x14ac:dyDescent="0.3">
      <c r="A1051" t="s">
        <v>2255</v>
      </c>
      <c r="B1051" t="s">
        <v>2256</v>
      </c>
      <c r="C1051" t="s">
        <v>3176</v>
      </c>
      <c r="D1051" t="s">
        <v>483</v>
      </c>
      <c r="E1051">
        <v>2558.1905700000002</v>
      </c>
      <c r="F1051">
        <v>1019.5</v>
      </c>
      <c r="G1051">
        <v>58.600408682566098</v>
      </c>
      <c r="H1051">
        <v>15.302168940003099</v>
      </c>
      <c r="I1051">
        <v>69.484808103681402</v>
      </c>
      <c r="J1051">
        <v>20.714902772212401</v>
      </c>
      <c r="K1051">
        <v>861.12162219436505</v>
      </c>
      <c r="L1051">
        <v>694.93210265909295</v>
      </c>
      <c r="M1051">
        <v>67.824198617331504</v>
      </c>
      <c r="N1051">
        <v>0.85955971870481096</v>
      </c>
      <c r="O1051">
        <v>11.142717018146101</v>
      </c>
      <c r="P1051">
        <v>110.184517060096</v>
      </c>
      <c r="Q1051">
        <v>0.13036634699263</v>
      </c>
    </row>
    <row r="1052" spans="1:17" hidden="1" x14ac:dyDescent="0.3">
      <c r="A1052" t="s">
        <v>2257</v>
      </c>
      <c r="B1052" t="s">
        <v>2258</v>
      </c>
      <c r="C1052" t="s">
        <v>3176</v>
      </c>
      <c r="D1052" t="s">
        <v>1928</v>
      </c>
      <c r="E1052">
        <v>2555.8926161999998</v>
      </c>
      <c r="F1052">
        <v>638.9</v>
      </c>
      <c r="G1052">
        <v>2212.6649691580401</v>
      </c>
      <c r="H1052">
        <v>-16.609446440599299</v>
      </c>
      <c r="I1052">
        <v>78.653494108691703</v>
      </c>
      <c r="J1052">
        <v>-5.3646735826860796</v>
      </c>
      <c r="K1052">
        <v>664.69534371406496</v>
      </c>
      <c r="L1052">
        <v>442.326143924196</v>
      </c>
      <c r="M1052">
        <v>34.514725450155701</v>
      </c>
      <c r="N1052">
        <v>0.42967368170688303</v>
      </c>
      <c r="O1052">
        <v>48.489591485365402</v>
      </c>
    </row>
    <row r="1053" spans="1:17" hidden="1" x14ac:dyDescent="0.3">
      <c r="A1053" t="s">
        <v>2259</v>
      </c>
      <c r="B1053" t="s">
        <v>2260</v>
      </c>
      <c r="C1053" t="s">
        <v>3176</v>
      </c>
      <c r="D1053" t="s">
        <v>436</v>
      </c>
      <c r="E1053">
        <v>2553.47949066</v>
      </c>
      <c r="F1053">
        <v>394.45</v>
      </c>
      <c r="G1053">
        <v>92.856875741002</v>
      </c>
      <c r="H1053">
        <v>-12.4473953072869</v>
      </c>
      <c r="I1053">
        <v>-5.0049364255908504</v>
      </c>
      <c r="J1053">
        <v>-3.0679558287685502</v>
      </c>
      <c r="K1053">
        <v>424.44284189937702</v>
      </c>
      <c r="L1053">
        <v>369.60387006002998</v>
      </c>
      <c r="M1053">
        <v>33.113964646644703</v>
      </c>
      <c r="N1053">
        <v>0.49257738478810698</v>
      </c>
      <c r="O1053">
        <v>30.231968563822999</v>
      </c>
      <c r="P1053">
        <v>146.45423305217099</v>
      </c>
      <c r="Q1053">
        <v>0.132487526978676</v>
      </c>
    </row>
    <row r="1054" spans="1:17" hidden="1" x14ac:dyDescent="0.3">
      <c r="A1054" t="s">
        <v>2261</v>
      </c>
      <c r="B1054" t="s">
        <v>2262</v>
      </c>
      <c r="C1054" t="s">
        <v>3176</v>
      </c>
      <c r="D1054" t="s">
        <v>483</v>
      </c>
      <c r="E1054">
        <v>2545.5811656000001</v>
      </c>
      <c r="F1054">
        <v>320.10000000000002</v>
      </c>
      <c r="G1054">
        <v>-12.6508401742843</v>
      </c>
      <c r="H1054">
        <v>3.41987278136863</v>
      </c>
      <c r="I1054">
        <v>11.553387552245599</v>
      </c>
      <c r="J1054">
        <v>1.8194280721602401</v>
      </c>
      <c r="K1054">
        <v>308.49043997006402</v>
      </c>
      <c r="L1054">
        <v>282.85452596065397</v>
      </c>
      <c r="M1054">
        <v>46.348881098987903</v>
      </c>
      <c r="N1054">
        <v>0.61254451550052902</v>
      </c>
      <c r="O1054">
        <v>13.089659481411999</v>
      </c>
      <c r="P1054">
        <v>41.106458011902099</v>
      </c>
      <c r="Q1054">
        <v>-6.6428802338644996E-2</v>
      </c>
    </row>
    <row r="1055" spans="1:17" x14ac:dyDescent="0.3">
      <c r="A1055" t="s">
        <v>2263</v>
      </c>
      <c r="B1055" t="s">
        <v>2264</v>
      </c>
      <c r="C1055" t="s">
        <v>3168</v>
      </c>
      <c r="D1055" t="s">
        <v>624</v>
      </c>
      <c r="E1055">
        <v>2536.1876320040001</v>
      </c>
      <c r="F1055">
        <v>172.12</v>
      </c>
      <c r="G1055">
        <v>-56.061154322927202</v>
      </c>
      <c r="H1055">
        <v>9.5746148862944302</v>
      </c>
      <c r="I1055">
        <v>-25.222639616809001</v>
      </c>
      <c r="J1055">
        <v>4.6485700839945503</v>
      </c>
      <c r="K1055">
        <v>172.36747206446401</v>
      </c>
      <c r="L1055">
        <v>208.29512761820101</v>
      </c>
      <c r="M1055">
        <v>47.9519860278021</v>
      </c>
      <c r="N1055">
        <v>0.92149105341167104</v>
      </c>
      <c r="O1055">
        <v>81.268882175226594</v>
      </c>
      <c r="P1055">
        <v>19.5942190105614</v>
      </c>
    </row>
    <row r="1056" spans="1:17" hidden="1" x14ac:dyDescent="0.3">
      <c r="A1056" t="s">
        <v>2265</v>
      </c>
      <c r="B1056" t="s">
        <v>2266</v>
      </c>
      <c r="C1056" t="s">
        <v>3176</v>
      </c>
      <c r="D1056" t="s">
        <v>1211</v>
      </c>
      <c r="E1056">
        <v>2527.1419196100001</v>
      </c>
      <c r="F1056">
        <v>889.35</v>
      </c>
      <c r="G1056">
        <v>3.9838858327072</v>
      </c>
      <c r="H1056">
        <v>2.4074436464209898</v>
      </c>
      <c r="I1056">
        <v>-17.164759432672501</v>
      </c>
      <c r="J1056">
        <v>-4.24679864447151</v>
      </c>
      <c r="K1056">
        <v>848.67248714958896</v>
      </c>
      <c r="L1056">
        <v>840.13443375849397</v>
      </c>
      <c r="M1056">
        <v>57.217881900723903</v>
      </c>
      <c r="N1056">
        <v>0.77094111532314802</v>
      </c>
      <c r="O1056">
        <v>29.414741103052702</v>
      </c>
      <c r="P1056">
        <v>49.962060534524902</v>
      </c>
      <c r="Q1056">
        <v>2.6198362106173E-2</v>
      </c>
    </row>
    <row r="1057" spans="1:17" hidden="1" x14ac:dyDescent="0.3">
      <c r="A1057" t="s">
        <v>2267</v>
      </c>
      <c r="B1057" t="s">
        <v>2268</v>
      </c>
      <c r="C1057" t="s">
        <v>3176</v>
      </c>
      <c r="D1057" t="s">
        <v>2269</v>
      </c>
      <c r="E1057">
        <v>2526.91356632</v>
      </c>
      <c r="F1057">
        <v>507.65</v>
      </c>
      <c r="G1057">
        <v>105.460750993006</v>
      </c>
      <c r="H1057">
        <v>-2.7060853177627</v>
      </c>
      <c r="I1057">
        <v>28.004623115696099</v>
      </c>
      <c r="J1057">
        <v>10.3615636491853</v>
      </c>
      <c r="K1057">
        <v>508.60755487987802</v>
      </c>
      <c r="L1057">
        <v>427.88646186728602</v>
      </c>
      <c r="M1057">
        <v>53.307287658323901</v>
      </c>
      <c r="N1057">
        <v>1.8419000552109701</v>
      </c>
      <c r="O1057">
        <v>21.737417512065399</v>
      </c>
      <c r="P1057">
        <v>147.03163017031599</v>
      </c>
    </row>
    <row r="1058" spans="1:17" hidden="1" x14ac:dyDescent="0.3">
      <c r="A1058" t="s">
        <v>2270</v>
      </c>
      <c r="B1058" t="s">
        <v>2271</v>
      </c>
      <c r="C1058" t="s">
        <v>3176</v>
      </c>
      <c r="D1058" t="s">
        <v>104</v>
      </c>
      <c r="E1058">
        <v>2524.8834000000002</v>
      </c>
      <c r="F1058">
        <v>378.6</v>
      </c>
      <c r="G1058">
        <v>83.136994742048302</v>
      </c>
      <c r="H1058">
        <v>-10.9716548181178</v>
      </c>
      <c r="I1058">
        <v>-15.610863687130101</v>
      </c>
      <c r="J1058">
        <v>-3.1702216093684101</v>
      </c>
      <c r="K1058">
        <v>399.83203484405402</v>
      </c>
      <c r="L1058">
        <v>354.34227562820598</v>
      </c>
      <c r="M1058">
        <v>32.5685800720942</v>
      </c>
      <c r="N1058">
        <v>0.58348396943238201</v>
      </c>
      <c r="O1058">
        <v>35.736925515055397</v>
      </c>
      <c r="P1058">
        <v>138.13816961945699</v>
      </c>
      <c r="Q1058">
        <v>0.23186972985074</v>
      </c>
    </row>
    <row r="1059" spans="1:17" x14ac:dyDescent="0.3">
      <c r="A1059" t="s">
        <v>2272</v>
      </c>
      <c r="B1059" t="s">
        <v>2273</v>
      </c>
      <c r="C1059" t="s">
        <v>3175</v>
      </c>
      <c r="D1059" t="s">
        <v>376</v>
      </c>
      <c r="E1059">
        <v>2523.9234413280001</v>
      </c>
      <c r="F1059">
        <v>219.16</v>
      </c>
      <c r="G1059">
        <v>-52.4396816074699</v>
      </c>
      <c r="H1059">
        <v>-0.19487680930241899</v>
      </c>
      <c r="I1059">
        <v>-48.1398759486841</v>
      </c>
      <c r="J1059">
        <v>-0.21804332372076399</v>
      </c>
      <c r="K1059">
        <v>219.60589369361</v>
      </c>
      <c r="L1059">
        <v>250.54057588259599</v>
      </c>
      <c r="M1059">
        <v>51.430065852077199</v>
      </c>
      <c r="N1059">
        <v>1.2391523089255501</v>
      </c>
      <c r="O1059">
        <v>97.002190180689894</v>
      </c>
      <c r="P1059">
        <v>14.443864229765</v>
      </c>
      <c r="Q1059">
        <v>-3.8767704866634001E-2</v>
      </c>
    </row>
    <row r="1060" spans="1:17" hidden="1" x14ac:dyDescent="0.3">
      <c r="A1060" t="s">
        <v>2274</v>
      </c>
      <c r="B1060" t="s">
        <v>2275</v>
      </c>
      <c r="C1060" t="s">
        <v>3176</v>
      </c>
      <c r="D1060" t="s">
        <v>46</v>
      </c>
      <c r="E1060">
        <v>2521.2778174999999</v>
      </c>
      <c r="F1060">
        <v>2015</v>
      </c>
      <c r="G1060">
        <v>12.7089232958275</v>
      </c>
      <c r="H1060">
        <v>-17.202728356849899</v>
      </c>
      <c r="I1060">
        <v>7.4517558791498404</v>
      </c>
      <c r="J1060">
        <v>-1.74861291926016</v>
      </c>
      <c r="K1060">
        <v>2201.1468417191099</v>
      </c>
      <c r="L1060">
        <v>1943.26158923005</v>
      </c>
      <c r="M1060">
        <v>24.439277318249399</v>
      </c>
      <c r="N1060">
        <v>1.08099140811727</v>
      </c>
      <c r="O1060">
        <v>31.0173697270471</v>
      </c>
      <c r="P1060">
        <v>61.071143085531503</v>
      </c>
      <c r="Q1060">
        <v>0.14218650114300899</v>
      </c>
    </row>
    <row r="1061" spans="1:17" hidden="1" x14ac:dyDescent="0.3">
      <c r="A1061" t="s">
        <v>2276</v>
      </c>
      <c r="B1061" t="s">
        <v>2277</v>
      </c>
      <c r="C1061" t="s">
        <v>3176</v>
      </c>
      <c r="D1061" t="s">
        <v>2278</v>
      </c>
      <c r="E1061">
        <v>2517.1242439450002</v>
      </c>
      <c r="F1061">
        <v>5097.6499999999996</v>
      </c>
      <c r="G1061">
        <v>46.2657053455941</v>
      </c>
      <c r="H1061">
        <v>0.15398894827993401</v>
      </c>
      <c r="I1061">
        <v>41.243744988159399</v>
      </c>
      <c r="J1061">
        <v>1.71584187568865</v>
      </c>
      <c r="K1061">
        <v>5130.2556118745597</v>
      </c>
      <c r="L1061">
        <v>4181.6985726576004</v>
      </c>
      <c r="M1061">
        <v>46.630764687109</v>
      </c>
      <c r="N1061">
        <v>0.39273898547220298</v>
      </c>
      <c r="O1061">
        <v>26.391572587368699</v>
      </c>
      <c r="P1061">
        <v>114.728306655433</v>
      </c>
      <c r="Q1061">
        <v>0.14812850187410401</v>
      </c>
    </row>
    <row r="1062" spans="1:17" hidden="1" x14ac:dyDescent="0.3">
      <c r="A1062" t="s">
        <v>2279</v>
      </c>
      <c r="B1062" t="s">
        <v>2280</v>
      </c>
      <c r="C1062" t="s">
        <v>3176</v>
      </c>
      <c r="D1062" t="s">
        <v>501</v>
      </c>
      <c r="E1062">
        <v>2510.4843169999999</v>
      </c>
      <c r="F1062">
        <v>415</v>
      </c>
      <c r="G1062">
        <v>-3.7069681688836198</v>
      </c>
      <c r="H1062">
        <v>-2.38298702530144</v>
      </c>
      <c r="I1062">
        <v>13.4300581434644</v>
      </c>
      <c r="J1062">
        <v>-0.96685934219244496</v>
      </c>
      <c r="K1062">
        <v>405.66672628513697</v>
      </c>
      <c r="L1062">
        <v>367.19141243342301</v>
      </c>
      <c r="M1062">
        <v>56.607202708391902</v>
      </c>
      <c r="N1062">
        <v>0.42846087420412898</v>
      </c>
      <c r="O1062">
        <v>9.0361445783132499</v>
      </c>
      <c r="P1062">
        <v>42.611683848797199</v>
      </c>
      <c r="Q1062">
        <v>3.0942188566241001E-2</v>
      </c>
    </row>
    <row r="1063" spans="1:17" hidden="1" x14ac:dyDescent="0.3">
      <c r="A1063" t="s">
        <v>2281</v>
      </c>
      <c r="B1063" t="s">
        <v>2282</v>
      </c>
      <c r="C1063" t="s">
        <v>3176</v>
      </c>
      <c r="D1063" t="s">
        <v>985</v>
      </c>
      <c r="E1063">
        <v>2503.4892622500001</v>
      </c>
      <c r="F1063">
        <v>137.37</v>
      </c>
      <c r="G1063">
        <v>-6.9633938495413501</v>
      </c>
      <c r="H1063">
        <v>15.398999713069401</v>
      </c>
      <c r="I1063">
        <v>8.0538169829168602</v>
      </c>
      <c r="J1063">
        <v>-2.1787603336368599</v>
      </c>
      <c r="M1063">
        <v>59.6820509540565</v>
      </c>
      <c r="O1063">
        <v>6.5006915629322197</v>
      </c>
      <c r="P1063">
        <v>28.263305322128801</v>
      </c>
    </row>
    <row r="1064" spans="1:17" x14ac:dyDescent="0.3">
      <c r="A1064" t="s">
        <v>2283</v>
      </c>
      <c r="B1064" t="s">
        <v>2284</v>
      </c>
      <c r="C1064" t="s">
        <v>3163</v>
      </c>
      <c r="D1064" t="s">
        <v>358</v>
      </c>
      <c r="E1064">
        <v>2488.32498713</v>
      </c>
      <c r="F1064">
        <v>49.69</v>
      </c>
      <c r="G1064">
        <v>-65.084195200697394</v>
      </c>
      <c r="H1064">
        <v>-6.6365545890904203</v>
      </c>
      <c r="I1064">
        <v>-22.593548285429101</v>
      </c>
      <c r="J1064">
        <v>-0.66080379466497396</v>
      </c>
      <c r="K1064">
        <v>51.985155800563199</v>
      </c>
      <c r="L1064">
        <v>58.657534595013303</v>
      </c>
      <c r="M1064">
        <v>29.317932709162399</v>
      </c>
      <c r="N1064">
        <v>1.4167691443650501</v>
      </c>
      <c r="O1064">
        <v>69.148722076876595</v>
      </c>
      <c r="P1064">
        <v>3.5208333333333202</v>
      </c>
    </row>
    <row r="1065" spans="1:17" hidden="1" x14ac:dyDescent="0.3">
      <c r="A1065" t="s">
        <v>2285</v>
      </c>
      <c r="B1065" t="s">
        <v>2286</v>
      </c>
      <c r="C1065" t="s">
        <v>3176</v>
      </c>
      <c r="D1065" t="s">
        <v>1514</v>
      </c>
      <c r="E1065">
        <v>2484.8281319500002</v>
      </c>
      <c r="F1065">
        <v>348.1</v>
      </c>
      <c r="G1065">
        <v>41.618497301206197</v>
      </c>
      <c r="H1065">
        <v>22.997130144961002</v>
      </c>
      <c r="I1065">
        <v>52.679020282634099</v>
      </c>
      <c r="J1065">
        <v>8.0381780721602301</v>
      </c>
      <c r="K1065">
        <v>283.73678336645298</v>
      </c>
      <c r="L1065">
        <v>241.17979377373399</v>
      </c>
      <c r="M1065">
        <v>75.457549318056195</v>
      </c>
      <c r="N1065">
        <v>0.65904247617082601</v>
      </c>
      <c r="O1065">
        <v>3.4903763286411902</v>
      </c>
      <c r="P1065">
        <v>157.85185185185099</v>
      </c>
      <c r="Q1065">
        <v>8.8658108412202993E-2</v>
      </c>
    </row>
    <row r="1066" spans="1:17" x14ac:dyDescent="0.3">
      <c r="A1066" t="s">
        <v>2287</v>
      </c>
      <c r="B1066" t="s">
        <v>2288</v>
      </c>
      <c r="C1066" t="s">
        <v>3168</v>
      </c>
      <c r="D1066" t="s">
        <v>496</v>
      </c>
      <c r="E1066">
        <v>2475.0755109900001</v>
      </c>
      <c r="F1066">
        <v>633.45000000000005</v>
      </c>
      <c r="G1066">
        <v>-37.143437073248798</v>
      </c>
      <c r="H1066">
        <v>9.7702573804880792</v>
      </c>
      <c r="I1066">
        <v>1.8813502299595299</v>
      </c>
      <c r="J1066">
        <v>1.1033474205909</v>
      </c>
      <c r="K1066">
        <v>598.04986209328501</v>
      </c>
      <c r="L1066">
        <v>599.008119116231</v>
      </c>
      <c r="M1066">
        <v>51.658681149008899</v>
      </c>
      <c r="N1066">
        <v>0.475732881738195</v>
      </c>
      <c r="O1066">
        <v>24.982240113663199</v>
      </c>
      <c r="P1066">
        <v>37.392907493764199</v>
      </c>
      <c r="Q1066">
        <v>-9.2371424875884997E-2</v>
      </c>
    </row>
    <row r="1067" spans="1:17" hidden="1" x14ac:dyDescent="0.3">
      <c r="A1067" t="s">
        <v>2289</v>
      </c>
      <c r="B1067" t="s">
        <v>2290</v>
      </c>
      <c r="C1067" t="s">
        <v>3176</v>
      </c>
      <c r="D1067" t="s">
        <v>221</v>
      </c>
      <c r="E1067">
        <v>2464.8018800979999</v>
      </c>
      <c r="F1067">
        <v>50.41</v>
      </c>
      <c r="G1067">
        <v>33.943266546432397</v>
      </c>
      <c r="H1067">
        <v>-13.1293012485967</v>
      </c>
      <c r="I1067">
        <v>18.6639942622758</v>
      </c>
      <c r="J1067">
        <v>-5.4758424555593299</v>
      </c>
      <c r="K1067">
        <v>51.762771503397303</v>
      </c>
      <c r="L1067">
        <v>44.385723815978203</v>
      </c>
      <c r="M1067">
        <v>36.297279604913903</v>
      </c>
      <c r="N1067">
        <v>0.27337756674637598</v>
      </c>
      <c r="O1067">
        <v>36.639555643721401</v>
      </c>
      <c r="P1067">
        <v>78.442477876106096</v>
      </c>
      <c r="Q1067">
        <v>7.1839343496913996E-2</v>
      </c>
    </row>
    <row r="1068" spans="1:17" x14ac:dyDescent="0.3">
      <c r="A1068" t="s">
        <v>2291</v>
      </c>
      <c r="B1068" t="s">
        <v>2292</v>
      </c>
      <c r="C1068" t="s">
        <v>3166</v>
      </c>
      <c r="D1068" t="s">
        <v>1527</v>
      </c>
      <c r="E1068">
        <v>2463.322236</v>
      </c>
      <c r="F1068">
        <v>596</v>
      </c>
      <c r="G1068">
        <v>-50.6267106519024</v>
      </c>
      <c r="H1068">
        <v>-6.8428011695487099</v>
      </c>
      <c r="I1068">
        <v>-29.6202966672823</v>
      </c>
      <c r="J1068">
        <v>2.8105855237703401</v>
      </c>
      <c r="K1068">
        <v>621.67190403130803</v>
      </c>
      <c r="L1068">
        <v>687.54527414796098</v>
      </c>
      <c r="M1068">
        <v>53.992308870537201</v>
      </c>
      <c r="N1068">
        <v>0.74119685251562595</v>
      </c>
      <c r="O1068">
        <v>51.845637583892596</v>
      </c>
      <c r="P1068">
        <v>10.1256467110125</v>
      </c>
    </row>
    <row r="1069" spans="1:17" x14ac:dyDescent="0.3">
      <c r="A1069" t="s">
        <v>2293</v>
      </c>
      <c r="B1069" t="s">
        <v>2294</v>
      </c>
      <c r="C1069" t="s">
        <v>3165</v>
      </c>
      <c r="D1069" t="s">
        <v>269</v>
      </c>
      <c r="E1069">
        <v>2454.506334445</v>
      </c>
      <c r="F1069">
        <v>760.15</v>
      </c>
      <c r="G1069">
        <v>-13.8946771229591</v>
      </c>
      <c r="H1069">
        <v>7.3925335049624703</v>
      </c>
      <c r="I1069">
        <v>15.461065591645299</v>
      </c>
      <c r="J1069">
        <v>8.2542872270898098</v>
      </c>
      <c r="K1069">
        <v>692.46426401655901</v>
      </c>
      <c r="L1069">
        <v>647.48635571453497</v>
      </c>
      <c r="M1069">
        <v>67.395298149436996</v>
      </c>
      <c r="N1069">
        <v>0.72122730420108805</v>
      </c>
      <c r="O1069">
        <v>3.59797408406234</v>
      </c>
      <c r="P1069">
        <v>43.9541710065334</v>
      </c>
      <c r="Q1069">
        <v>-2.5481363668002001E-2</v>
      </c>
    </row>
    <row r="1070" spans="1:17" hidden="1" x14ac:dyDescent="0.3">
      <c r="A1070" t="s">
        <v>2295</v>
      </c>
      <c r="B1070" t="s">
        <v>2296</v>
      </c>
      <c r="C1070" t="s">
        <v>3176</v>
      </c>
      <c r="E1070">
        <v>2450.6351880000002</v>
      </c>
      <c r="F1070">
        <v>1333</v>
      </c>
      <c r="G1070">
        <v>6033.5461922948398</v>
      </c>
      <c r="H1070">
        <v>52.817770098190003</v>
      </c>
      <c r="I1070">
        <v>325.79514833931</v>
      </c>
      <c r="J1070">
        <v>22.4848043107318</v>
      </c>
      <c r="K1070">
        <v>880.63464111978101</v>
      </c>
      <c r="L1070">
        <v>566.70862671640202</v>
      </c>
      <c r="M1070">
        <v>99.747533149481697</v>
      </c>
      <c r="N1070">
        <v>0.78177825249562805</v>
      </c>
      <c r="O1070">
        <v>0</v>
      </c>
      <c r="P1070">
        <v>6059.8890942698699</v>
      </c>
    </row>
    <row r="1071" spans="1:17" hidden="1" x14ac:dyDescent="0.3">
      <c r="A1071" t="s">
        <v>2297</v>
      </c>
      <c r="B1071" t="s">
        <v>2298</v>
      </c>
      <c r="C1071" t="s">
        <v>3176</v>
      </c>
      <c r="D1071" t="s">
        <v>158</v>
      </c>
      <c r="E1071">
        <v>2445.3507070199998</v>
      </c>
      <c r="F1071">
        <v>1344.9</v>
      </c>
      <c r="G1071">
        <v>385.99995516782701</v>
      </c>
      <c r="H1071">
        <v>-3.9970151815905899</v>
      </c>
      <c r="I1071">
        <v>387.24706140608401</v>
      </c>
      <c r="J1071">
        <v>1.02200759116722</v>
      </c>
      <c r="K1071">
        <v>1300.6082001520199</v>
      </c>
      <c r="M1071">
        <v>53.784593800342201</v>
      </c>
      <c r="N1071">
        <v>0.31222466960352402</v>
      </c>
      <c r="O1071">
        <v>16.6629489181351</v>
      </c>
      <c r="P1071">
        <v>481.32699373243997</v>
      </c>
    </row>
    <row r="1072" spans="1:17" x14ac:dyDescent="0.3">
      <c r="A1072" t="s">
        <v>2299</v>
      </c>
      <c r="B1072" t="s">
        <v>2300</v>
      </c>
      <c r="C1072" t="s">
        <v>3178</v>
      </c>
      <c r="D1072" t="s">
        <v>1913</v>
      </c>
      <c r="E1072">
        <v>2441.0414796800001</v>
      </c>
      <c r="F1072">
        <v>51.2</v>
      </c>
      <c r="G1072">
        <v>-10.8975806672511</v>
      </c>
      <c r="H1072">
        <v>-6.0304280427377304</v>
      </c>
      <c r="I1072">
        <v>-14.4477346619664</v>
      </c>
      <c r="J1072">
        <v>-1.61024581984672</v>
      </c>
      <c r="K1072">
        <v>52.570953722861397</v>
      </c>
      <c r="L1072">
        <v>51.831109023216797</v>
      </c>
      <c r="M1072">
        <v>43.782459214117999</v>
      </c>
      <c r="N1072">
        <v>0.677130692962847</v>
      </c>
      <c r="O1072">
        <v>35.546875</v>
      </c>
      <c r="P1072">
        <v>25.798525798525699</v>
      </c>
      <c r="Q1072">
        <v>-1.3723551526188E-2</v>
      </c>
    </row>
    <row r="1073" spans="1:17" hidden="1" x14ac:dyDescent="0.3">
      <c r="A1073" t="s">
        <v>2301</v>
      </c>
      <c r="B1073" t="s">
        <v>2302</v>
      </c>
      <c r="C1073" t="s">
        <v>3176</v>
      </c>
      <c r="D1073" t="s">
        <v>314</v>
      </c>
      <c r="E1073">
        <v>2439.0246623399998</v>
      </c>
      <c r="F1073">
        <v>948.9</v>
      </c>
      <c r="G1073">
        <v>70.401862694262704</v>
      </c>
      <c r="H1073">
        <v>-11.7250657142958</v>
      </c>
      <c r="I1073">
        <v>67.999641938784904</v>
      </c>
      <c r="J1073">
        <v>-4.0295771267999596</v>
      </c>
      <c r="K1073">
        <v>963.66862228188597</v>
      </c>
      <c r="L1073">
        <v>748.85932737006499</v>
      </c>
      <c r="M1073">
        <v>28.332740365815201</v>
      </c>
      <c r="N1073">
        <v>0.72678646401421099</v>
      </c>
      <c r="O1073">
        <v>28.042997154599998</v>
      </c>
      <c r="P1073">
        <v>136.044776119402</v>
      </c>
      <c r="Q1073">
        <v>0.151990374346129</v>
      </c>
    </row>
    <row r="1074" spans="1:17" hidden="1" x14ac:dyDescent="0.3">
      <c r="A1074" t="s">
        <v>2303</v>
      </c>
      <c r="B1074" t="s">
        <v>2304</v>
      </c>
      <c r="C1074" t="s">
        <v>3176</v>
      </c>
      <c r="D1074" t="s">
        <v>54</v>
      </c>
      <c r="E1074">
        <v>2431.7800000000002</v>
      </c>
      <c r="F1074">
        <v>25.87</v>
      </c>
      <c r="G1074">
        <v>171.01341986405001</v>
      </c>
      <c r="H1074">
        <v>71.066831086221598</v>
      </c>
      <c r="I1074">
        <v>83.185587052916702</v>
      </c>
      <c r="J1074">
        <v>30.518484219304401</v>
      </c>
      <c r="K1074">
        <v>17.786778652404799</v>
      </c>
      <c r="L1074">
        <v>14.161681959834601</v>
      </c>
      <c r="M1074">
        <v>77.632763626958706</v>
      </c>
      <c r="N1074">
        <v>2.26844366422071</v>
      </c>
      <c r="O1074">
        <v>7.8469269424043198</v>
      </c>
      <c r="P1074">
        <v>256.827586206896</v>
      </c>
    </row>
    <row r="1075" spans="1:17" x14ac:dyDescent="0.3">
      <c r="A1075" t="s">
        <v>2305</v>
      </c>
      <c r="B1075" t="s">
        <v>2306</v>
      </c>
      <c r="C1075" t="s">
        <v>3165</v>
      </c>
      <c r="D1075" t="s">
        <v>713</v>
      </c>
      <c r="E1075">
        <v>2418.22547145</v>
      </c>
      <c r="F1075">
        <v>454.5</v>
      </c>
      <c r="G1075">
        <v>-41.310161095703698</v>
      </c>
      <c r="H1075">
        <v>-10.901622600838699</v>
      </c>
      <c r="I1075">
        <v>-8.9377659341917095</v>
      </c>
      <c r="J1075">
        <v>3.2120017683053601</v>
      </c>
      <c r="K1075">
        <v>469.37409005220798</v>
      </c>
      <c r="L1075">
        <v>482.0536319789</v>
      </c>
      <c r="M1075">
        <v>48.060060122094598</v>
      </c>
      <c r="N1075">
        <v>0.40706937919699798</v>
      </c>
      <c r="O1075">
        <v>26.380638063806298</v>
      </c>
      <c r="P1075">
        <v>16.808018504240501</v>
      </c>
      <c r="Q1075">
        <v>-0.10478950071470999</v>
      </c>
    </row>
    <row r="1076" spans="1:17" hidden="1" x14ac:dyDescent="0.3">
      <c r="A1076" t="s">
        <v>2307</v>
      </c>
      <c r="B1076" t="s">
        <v>2308</v>
      </c>
      <c r="C1076" t="s">
        <v>3176</v>
      </c>
      <c r="D1076" t="s">
        <v>141</v>
      </c>
      <c r="E1076">
        <v>2417.0522606250001</v>
      </c>
      <c r="F1076">
        <v>681.15</v>
      </c>
      <c r="G1076">
        <v>64.126923016369801</v>
      </c>
      <c r="H1076">
        <v>-3.60430878042868</v>
      </c>
      <c r="I1076">
        <v>-2.6939898967410998</v>
      </c>
      <c r="J1076">
        <v>-0.55175952674638995</v>
      </c>
      <c r="K1076">
        <v>684.325083008722</v>
      </c>
      <c r="L1076">
        <v>611.58111609786295</v>
      </c>
      <c r="M1076">
        <v>42.200678457577197</v>
      </c>
      <c r="N1076">
        <v>0.60248031098862698</v>
      </c>
      <c r="O1076">
        <v>20.208158078683201</v>
      </c>
      <c r="P1076">
        <v>109.82266354033401</v>
      </c>
      <c r="Q1076">
        <v>7.8141092935008996E-2</v>
      </c>
    </row>
    <row r="1077" spans="1:17" hidden="1" x14ac:dyDescent="0.3">
      <c r="A1077" t="s">
        <v>2309</v>
      </c>
      <c r="B1077" t="s">
        <v>2310</v>
      </c>
      <c r="C1077" t="s">
        <v>3176</v>
      </c>
      <c r="D1077" t="s">
        <v>436</v>
      </c>
      <c r="E1077">
        <v>2410.7735143700002</v>
      </c>
      <c r="F1077">
        <v>778.7</v>
      </c>
      <c r="G1077">
        <v>2.3572054541079002</v>
      </c>
      <c r="H1077">
        <v>17.235662255052802</v>
      </c>
      <c r="I1077">
        <v>50.431683182313698</v>
      </c>
      <c r="J1077">
        <v>-4.9663077541365004</v>
      </c>
      <c r="K1077">
        <v>721.92137165154895</v>
      </c>
      <c r="L1077">
        <v>625.28161399344594</v>
      </c>
      <c r="M1077">
        <v>44.258438667814197</v>
      </c>
      <c r="N1077">
        <v>0.76057792909314903</v>
      </c>
      <c r="O1077">
        <v>14.1325285732631</v>
      </c>
      <c r="P1077">
        <v>76.957163958641004</v>
      </c>
      <c r="Q1077">
        <v>0.15580317435866201</v>
      </c>
    </row>
    <row r="1078" spans="1:17" hidden="1" x14ac:dyDescent="0.3">
      <c r="A1078" t="s">
        <v>2311</v>
      </c>
      <c r="B1078" t="s">
        <v>2312</v>
      </c>
      <c r="C1078" t="s">
        <v>3176</v>
      </c>
      <c r="D1078" t="s">
        <v>2313</v>
      </c>
      <c r="E1078">
        <v>2405.0797400000001</v>
      </c>
      <c r="F1078">
        <v>859</v>
      </c>
      <c r="G1078">
        <v>34.097889956236102</v>
      </c>
      <c r="H1078">
        <v>-13.121845405825599</v>
      </c>
      <c r="I1078">
        <v>14.3693629984874</v>
      </c>
      <c r="J1078">
        <v>2.99093970006721</v>
      </c>
      <c r="K1078">
        <v>1001.86086170419</v>
      </c>
      <c r="L1078">
        <v>865.26580998631005</v>
      </c>
      <c r="M1078">
        <v>35.169476938623397</v>
      </c>
      <c r="N1078">
        <v>0.47828914330449901</v>
      </c>
      <c r="O1078">
        <v>69.726426076833505</v>
      </c>
      <c r="P1078">
        <v>101.595869514198</v>
      </c>
      <c r="Q1078">
        <v>8.2086815583697001E-2</v>
      </c>
    </row>
    <row r="1079" spans="1:17" hidden="1" x14ac:dyDescent="0.3">
      <c r="A1079" t="s">
        <v>2314</v>
      </c>
      <c r="B1079" t="s">
        <v>2315</v>
      </c>
      <c r="C1079" t="s">
        <v>3176</v>
      </c>
      <c r="D1079" t="s">
        <v>204</v>
      </c>
      <c r="E1079">
        <v>2403.308016</v>
      </c>
      <c r="F1079">
        <v>432</v>
      </c>
      <c r="G1079">
        <v>-21.297309269863</v>
      </c>
      <c r="H1079">
        <v>-10.7218974266447</v>
      </c>
      <c r="I1079">
        <v>13.367626796524499</v>
      </c>
      <c r="J1079">
        <v>0.48544929992845398</v>
      </c>
      <c r="K1079">
        <v>434.26537053714702</v>
      </c>
      <c r="L1079">
        <v>397.62631568969499</v>
      </c>
      <c r="M1079">
        <v>41.483992124699498</v>
      </c>
      <c r="N1079">
        <v>0.48752052114762101</v>
      </c>
      <c r="O1079">
        <v>13.1944444444444</v>
      </c>
      <c r="P1079">
        <v>37.997125059894501</v>
      </c>
      <c r="Q1079">
        <v>3.0661955024803001E-2</v>
      </c>
    </row>
    <row r="1080" spans="1:17" hidden="1" x14ac:dyDescent="0.3">
      <c r="A1080" t="s">
        <v>2316</v>
      </c>
      <c r="B1080" t="s">
        <v>2317</v>
      </c>
      <c r="C1080" t="s">
        <v>3176</v>
      </c>
      <c r="D1080" t="s">
        <v>2318</v>
      </c>
      <c r="E1080">
        <v>2379</v>
      </c>
      <c r="F1080">
        <v>475.8</v>
      </c>
      <c r="G1080">
        <v>100.228526596398</v>
      </c>
      <c r="H1080">
        <v>-14.3456503561258</v>
      </c>
      <c r="I1080">
        <v>115.245737428856</v>
      </c>
      <c r="J1080">
        <v>-4.64389543078887</v>
      </c>
      <c r="K1080">
        <v>517.467182734228</v>
      </c>
      <c r="M1080">
        <v>37.216959166130401</v>
      </c>
      <c r="N1080">
        <v>0.54771233149611498</v>
      </c>
      <c r="O1080">
        <v>50.6410256410256</v>
      </c>
      <c r="P1080">
        <v>137.9</v>
      </c>
    </row>
    <row r="1081" spans="1:17" hidden="1" x14ac:dyDescent="0.3">
      <c r="A1081" t="s">
        <v>2319</v>
      </c>
      <c r="B1081" t="s">
        <v>2320</v>
      </c>
      <c r="C1081" t="s">
        <v>3176</v>
      </c>
      <c r="D1081" t="s">
        <v>104</v>
      </c>
      <c r="E1081">
        <v>2361.3127496970001</v>
      </c>
      <c r="F1081">
        <v>20.13</v>
      </c>
      <c r="G1081">
        <v>24.173337987931099</v>
      </c>
      <c r="H1081">
        <v>-18.680127218631299</v>
      </c>
      <c r="I1081">
        <v>-7.2606352830125997</v>
      </c>
      <c r="J1081">
        <v>-1.7358838186779699</v>
      </c>
      <c r="K1081">
        <v>20.391502956337199</v>
      </c>
      <c r="L1081">
        <v>19.011388865857299</v>
      </c>
      <c r="M1081">
        <v>37.693774551831098</v>
      </c>
      <c r="N1081">
        <v>0.66923682496008197</v>
      </c>
      <c r="O1081">
        <v>58.393741802835898</v>
      </c>
      <c r="P1081">
        <v>80.494578212845695</v>
      </c>
      <c r="Q1081">
        <v>0.15750466095877</v>
      </c>
    </row>
    <row r="1082" spans="1:17" hidden="1" x14ac:dyDescent="0.3">
      <c r="A1082" t="s">
        <v>2321</v>
      </c>
      <c r="B1082" t="s">
        <v>2322</v>
      </c>
      <c r="C1082" t="s">
        <v>3176</v>
      </c>
      <c r="D1082" t="s">
        <v>624</v>
      </c>
      <c r="E1082">
        <v>2359.8344999999999</v>
      </c>
      <c r="F1082">
        <v>419.75</v>
      </c>
      <c r="G1082">
        <v>9.4545745697772894</v>
      </c>
      <c r="H1082">
        <v>-6.5483709706047399</v>
      </c>
      <c r="I1082">
        <v>15.0859938446287</v>
      </c>
      <c r="J1082">
        <v>1.9129510745815399</v>
      </c>
      <c r="K1082">
        <v>409.56347436023901</v>
      </c>
      <c r="L1082">
        <v>361.35486961032097</v>
      </c>
      <c r="M1082">
        <v>45.7771710801916</v>
      </c>
      <c r="N1082">
        <v>0.44181343662245198</v>
      </c>
      <c r="O1082">
        <v>12.9243597379392</v>
      </c>
      <c r="P1082">
        <v>61.1324376199616</v>
      </c>
      <c r="Q1082">
        <v>7.5130785277431E-2</v>
      </c>
    </row>
    <row r="1083" spans="1:17" hidden="1" x14ac:dyDescent="0.3">
      <c r="A1083" t="s">
        <v>2323</v>
      </c>
      <c r="B1083" t="s">
        <v>2324</v>
      </c>
      <c r="C1083" t="s">
        <v>3176</v>
      </c>
      <c r="D1083" t="s">
        <v>376</v>
      </c>
      <c r="E1083">
        <v>2356.6984530700001</v>
      </c>
      <c r="F1083">
        <v>1201.7</v>
      </c>
      <c r="G1083">
        <v>-41.947930418038801</v>
      </c>
      <c r="H1083">
        <v>-6.7484014899670699</v>
      </c>
      <c r="I1083">
        <v>2.16000155739968</v>
      </c>
      <c r="J1083">
        <v>0.70021266589341802</v>
      </c>
      <c r="K1083">
        <v>1227.48214414526</v>
      </c>
      <c r="L1083">
        <v>1215.57781300601</v>
      </c>
      <c r="M1083">
        <v>44.731167107290098</v>
      </c>
      <c r="N1083">
        <v>0.23725275986216399</v>
      </c>
      <c r="O1083">
        <v>22.6928517932928</v>
      </c>
      <c r="P1083">
        <v>45.65177868008</v>
      </c>
      <c r="Q1083">
        <v>-3.8610777378998998E-2</v>
      </c>
    </row>
    <row r="1084" spans="1:17" hidden="1" x14ac:dyDescent="0.3">
      <c r="A1084" t="s">
        <v>2325</v>
      </c>
      <c r="B1084" t="s">
        <v>2326</v>
      </c>
      <c r="C1084" t="s">
        <v>3176</v>
      </c>
      <c r="D1084" t="s">
        <v>2327</v>
      </c>
      <c r="E1084">
        <v>2352.7609539999999</v>
      </c>
      <c r="F1084">
        <v>238.99</v>
      </c>
      <c r="G1084">
        <v>104.45381458701701</v>
      </c>
      <c r="H1084">
        <v>25.055429696913301</v>
      </c>
      <c r="I1084">
        <v>41.140018586295596</v>
      </c>
      <c r="J1084">
        <v>18.574176600785101</v>
      </c>
      <c r="K1084">
        <v>177.439594636659</v>
      </c>
      <c r="M1084">
        <v>86.302573395904602</v>
      </c>
      <c r="N1084">
        <v>2.7494619451725901</v>
      </c>
      <c r="O1084">
        <v>3.83279635131177</v>
      </c>
      <c r="P1084">
        <v>168.98142937535101</v>
      </c>
    </row>
    <row r="1085" spans="1:17" hidden="1" x14ac:dyDescent="0.3">
      <c r="A1085" t="s">
        <v>2328</v>
      </c>
      <c r="B1085" t="s">
        <v>2329</v>
      </c>
      <c r="C1085" t="s">
        <v>3176</v>
      </c>
      <c r="D1085" t="s">
        <v>204</v>
      </c>
      <c r="E1085">
        <v>2348.2910052000002</v>
      </c>
      <c r="F1085">
        <v>1444.05</v>
      </c>
      <c r="G1085">
        <v>39.297153083469397</v>
      </c>
      <c r="H1085">
        <v>5.5568736981172497</v>
      </c>
      <c r="I1085">
        <v>49.687856273383801</v>
      </c>
      <c r="J1085">
        <v>-2.6345891921159899</v>
      </c>
      <c r="K1085">
        <v>1329.1643693901599</v>
      </c>
      <c r="L1085">
        <v>1098.0521226532301</v>
      </c>
      <c r="M1085">
        <v>52.524362922330901</v>
      </c>
      <c r="N1085">
        <v>0.79921380015777499</v>
      </c>
      <c r="O1085">
        <v>6.7760811606246403</v>
      </c>
      <c r="P1085">
        <v>86.196892527883406</v>
      </c>
      <c r="Q1085">
        <v>5.4833930123869001E-2</v>
      </c>
    </row>
    <row r="1086" spans="1:17" hidden="1" x14ac:dyDescent="0.3">
      <c r="A1086" t="s">
        <v>2330</v>
      </c>
      <c r="B1086" t="s">
        <v>2331</v>
      </c>
      <c r="C1086" t="s">
        <v>3176</v>
      </c>
      <c r="D1086" t="s">
        <v>756</v>
      </c>
      <c r="E1086">
        <v>2336.753232776</v>
      </c>
      <c r="F1086">
        <v>21.68</v>
      </c>
      <c r="G1086">
        <v>-5.5629576853365998</v>
      </c>
      <c r="H1086">
        <v>-11.4340625155893</v>
      </c>
      <c r="I1086">
        <v>-13.0036956777193</v>
      </c>
      <c r="J1086">
        <v>-2.4988308997117299</v>
      </c>
      <c r="K1086">
        <v>21.500798998967301</v>
      </c>
      <c r="L1086">
        <v>22.016437059503001</v>
      </c>
      <c r="M1086">
        <v>66.907271730065105</v>
      </c>
      <c r="N1086">
        <v>0.92835201997838401</v>
      </c>
      <c r="O1086">
        <v>48.523985239852401</v>
      </c>
      <c r="P1086">
        <v>33.006134969325103</v>
      </c>
      <c r="Q1086">
        <v>-4.3010904000560998E-2</v>
      </c>
    </row>
    <row r="1087" spans="1:17" hidden="1" x14ac:dyDescent="0.3">
      <c r="A1087" t="s">
        <v>2332</v>
      </c>
      <c r="B1087" t="s">
        <v>2333</v>
      </c>
      <c r="C1087" t="s">
        <v>3176</v>
      </c>
      <c r="D1087" t="s">
        <v>681</v>
      </c>
      <c r="E1087">
        <v>2332.3139371550001</v>
      </c>
      <c r="F1087">
        <v>117.29</v>
      </c>
      <c r="G1087">
        <v>-24.5021448334134</v>
      </c>
      <c r="H1087">
        <v>5.0984542359246401</v>
      </c>
      <c r="I1087">
        <v>2.7030858358452998</v>
      </c>
      <c r="J1087">
        <v>4.1654084470612398</v>
      </c>
      <c r="K1087">
        <v>112.104093742789</v>
      </c>
      <c r="L1087">
        <v>108.317130151399</v>
      </c>
      <c r="M1087">
        <v>69.179521031454399</v>
      </c>
      <c r="N1087">
        <v>0.70674987694839198</v>
      </c>
      <c r="O1087">
        <v>15.0822747037257</v>
      </c>
      <c r="P1087">
        <v>26.104719922588899</v>
      </c>
      <c r="Q1087">
        <v>0.112771288008785</v>
      </c>
    </row>
    <row r="1088" spans="1:17" hidden="1" x14ac:dyDescent="0.3">
      <c r="A1088" t="s">
        <v>2334</v>
      </c>
      <c r="B1088" t="s">
        <v>2335</v>
      </c>
      <c r="C1088" t="s">
        <v>3176</v>
      </c>
      <c r="D1088" t="s">
        <v>46</v>
      </c>
      <c r="E1088">
        <v>2331.27504</v>
      </c>
      <c r="F1088">
        <v>103.41</v>
      </c>
      <c r="G1088">
        <v>65.868993935750396</v>
      </c>
      <c r="H1088">
        <v>-8.9597379945460105</v>
      </c>
      <c r="I1088">
        <v>38.979541415567503</v>
      </c>
      <c r="J1088">
        <v>-3.82480269707052</v>
      </c>
      <c r="K1088">
        <v>104.327895794837</v>
      </c>
      <c r="L1088">
        <v>82.812159768116402</v>
      </c>
      <c r="M1088">
        <v>25.7312622723523</v>
      </c>
      <c r="N1088">
        <v>0.40844058833948699</v>
      </c>
      <c r="O1088">
        <v>16.681172033652398</v>
      </c>
      <c r="P1088">
        <v>120.021276595744</v>
      </c>
      <c r="Q1088">
        <v>0.14753186071258401</v>
      </c>
    </row>
    <row r="1089" spans="1:17" hidden="1" x14ac:dyDescent="0.3">
      <c r="A1089" t="s">
        <v>2336</v>
      </c>
      <c r="B1089" t="s">
        <v>2337</v>
      </c>
      <c r="C1089" t="s">
        <v>3176</v>
      </c>
      <c r="D1089" t="s">
        <v>46</v>
      </c>
      <c r="E1089">
        <v>2326.070679725</v>
      </c>
      <c r="F1089">
        <v>552.04999999999995</v>
      </c>
      <c r="G1089">
        <v>-30.3926108478902</v>
      </c>
      <c r="H1089">
        <v>2.5791737054345201</v>
      </c>
      <c r="I1089">
        <v>-17.9320183291732</v>
      </c>
      <c r="J1089">
        <v>-13.0407686555374</v>
      </c>
      <c r="K1089">
        <v>573.37023530733097</v>
      </c>
      <c r="L1089">
        <v>571.94741702139004</v>
      </c>
      <c r="M1089">
        <v>35.4141852550839</v>
      </c>
      <c r="N1089">
        <v>0.96115394608886995</v>
      </c>
      <c r="O1089">
        <v>53.971560547051901</v>
      </c>
      <c r="P1089">
        <v>27.626863946364502</v>
      </c>
      <c r="Q1089">
        <v>0.17706521788959201</v>
      </c>
    </row>
    <row r="1090" spans="1:17" hidden="1" x14ac:dyDescent="0.3">
      <c r="A1090" t="s">
        <v>2338</v>
      </c>
      <c r="B1090" t="s">
        <v>2339</v>
      </c>
      <c r="C1090" t="s">
        <v>3176</v>
      </c>
      <c r="D1090" t="s">
        <v>536</v>
      </c>
      <c r="E1090">
        <v>2324.24357319</v>
      </c>
      <c r="F1090">
        <v>669.9</v>
      </c>
      <c r="G1090">
        <v>10.3853356002325</v>
      </c>
      <c r="H1090">
        <v>-14.4252327902321</v>
      </c>
      <c r="I1090">
        <v>50.134901771383198</v>
      </c>
      <c r="J1090">
        <v>-5.1706543823659201</v>
      </c>
      <c r="K1090">
        <v>720.21050113031697</v>
      </c>
      <c r="L1090">
        <v>616.19323493817706</v>
      </c>
      <c r="M1090">
        <v>33.514106551352</v>
      </c>
      <c r="N1090">
        <v>0.96591991735680305</v>
      </c>
      <c r="O1090">
        <v>40.020898641588303</v>
      </c>
      <c r="P1090">
        <v>74</v>
      </c>
      <c r="Q1090">
        <v>0.15589817967131001</v>
      </c>
    </row>
    <row r="1091" spans="1:17" x14ac:dyDescent="0.3">
      <c r="A1091" t="s">
        <v>2340</v>
      </c>
      <c r="B1091" t="s">
        <v>2341</v>
      </c>
      <c r="C1091" t="s">
        <v>3170</v>
      </c>
      <c r="D1091" t="s">
        <v>78</v>
      </c>
      <c r="E1091">
        <v>2322.0924140000002</v>
      </c>
      <c r="F1091">
        <v>89.89</v>
      </c>
      <c r="G1091">
        <v>-46.864564220830303</v>
      </c>
      <c r="H1091">
        <v>-1.8754488560582701</v>
      </c>
      <c r="I1091">
        <v>-21.882905072920199</v>
      </c>
      <c r="J1091">
        <v>3.6245140158444902</v>
      </c>
      <c r="K1091">
        <v>92.474326892204004</v>
      </c>
      <c r="L1091">
        <v>97.871865105623399</v>
      </c>
      <c r="M1091">
        <v>52.290096592556203</v>
      </c>
      <c r="N1091">
        <v>0.36568205290181</v>
      </c>
      <c r="O1091">
        <v>73.545444432083599</v>
      </c>
      <c r="P1091">
        <v>8.4318455971049406</v>
      </c>
      <c r="Q1091">
        <v>3.0980337043634999E-2</v>
      </c>
    </row>
    <row r="1092" spans="1:17" hidden="1" x14ac:dyDescent="0.3">
      <c r="A1092" t="s">
        <v>2342</v>
      </c>
      <c r="B1092" t="s">
        <v>2343</v>
      </c>
      <c r="C1092" t="s">
        <v>3176</v>
      </c>
      <c r="D1092" t="s">
        <v>1589</v>
      </c>
      <c r="E1092">
        <v>2317.3650339840001</v>
      </c>
      <c r="F1092">
        <v>106.47</v>
      </c>
      <c r="G1092">
        <v>-24.457734510915301</v>
      </c>
      <c r="H1092">
        <v>12.391454242893399</v>
      </c>
      <c r="I1092">
        <v>-8.45612592518067</v>
      </c>
      <c r="J1092">
        <v>9.0687909671653308</v>
      </c>
      <c r="K1092">
        <v>96.707368997382702</v>
      </c>
      <c r="L1092">
        <v>96.728007188605204</v>
      </c>
      <c r="M1092">
        <v>77.417598767741893</v>
      </c>
      <c r="N1092">
        <v>1.7203241594831999</v>
      </c>
      <c r="O1092">
        <v>21.6305062458908</v>
      </c>
      <c r="P1092">
        <v>28.277108433734899</v>
      </c>
      <c r="Q1092">
        <v>4.8731664472468003E-2</v>
      </c>
    </row>
    <row r="1093" spans="1:17" hidden="1" x14ac:dyDescent="0.3">
      <c r="A1093" t="s">
        <v>2344</v>
      </c>
      <c r="B1093" t="s">
        <v>2345</v>
      </c>
      <c r="C1093" t="s">
        <v>3176</v>
      </c>
      <c r="D1093" t="s">
        <v>232</v>
      </c>
      <c r="E1093">
        <v>2315.4336420300001</v>
      </c>
      <c r="F1093">
        <v>4508.1000000000004</v>
      </c>
      <c r="G1093">
        <v>42.572548499893401</v>
      </c>
      <c r="H1093">
        <v>-0.141879334595955</v>
      </c>
      <c r="I1093">
        <v>20.0808936154184</v>
      </c>
      <c r="J1093">
        <v>-1.50557796774708</v>
      </c>
      <c r="K1093">
        <v>4366.1322070190099</v>
      </c>
      <c r="L1093">
        <v>3703.0553845448098</v>
      </c>
      <c r="M1093">
        <v>46.044171656589498</v>
      </c>
      <c r="N1093">
        <v>0.85176463830369997</v>
      </c>
      <c r="O1093">
        <v>10.4678245824183</v>
      </c>
      <c r="P1093">
        <v>91.793235481812403</v>
      </c>
      <c r="Q1093">
        <v>0.103426235176307</v>
      </c>
    </row>
    <row r="1094" spans="1:17" hidden="1" x14ac:dyDescent="0.3">
      <c r="A1094" t="s">
        <v>2346</v>
      </c>
      <c r="B1094" t="s">
        <v>2347</v>
      </c>
      <c r="C1094" t="s">
        <v>3176</v>
      </c>
      <c r="D1094" t="s">
        <v>141</v>
      </c>
      <c r="E1094">
        <v>2310.3261247340001</v>
      </c>
      <c r="F1094">
        <v>135.62</v>
      </c>
      <c r="G1094">
        <v>23.265481919067899</v>
      </c>
      <c r="H1094">
        <v>27.476046870437401</v>
      </c>
      <c r="I1094">
        <v>10.1431848090625</v>
      </c>
      <c r="J1094">
        <v>0.36456899993473901</v>
      </c>
      <c r="K1094">
        <v>120.21924965238701</v>
      </c>
      <c r="L1094">
        <v>112.475649796919</v>
      </c>
      <c r="M1094">
        <v>56.563904323240202</v>
      </c>
      <c r="N1094">
        <v>1.76848412201119</v>
      </c>
      <c r="O1094">
        <v>8.8335053826868997</v>
      </c>
      <c r="P1094">
        <v>68.472049689440993</v>
      </c>
      <c r="Q1094">
        <v>4.3248710666447997E-2</v>
      </c>
    </row>
    <row r="1095" spans="1:17" hidden="1" x14ac:dyDescent="0.3">
      <c r="A1095" t="s">
        <v>2348</v>
      </c>
      <c r="B1095" t="s">
        <v>2349</v>
      </c>
      <c r="C1095" t="s">
        <v>3176</v>
      </c>
      <c r="D1095" t="s">
        <v>127</v>
      </c>
      <c r="E1095">
        <v>2310.2041794900001</v>
      </c>
      <c r="F1095">
        <v>334.55</v>
      </c>
      <c r="G1095">
        <v>-26.5725333719048</v>
      </c>
      <c r="H1095">
        <v>-10.9399943391296</v>
      </c>
      <c r="I1095">
        <v>-11.5553225394466</v>
      </c>
      <c r="J1095">
        <v>-3.3105778171212799</v>
      </c>
      <c r="K1095">
        <v>352.32151692938601</v>
      </c>
      <c r="M1095">
        <v>41.886390879068401</v>
      </c>
      <c r="O1095">
        <v>19.563592885966202</v>
      </c>
      <c r="P1095">
        <v>7.9193548387096904</v>
      </c>
    </row>
    <row r="1096" spans="1:17" hidden="1" x14ac:dyDescent="0.3">
      <c r="A1096" t="s">
        <v>2350</v>
      </c>
      <c r="B1096" t="s">
        <v>2351</v>
      </c>
      <c r="C1096" t="s">
        <v>3176</v>
      </c>
      <c r="D1096" t="s">
        <v>51</v>
      </c>
      <c r="E1096">
        <v>2306.338770411</v>
      </c>
      <c r="F1096">
        <v>209.69</v>
      </c>
      <c r="G1096">
        <v>-24.9944244496556</v>
      </c>
      <c r="H1096">
        <v>-2.9452384399866598</v>
      </c>
      <c r="I1096">
        <v>-8.5364754562974703</v>
      </c>
      <c r="J1096">
        <v>-1.4437289037719701</v>
      </c>
      <c r="K1096">
        <v>215.90672825599501</v>
      </c>
      <c r="L1096">
        <v>223.11686903514999</v>
      </c>
      <c r="M1096">
        <v>42.0976098010904</v>
      </c>
      <c r="N1096">
        <v>0.736918650247392</v>
      </c>
      <c r="O1096">
        <v>35.223425056035097</v>
      </c>
      <c r="P1096">
        <v>14.5534007101884</v>
      </c>
      <c r="Q1096">
        <v>0.10018379800569401</v>
      </c>
    </row>
    <row r="1097" spans="1:17" hidden="1" x14ac:dyDescent="0.3">
      <c r="A1097" t="s">
        <v>2352</v>
      </c>
      <c r="B1097" t="s">
        <v>2353</v>
      </c>
      <c r="C1097" t="s">
        <v>3176</v>
      </c>
      <c r="D1097" t="s">
        <v>286</v>
      </c>
      <c r="E1097">
        <v>2303.6393054720002</v>
      </c>
      <c r="F1097">
        <v>224.89</v>
      </c>
      <c r="G1097">
        <v>-19.293206620879399</v>
      </c>
      <c r="H1097">
        <v>-10.572848383245001</v>
      </c>
      <c r="I1097">
        <v>-4.2759957884211897</v>
      </c>
      <c r="J1097">
        <v>3.38425974268839</v>
      </c>
      <c r="M1097">
        <v>62.6170157620003</v>
      </c>
      <c r="O1097">
        <v>17.386277735781899</v>
      </c>
      <c r="P1097">
        <v>20.197755211116998</v>
      </c>
    </row>
    <row r="1098" spans="1:17" hidden="1" x14ac:dyDescent="0.3">
      <c r="A1098" t="s">
        <v>2354</v>
      </c>
      <c r="B1098" t="s">
        <v>2355</v>
      </c>
      <c r="C1098" t="s">
        <v>3176</v>
      </c>
      <c r="D1098" t="s">
        <v>54</v>
      </c>
      <c r="E1098">
        <v>2303.3757942000002</v>
      </c>
      <c r="F1098">
        <v>797.25</v>
      </c>
      <c r="G1098">
        <v>-1.3820869280082499</v>
      </c>
      <c r="H1098">
        <v>2.2225043603159902</v>
      </c>
      <c r="I1098">
        <v>14.0379380735613</v>
      </c>
      <c r="J1098">
        <v>-1.1897556638878299</v>
      </c>
      <c r="K1098">
        <v>772.433248208902</v>
      </c>
      <c r="L1098">
        <v>709.03668718167501</v>
      </c>
      <c r="M1098">
        <v>47.906223338092701</v>
      </c>
      <c r="N1098">
        <v>2.0134169828944701</v>
      </c>
      <c r="O1098">
        <v>8.1969269363436794</v>
      </c>
      <c r="P1098">
        <v>41.3814506118106</v>
      </c>
      <c r="Q1098">
        <v>-2.9335615153550001E-2</v>
      </c>
    </row>
    <row r="1099" spans="1:17" hidden="1" x14ac:dyDescent="0.3">
      <c r="A1099" t="s">
        <v>2356</v>
      </c>
      <c r="B1099" t="s">
        <v>2357</v>
      </c>
      <c r="C1099" t="s">
        <v>3176</v>
      </c>
      <c r="D1099" t="s">
        <v>54</v>
      </c>
      <c r="E1099">
        <v>2298.7019970000001</v>
      </c>
      <c r="F1099">
        <v>249.75</v>
      </c>
      <c r="G1099">
        <v>28.0524986184416</v>
      </c>
      <c r="H1099">
        <v>-1.1903608299419099</v>
      </c>
      <c r="I1099">
        <v>-6.0347973820323402</v>
      </c>
      <c r="J1099">
        <v>-4.83715651028088</v>
      </c>
      <c r="K1099">
        <v>242.265242405896</v>
      </c>
      <c r="L1099">
        <v>216.75763757645601</v>
      </c>
      <c r="M1099">
        <v>50.065590213582396</v>
      </c>
      <c r="N1099">
        <v>0.86554155468276395</v>
      </c>
      <c r="O1099">
        <v>11.9519519519519</v>
      </c>
      <c r="P1099">
        <v>75.880281690140805</v>
      </c>
      <c r="Q1099">
        <v>9.5966186068075998E-2</v>
      </c>
    </row>
    <row r="1100" spans="1:17" hidden="1" x14ac:dyDescent="0.3">
      <c r="A1100" t="s">
        <v>2358</v>
      </c>
      <c r="B1100" t="s">
        <v>2359</v>
      </c>
      <c r="C1100" t="s">
        <v>3176</v>
      </c>
      <c r="D1100" t="s">
        <v>286</v>
      </c>
      <c r="E1100">
        <v>2295.4840466549999</v>
      </c>
      <c r="F1100">
        <v>1519.55</v>
      </c>
      <c r="G1100">
        <v>15.9104213726574</v>
      </c>
      <c r="H1100">
        <v>-8.4548887545610398</v>
      </c>
      <c r="I1100">
        <v>-14.9870111197481</v>
      </c>
      <c r="J1100">
        <v>-2.2554186417696398</v>
      </c>
      <c r="K1100">
        <v>1604.46656158275</v>
      </c>
      <c r="L1100">
        <v>1504.0346696526401</v>
      </c>
      <c r="M1100">
        <v>33.9563892874272</v>
      </c>
      <c r="N1100">
        <v>0.63218889108213105</v>
      </c>
      <c r="O1100">
        <v>28.6696719423513</v>
      </c>
      <c r="P1100">
        <v>50.056781711351299</v>
      </c>
      <c r="Q1100">
        <v>-6.6469835082889998E-3</v>
      </c>
    </row>
    <row r="1101" spans="1:17" hidden="1" x14ac:dyDescent="0.3">
      <c r="A1101" t="s">
        <v>2360</v>
      </c>
      <c r="B1101" t="s">
        <v>2361</v>
      </c>
      <c r="C1101" t="s">
        <v>3176</v>
      </c>
      <c r="D1101" t="s">
        <v>982</v>
      </c>
      <c r="E1101">
        <v>2294.8559797500002</v>
      </c>
      <c r="F1101">
        <v>646.35</v>
      </c>
      <c r="G1101">
        <v>61.631505470076597</v>
      </c>
      <c r="H1101">
        <v>17.336951389491102</v>
      </c>
      <c r="I1101">
        <v>112.131525797791</v>
      </c>
      <c r="J1101">
        <v>8.1178052291035296</v>
      </c>
      <c r="K1101">
        <v>575.64675389130605</v>
      </c>
      <c r="L1101">
        <v>439.00767550896302</v>
      </c>
      <c r="M1101">
        <v>60.078418064644701</v>
      </c>
      <c r="N1101">
        <v>0.598169915224805</v>
      </c>
      <c r="O1101">
        <v>8.5634718032025994</v>
      </c>
      <c r="P1101">
        <v>153.37122696981501</v>
      </c>
      <c r="Q1101">
        <v>0.16222601145493901</v>
      </c>
    </row>
    <row r="1102" spans="1:17" hidden="1" x14ac:dyDescent="0.3">
      <c r="A1102" t="s">
        <v>2362</v>
      </c>
      <c r="B1102" t="s">
        <v>2363</v>
      </c>
      <c r="C1102" t="s">
        <v>3176</v>
      </c>
      <c r="D1102" t="s">
        <v>127</v>
      </c>
      <c r="E1102">
        <v>2292.0617335349998</v>
      </c>
      <c r="F1102">
        <v>169.85</v>
      </c>
      <c r="G1102">
        <v>23.635022969782099</v>
      </c>
      <c r="H1102">
        <v>-9.6752970357833608</v>
      </c>
      <c r="I1102">
        <v>28.296174866470299</v>
      </c>
      <c r="J1102">
        <v>-7.2008725016878801</v>
      </c>
      <c r="K1102">
        <v>174.708038294332</v>
      </c>
      <c r="L1102">
        <v>148.61322697600099</v>
      </c>
      <c r="M1102">
        <v>40.066714306871503</v>
      </c>
      <c r="N1102">
        <v>0.93577928091789198</v>
      </c>
      <c r="O1102">
        <v>20.176626435089702</v>
      </c>
      <c r="P1102">
        <v>80.499468650371895</v>
      </c>
      <c r="Q1102">
        <v>0.171398412593536</v>
      </c>
    </row>
    <row r="1103" spans="1:17" hidden="1" x14ac:dyDescent="0.3">
      <c r="A1103" t="s">
        <v>2364</v>
      </c>
      <c r="B1103" t="s">
        <v>2365</v>
      </c>
      <c r="C1103" t="s">
        <v>3176</v>
      </c>
      <c r="D1103" t="s">
        <v>248</v>
      </c>
      <c r="E1103">
        <v>2289.1641916799999</v>
      </c>
      <c r="F1103">
        <v>117.4</v>
      </c>
      <c r="G1103">
        <v>-38.521238300583697</v>
      </c>
      <c r="H1103">
        <v>-4.0531860082012798</v>
      </c>
      <c r="I1103">
        <v>5.69982719873585</v>
      </c>
      <c r="J1103">
        <v>-4.6999581226846701</v>
      </c>
      <c r="K1103">
        <v>112.194069700211</v>
      </c>
      <c r="L1103">
        <v>113.052460443763</v>
      </c>
      <c r="M1103">
        <v>68.528372012634605</v>
      </c>
      <c r="N1103">
        <v>0.839773008937309</v>
      </c>
      <c r="O1103">
        <v>32.879045996592801</v>
      </c>
      <c r="P1103">
        <v>35.7853342586167</v>
      </c>
      <c r="Q1103">
        <v>0.197361138063156</v>
      </c>
    </row>
    <row r="1104" spans="1:17" hidden="1" x14ac:dyDescent="0.3">
      <c r="A1104" t="s">
        <v>2366</v>
      </c>
      <c r="B1104" t="s">
        <v>2367</v>
      </c>
      <c r="C1104" t="s">
        <v>3176</v>
      </c>
      <c r="D1104" t="s">
        <v>95</v>
      </c>
      <c r="E1104">
        <v>2289.0598715599999</v>
      </c>
      <c r="F1104">
        <v>26.18</v>
      </c>
      <c r="G1104">
        <v>116.211741142213</v>
      </c>
      <c r="H1104">
        <v>-5.1172789214177401</v>
      </c>
      <c r="I1104">
        <v>11.067950746160999</v>
      </c>
      <c r="J1104">
        <v>-3.7901486853720399</v>
      </c>
      <c r="K1104">
        <v>27.227039868764098</v>
      </c>
      <c r="L1104">
        <v>23.799189584541601</v>
      </c>
      <c r="M1104">
        <v>33.196061484714797</v>
      </c>
      <c r="N1104">
        <v>0.78510768856055702</v>
      </c>
      <c r="O1104">
        <v>28.151260504201598</v>
      </c>
      <c r="P1104">
        <v>166.10363759464599</v>
      </c>
      <c r="Q1104">
        <v>6.5698165080484996E-2</v>
      </c>
    </row>
    <row r="1105" spans="1:17" hidden="1" x14ac:dyDescent="0.3">
      <c r="A1105" t="s">
        <v>2368</v>
      </c>
      <c r="B1105" t="s">
        <v>2369</v>
      </c>
      <c r="C1105" t="s">
        <v>3176</v>
      </c>
      <c r="D1105" t="s">
        <v>281</v>
      </c>
      <c r="E1105">
        <v>2286.5311012500001</v>
      </c>
      <c r="F1105">
        <v>461.25</v>
      </c>
      <c r="G1105">
        <v>-27.330344284786499</v>
      </c>
      <c r="H1105">
        <v>4.9270775682778902</v>
      </c>
      <c r="I1105">
        <v>-1.88210352838286</v>
      </c>
      <c r="J1105">
        <v>-1.4733160674382</v>
      </c>
      <c r="K1105">
        <v>453.856492354441</v>
      </c>
      <c r="L1105">
        <v>446.50900328331699</v>
      </c>
      <c r="M1105">
        <v>42.6365291310088</v>
      </c>
      <c r="N1105">
        <v>0.96231219071881602</v>
      </c>
      <c r="O1105">
        <v>38.937669376693698</v>
      </c>
      <c r="P1105">
        <v>39.772727272727202</v>
      </c>
      <c r="Q1105">
        <v>5.5586916387997003E-2</v>
      </c>
    </row>
    <row r="1106" spans="1:17" hidden="1" x14ac:dyDescent="0.3">
      <c r="A1106" t="s">
        <v>2370</v>
      </c>
      <c r="B1106" t="s">
        <v>2371</v>
      </c>
      <c r="C1106" t="s">
        <v>3176</v>
      </c>
      <c r="D1106" t="s">
        <v>127</v>
      </c>
      <c r="E1106">
        <v>2279.4173316599999</v>
      </c>
      <c r="F1106">
        <v>279.7</v>
      </c>
      <c r="G1106">
        <v>5.5277677709282296</v>
      </c>
      <c r="H1106">
        <v>1.5117312723071401</v>
      </c>
      <c r="I1106">
        <v>35.575569361629597</v>
      </c>
      <c r="J1106">
        <v>-2.12391223467379</v>
      </c>
      <c r="K1106">
        <v>282.13849986791797</v>
      </c>
      <c r="L1106">
        <v>258.31144934264398</v>
      </c>
      <c r="M1106">
        <v>48.4338724627193</v>
      </c>
      <c r="N1106">
        <v>0.70798825096565299</v>
      </c>
      <c r="O1106">
        <v>21.6303181980693</v>
      </c>
      <c r="P1106">
        <v>50.862998921251297</v>
      </c>
      <c r="Q1106">
        <v>8.4700633741038006E-2</v>
      </c>
    </row>
    <row r="1107" spans="1:17" hidden="1" x14ac:dyDescent="0.3">
      <c r="A1107" t="s">
        <v>2372</v>
      </c>
      <c r="B1107" t="s">
        <v>2373</v>
      </c>
      <c r="C1107" t="s">
        <v>3176</v>
      </c>
      <c r="D1107" t="s">
        <v>173</v>
      </c>
      <c r="E1107">
        <v>2276.1869403599999</v>
      </c>
      <c r="F1107">
        <v>84.82</v>
      </c>
      <c r="G1107">
        <v>270.66154454965903</v>
      </c>
      <c r="H1107">
        <v>-21.418183898793298</v>
      </c>
      <c r="I1107">
        <v>-38.885687726396398</v>
      </c>
      <c r="J1107">
        <v>-1.25210371974728</v>
      </c>
      <c r="K1107">
        <v>90.197884919081304</v>
      </c>
      <c r="L1107">
        <v>83.490916487894197</v>
      </c>
      <c r="M1107">
        <v>36.5850245479756</v>
      </c>
      <c r="N1107">
        <v>0.49037720661200801</v>
      </c>
      <c r="O1107">
        <v>65.055411459561398</v>
      </c>
      <c r="P1107">
        <v>368.55406711780103</v>
      </c>
      <c r="Q1107">
        <v>0.18426880220991801</v>
      </c>
    </row>
    <row r="1108" spans="1:17" hidden="1" x14ac:dyDescent="0.3">
      <c r="A1108" t="s">
        <v>2374</v>
      </c>
      <c r="B1108" t="s">
        <v>2375</v>
      </c>
      <c r="C1108" t="s">
        <v>3176</v>
      </c>
      <c r="D1108" t="s">
        <v>232</v>
      </c>
      <c r="E1108">
        <v>2275.5014074800001</v>
      </c>
      <c r="F1108">
        <v>604.1</v>
      </c>
      <c r="G1108">
        <v>-13.7636995896407</v>
      </c>
      <c r="H1108">
        <v>-6.5595135085101797</v>
      </c>
      <c r="I1108">
        <v>0.15244135419864999</v>
      </c>
      <c r="J1108">
        <v>0.84184643427341599</v>
      </c>
      <c r="K1108">
        <v>602.44279217747203</v>
      </c>
      <c r="L1108">
        <v>566.96886127663697</v>
      </c>
      <c r="M1108">
        <v>66.780283491406294</v>
      </c>
      <c r="N1108">
        <v>0.453020812435807</v>
      </c>
      <c r="O1108">
        <v>20.5098493626882</v>
      </c>
      <c r="P1108">
        <v>35.145413870246102</v>
      </c>
      <c r="Q1108">
        <v>4.5708951212612002E-2</v>
      </c>
    </row>
    <row r="1109" spans="1:17" hidden="1" x14ac:dyDescent="0.3">
      <c r="A1109" t="s">
        <v>2376</v>
      </c>
      <c r="B1109" t="s">
        <v>2377</v>
      </c>
      <c r="C1109" t="s">
        <v>3176</v>
      </c>
      <c r="D1109" t="s">
        <v>286</v>
      </c>
      <c r="E1109">
        <v>2268.2052196999998</v>
      </c>
      <c r="F1109">
        <v>3558.65</v>
      </c>
      <c r="G1109">
        <v>1867.2985546076</v>
      </c>
      <c r="H1109">
        <v>-4.0801272186313602</v>
      </c>
      <c r="I1109">
        <v>234.056945825448</v>
      </c>
      <c r="J1109">
        <v>-5.6945760772173504</v>
      </c>
      <c r="K1109">
        <v>3401.96020226665</v>
      </c>
      <c r="L1109">
        <v>1917.94763694773</v>
      </c>
      <c r="M1109">
        <v>53.2848097543039</v>
      </c>
      <c r="N1109">
        <v>0.52667672472911797</v>
      </c>
      <c r="O1109">
        <v>17.319770137552101</v>
      </c>
      <c r="P1109">
        <v>2005.71005917159</v>
      </c>
    </row>
    <row r="1110" spans="1:17" hidden="1" x14ac:dyDescent="0.3">
      <c r="A1110" t="s">
        <v>2378</v>
      </c>
      <c r="B1110" t="s">
        <v>2379</v>
      </c>
      <c r="C1110" t="s">
        <v>3176</v>
      </c>
      <c r="D1110" t="s">
        <v>501</v>
      </c>
      <c r="E1110">
        <v>2267.0410103250001</v>
      </c>
      <c r="F1110">
        <v>969.15</v>
      </c>
      <c r="G1110">
        <v>-68.627918649637095</v>
      </c>
      <c r="H1110">
        <v>-6.1283745891601997</v>
      </c>
      <c r="I1110">
        <v>-31.563541436798499</v>
      </c>
      <c r="J1110">
        <v>0.26016609757568498</v>
      </c>
      <c r="K1110">
        <v>1020.62421370418</v>
      </c>
      <c r="L1110">
        <v>1212.87005085695</v>
      </c>
      <c r="M1110">
        <v>40.648617594171</v>
      </c>
      <c r="N1110">
        <v>0.95735605845566496</v>
      </c>
      <c r="O1110">
        <v>74.111334674714897</v>
      </c>
      <c r="P1110">
        <v>3.9581657280772302</v>
      </c>
      <c r="Q1110">
        <v>-0.14286162412547199</v>
      </c>
    </row>
    <row r="1111" spans="1:17" hidden="1" x14ac:dyDescent="0.3">
      <c r="A1111" t="s">
        <v>2380</v>
      </c>
      <c r="B1111" t="s">
        <v>2381</v>
      </c>
      <c r="C1111" t="s">
        <v>3176</v>
      </c>
      <c r="D1111" t="s">
        <v>501</v>
      </c>
      <c r="E1111">
        <v>2263.5509536</v>
      </c>
      <c r="F1111">
        <v>436.6</v>
      </c>
      <c r="G1111">
        <v>-39.188495347622201</v>
      </c>
      <c r="H1111">
        <v>-5.4042294416980496</v>
      </c>
      <c r="I1111">
        <v>-11.508590090903001</v>
      </c>
      <c r="J1111">
        <v>-5.4140788722842004</v>
      </c>
      <c r="K1111">
        <v>440.97368744672298</v>
      </c>
      <c r="L1111">
        <v>454.81692837871401</v>
      </c>
      <c r="M1111">
        <v>43.912358974155097</v>
      </c>
      <c r="N1111">
        <v>1.5281219010723599</v>
      </c>
      <c r="O1111">
        <v>29.031149793861601</v>
      </c>
      <c r="P1111">
        <v>13.9947780678851</v>
      </c>
      <c r="Q1111">
        <v>-1.0167052671299999E-2</v>
      </c>
    </row>
    <row r="1112" spans="1:17" x14ac:dyDescent="0.3">
      <c r="A1112" t="s">
        <v>2382</v>
      </c>
      <c r="B1112" t="s">
        <v>2383</v>
      </c>
      <c r="C1112" t="s">
        <v>3171</v>
      </c>
      <c r="D1112" t="s">
        <v>218</v>
      </c>
      <c r="E1112">
        <v>2254.2780481700001</v>
      </c>
      <c r="F1112">
        <v>291.7</v>
      </c>
      <c r="G1112">
        <v>-48.9996698392751</v>
      </c>
      <c r="H1112">
        <v>-3.9062353100185101</v>
      </c>
      <c r="I1112">
        <v>-14.5118843055324</v>
      </c>
      <c r="J1112">
        <v>2.4444280721602398</v>
      </c>
      <c r="K1112">
        <v>295.04280497881501</v>
      </c>
      <c r="L1112">
        <v>313.99145838161701</v>
      </c>
      <c r="M1112">
        <v>55.186948480683498</v>
      </c>
      <c r="N1112">
        <v>0.51285637070568602</v>
      </c>
      <c r="O1112">
        <v>33.9046966061021</v>
      </c>
      <c r="P1112">
        <v>18.842941535954299</v>
      </c>
    </row>
    <row r="1113" spans="1:17" hidden="1" x14ac:dyDescent="0.3">
      <c r="A1113" t="s">
        <v>2384</v>
      </c>
      <c r="B1113" t="s">
        <v>2385</v>
      </c>
      <c r="C1113" t="s">
        <v>3176</v>
      </c>
      <c r="D1113" t="s">
        <v>135</v>
      </c>
      <c r="E1113">
        <v>2252.8142467600001</v>
      </c>
      <c r="F1113">
        <v>1746.8</v>
      </c>
      <c r="G1113">
        <v>-16.955964784222999</v>
      </c>
      <c r="H1113">
        <v>10.2155875734072</v>
      </c>
      <c r="I1113">
        <v>-4.0679237349826298</v>
      </c>
      <c r="J1113">
        <v>-2.0692705579767399</v>
      </c>
      <c r="K1113">
        <v>1668.66162092641</v>
      </c>
      <c r="L1113">
        <v>1607.57123990778</v>
      </c>
      <c r="M1113">
        <v>53.526776201064798</v>
      </c>
      <c r="N1113">
        <v>1.70162458250474</v>
      </c>
      <c r="O1113">
        <v>20.1625830089306</v>
      </c>
      <c r="P1113">
        <v>37.219167321288197</v>
      </c>
      <c r="Q1113">
        <v>0.122943505366644</v>
      </c>
    </row>
    <row r="1114" spans="1:17" hidden="1" x14ac:dyDescent="0.3">
      <c r="A1114" t="s">
        <v>2386</v>
      </c>
      <c r="B1114" t="s">
        <v>2387</v>
      </c>
      <c r="C1114" t="s">
        <v>3176</v>
      </c>
      <c r="D1114" t="s">
        <v>118</v>
      </c>
      <c r="E1114">
        <v>2236.78473489</v>
      </c>
      <c r="F1114">
        <v>187.65</v>
      </c>
      <c r="G1114">
        <v>-33.836123567339698</v>
      </c>
      <c r="H1114">
        <v>-3.6812278253761099</v>
      </c>
      <c r="I1114">
        <v>-25.523222006769501</v>
      </c>
      <c r="J1114">
        <v>-3.1155895800904299</v>
      </c>
      <c r="K1114">
        <v>191.554583916946</v>
      </c>
      <c r="L1114">
        <v>194.825456879396</v>
      </c>
      <c r="M1114">
        <v>39.093571254036199</v>
      </c>
      <c r="N1114">
        <v>0.43080123432999601</v>
      </c>
      <c r="O1114">
        <v>54.409805488942098</v>
      </c>
      <c r="P1114">
        <v>25.2670226969292</v>
      </c>
      <c r="Q1114">
        <v>3.5701996802829997E-2</v>
      </c>
    </row>
    <row r="1115" spans="1:17" hidden="1" x14ac:dyDescent="0.3">
      <c r="A1115" t="s">
        <v>2388</v>
      </c>
      <c r="B1115" t="s">
        <v>2389</v>
      </c>
      <c r="C1115" t="s">
        <v>3176</v>
      </c>
      <c r="D1115" t="s">
        <v>545</v>
      </c>
      <c r="E1115">
        <v>2235.9058744139902</v>
      </c>
      <c r="F1115">
        <v>124.21</v>
      </c>
      <c r="G1115">
        <v>60.579596143856101</v>
      </c>
      <c r="H1115">
        <v>-3.4528756145299901</v>
      </c>
      <c r="I1115">
        <v>-1.0148563290728601</v>
      </c>
      <c r="J1115">
        <v>-3.4610300175083801</v>
      </c>
      <c r="K1115">
        <v>124.32233296084701</v>
      </c>
      <c r="L1115">
        <v>110.883436408188</v>
      </c>
      <c r="M1115">
        <v>42.3955288425296</v>
      </c>
      <c r="N1115">
        <v>0.34796902941124502</v>
      </c>
      <c r="O1115">
        <v>19.958135415828</v>
      </c>
      <c r="P1115">
        <v>97.472178060413299</v>
      </c>
      <c r="Q1115">
        <v>6.0670283411863001E-2</v>
      </c>
    </row>
    <row r="1116" spans="1:17" hidden="1" x14ac:dyDescent="0.3">
      <c r="A1116" t="s">
        <v>2390</v>
      </c>
      <c r="B1116" t="s">
        <v>2391</v>
      </c>
      <c r="C1116" t="s">
        <v>3176</v>
      </c>
      <c r="D1116" t="s">
        <v>204</v>
      </c>
      <c r="E1116">
        <v>2226.7022707599999</v>
      </c>
      <c r="F1116">
        <v>707.45</v>
      </c>
      <c r="G1116">
        <v>-17.470941371767601</v>
      </c>
      <c r="H1116">
        <v>4.6039232238004697</v>
      </c>
      <c r="I1116">
        <v>40.928693878411501</v>
      </c>
      <c r="J1116">
        <v>0.93734642071912799</v>
      </c>
      <c r="K1116">
        <v>629.68218491635105</v>
      </c>
      <c r="L1116">
        <v>545.87128100885502</v>
      </c>
      <c r="M1116">
        <v>52.948866285694599</v>
      </c>
      <c r="N1116">
        <v>0.5501413821144</v>
      </c>
      <c r="O1116">
        <v>11.972577567319201</v>
      </c>
      <c r="P1116">
        <v>75.982587064676594</v>
      </c>
      <c r="Q1116">
        <v>2.8633084543611999E-2</v>
      </c>
    </row>
    <row r="1117" spans="1:17" hidden="1" x14ac:dyDescent="0.3">
      <c r="A1117" t="s">
        <v>2392</v>
      </c>
      <c r="B1117" t="s">
        <v>2393</v>
      </c>
      <c r="C1117" t="s">
        <v>3176</v>
      </c>
      <c r="D1117" t="s">
        <v>414</v>
      </c>
      <c r="E1117">
        <v>2225.2755719040001</v>
      </c>
      <c r="F1117">
        <v>147.84</v>
      </c>
      <c r="G1117">
        <v>111.72473087521099</v>
      </c>
      <c r="H1117">
        <v>3.7062504903469602</v>
      </c>
      <c r="I1117">
        <v>46.623026806145901</v>
      </c>
      <c r="J1117">
        <v>1.2909284186605801</v>
      </c>
      <c r="K1117">
        <v>137.09560206237799</v>
      </c>
      <c r="L1117">
        <v>111.11153288545501</v>
      </c>
      <c r="M1117">
        <v>50.810520946106401</v>
      </c>
      <c r="N1117">
        <v>0.42002105924774102</v>
      </c>
      <c r="O1117">
        <v>11.2012987012987</v>
      </c>
      <c r="P1117">
        <v>165.66037735849</v>
      </c>
      <c r="Q1117">
        <v>0.1113805391649</v>
      </c>
    </row>
    <row r="1118" spans="1:17" hidden="1" x14ac:dyDescent="0.3">
      <c r="A1118" t="s">
        <v>2394</v>
      </c>
      <c r="B1118" t="s">
        <v>2395</v>
      </c>
      <c r="C1118" t="s">
        <v>3176</v>
      </c>
      <c r="D1118" t="s">
        <v>769</v>
      </c>
      <c r="E1118">
        <v>2223.4582175149999</v>
      </c>
      <c r="F1118">
        <v>860.95</v>
      </c>
      <c r="G1118">
        <v>46.0539742764716</v>
      </c>
      <c r="H1118">
        <v>17.092219632102001</v>
      </c>
      <c r="I1118">
        <v>-17.911705356210501</v>
      </c>
      <c r="J1118">
        <v>0.41721718780649902</v>
      </c>
      <c r="K1118">
        <v>841.79251529702901</v>
      </c>
      <c r="L1118">
        <v>808.383899610821</v>
      </c>
      <c r="M1118">
        <v>49.528869177815302</v>
      </c>
      <c r="N1118">
        <v>1.04338937879185</v>
      </c>
      <c r="O1118">
        <v>50.995992798652601</v>
      </c>
      <c r="P1118">
        <v>79.3645833333333</v>
      </c>
      <c r="Q1118">
        <v>0.195963298172464</v>
      </c>
    </row>
    <row r="1119" spans="1:17" hidden="1" x14ac:dyDescent="0.3">
      <c r="A1119" t="s">
        <v>2396</v>
      </c>
      <c r="B1119" t="s">
        <v>2397</v>
      </c>
      <c r="C1119" t="s">
        <v>3176</v>
      </c>
      <c r="D1119" t="s">
        <v>281</v>
      </c>
      <c r="E1119">
        <v>2218.4156204699998</v>
      </c>
      <c r="F1119">
        <v>403.9</v>
      </c>
      <c r="G1119">
        <v>56.252034733830499</v>
      </c>
      <c r="H1119">
        <v>2.0682295564316902</v>
      </c>
      <c r="I1119">
        <v>96.441798569362106</v>
      </c>
      <c r="J1119">
        <v>-3.3590962625316898</v>
      </c>
      <c r="K1119">
        <v>339.73688548406199</v>
      </c>
      <c r="M1119">
        <v>48.444778601691503</v>
      </c>
      <c r="N1119">
        <v>0.383640491076225</v>
      </c>
      <c r="O1119">
        <v>8.7397870760089091</v>
      </c>
      <c r="P1119">
        <v>142.21889055472201</v>
      </c>
    </row>
    <row r="1120" spans="1:17" hidden="1" x14ac:dyDescent="0.3">
      <c r="A1120" t="s">
        <v>2398</v>
      </c>
      <c r="B1120" t="s">
        <v>2399</v>
      </c>
      <c r="C1120" t="s">
        <v>3176</v>
      </c>
      <c r="D1120" t="s">
        <v>221</v>
      </c>
      <c r="E1120">
        <v>2216.3642476250002</v>
      </c>
      <c r="F1120">
        <v>587.95000000000005</v>
      </c>
      <c r="G1120">
        <v>-10.8888028095908</v>
      </c>
      <c r="H1120">
        <v>-6.1149422354480096</v>
      </c>
      <c r="I1120">
        <v>37.8244864322631</v>
      </c>
      <c r="J1120">
        <v>-5.1235534637189</v>
      </c>
      <c r="K1120">
        <v>565.88454860463696</v>
      </c>
      <c r="L1120">
        <v>493.56328939299499</v>
      </c>
      <c r="M1120">
        <v>58.2515266722937</v>
      </c>
      <c r="N1120">
        <v>0.63373298581746895</v>
      </c>
      <c r="O1120">
        <v>13.002806361085099</v>
      </c>
      <c r="P1120">
        <v>72.116510538641705</v>
      </c>
      <c r="Q1120">
        <v>0.127999748971065</v>
      </c>
    </row>
    <row r="1121" spans="1:17" hidden="1" x14ac:dyDescent="0.3">
      <c r="A1121" t="s">
        <v>2400</v>
      </c>
      <c r="B1121" t="s">
        <v>2401</v>
      </c>
      <c r="C1121" t="s">
        <v>3176</v>
      </c>
      <c r="D1121" t="s">
        <v>124</v>
      </c>
      <c r="E1121">
        <v>2214.8720641949999</v>
      </c>
      <c r="F1121">
        <v>141.15</v>
      </c>
      <c r="G1121">
        <v>-20.3237702605342</v>
      </c>
      <c r="H1121">
        <v>4.1878611078253103</v>
      </c>
      <c r="I1121">
        <v>-20.902885248914</v>
      </c>
      <c r="J1121">
        <v>-8.4386719796800804</v>
      </c>
      <c r="K1121">
        <v>135.79752669922701</v>
      </c>
      <c r="L1121">
        <v>142.42595268330601</v>
      </c>
      <c r="M1121">
        <v>51.636952362766401</v>
      </c>
      <c r="N1121">
        <v>2.0163373786633101</v>
      </c>
      <c r="O1121">
        <v>37.4424371236273</v>
      </c>
      <c r="P1121">
        <v>17.625</v>
      </c>
    </row>
    <row r="1122" spans="1:17" x14ac:dyDescent="0.3">
      <c r="A1122" t="s">
        <v>2402</v>
      </c>
      <c r="B1122" t="s">
        <v>2403</v>
      </c>
      <c r="C1122" t="s">
        <v>3166</v>
      </c>
      <c r="D1122" t="s">
        <v>258</v>
      </c>
      <c r="E1122">
        <v>2212.5091423599902</v>
      </c>
      <c r="F1122">
        <v>494.3</v>
      </c>
      <c r="G1122">
        <v>-45.197042991200199</v>
      </c>
      <c r="H1122">
        <v>-4.8502273154992999</v>
      </c>
      <c r="I1122">
        <v>-23.1129669523337</v>
      </c>
      <c r="J1122">
        <v>-3.2955719278397599</v>
      </c>
      <c r="K1122">
        <v>498.94727919648898</v>
      </c>
      <c r="L1122">
        <v>528.39103300800798</v>
      </c>
      <c r="M1122">
        <v>54.835794341008402</v>
      </c>
      <c r="N1122">
        <v>0.71442246310972701</v>
      </c>
      <c r="O1122">
        <v>29.101760064737999</v>
      </c>
      <c r="P1122">
        <v>8.8766519823788492</v>
      </c>
    </row>
    <row r="1123" spans="1:17" hidden="1" x14ac:dyDescent="0.3">
      <c r="A1123" t="s">
        <v>2404</v>
      </c>
      <c r="B1123" t="s">
        <v>2405</v>
      </c>
      <c r="C1123" t="s">
        <v>3176</v>
      </c>
      <c r="D1123" t="s">
        <v>769</v>
      </c>
      <c r="E1123">
        <v>2208.8473270499999</v>
      </c>
      <c r="F1123">
        <v>19.5</v>
      </c>
      <c r="G1123">
        <v>-52.254756078373603</v>
      </c>
      <c r="H1123">
        <v>7.82756256657931</v>
      </c>
      <c r="I1123">
        <v>-6.2043973420328999</v>
      </c>
      <c r="J1123">
        <v>9.9069817860951694</v>
      </c>
      <c r="K1123">
        <v>16.6055014669132</v>
      </c>
      <c r="L1123">
        <v>17.662190798643699</v>
      </c>
      <c r="M1123">
        <v>86.211962253977504</v>
      </c>
      <c r="N1123">
        <v>2.2912325235201498</v>
      </c>
      <c r="O1123">
        <v>42.461538461538403</v>
      </c>
      <c r="P1123">
        <v>38.199858256555601</v>
      </c>
      <c r="Q1123">
        <v>7.7908641561705003E-2</v>
      </c>
    </row>
    <row r="1124" spans="1:17" hidden="1" x14ac:dyDescent="0.3">
      <c r="A1124" t="s">
        <v>2406</v>
      </c>
      <c r="B1124" t="s">
        <v>2407</v>
      </c>
      <c r="C1124" t="s">
        <v>3176</v>
      </c>
      <c r="D1124" t="s">
        <v>258</v>
      </c>
      <c r="E1124">
        <v>2207.22766344</v>
      </c>
      <c r="F1124">
        <v>612.45000000000005</v>
      </c>
      <c r="G1124">
        <v>-6.7003936726273698</v>
      </c>
      <c r="H1124">
        <v>-1.0929354384119701</v>
      </c>
      <c r="I1124">
        <v>4.2854461863567597</v>
      </c>
      <c r="J1124">
        <v>-4.7235567305070596</v>
      </c>
      <c r="K1124">
        <v>625.57031375474298</v>
      </c>
      <c r="L1124">
        <v>611.24925232938904</v>
      </c>
      <c r="M1124">
        <v>37.887712150858803</v>
      </c>
      <c r="N1124">
        <v>0.55894595285640403</v>
      </c>
      <c r="O1124">
        <v>52.665523716221699</v>
      </c>
      <c r="P1124">
        <v>40.906476475324901</v>
      </c>
      <c r="Q1124">
        <v>6.2311156828323999E-2</v>
      </c>
    </row>
    <row r="1125" spans="1:17" hidden="1" x14ac:dyDescent="0.3">
      <c r="A1125" t="s">
        <v>2408</v>
      </c>
      <c r="B1125" t="s">
        <v>2409</v>
      </c>
      <c r="C1125" t="s">
        <v>3176</v>
      </c>
      <c r="D1125" t="s">
        <v>2410</v>
      </c>
      <c r="E1125">
        <v>2200.45865598</v>
      </c>
      <c r="F1125">
        <v>616.85</v>
      </c>
      <c r="G1125">
        <v>974.65638424909503</v>
      </c>
      <c r="H1125">
        <v>-19.7934444696042</v>
      </c>
      <c r="I1125">
        <v>22.8012929844121</v>
      </c>
      <c r="J1125">
        <v>4.9712737097441302</v>
      </c>
      <c r="K1125">
        <v>646.39850463194898</v>
      </c>
      <c r="L1125">
        <v>463.62904688799</v>
      </c>
      <c r="M1125">
        <v>35.629176055049101</v>
      </c>
      <c r="N1125">
        <v>0.41754904102592799</v>
      </c>
      <c r="O1125">
        <v>29.366944962308398</v>
      </c>
      <c r="P1125">
        <v>1000.73162027123</v>
      </c>
    </row>
    <row r="1126" spans="1:17" hidden="1" x14ac:dyDescent="0.3">
      <c r="A1126" t="s">
        <v>2411</v>
      </c>
      <c r="B1126" t="s">
        <v>2412</v>
      </c>
      <c r="C1126" t="s">
        <v>3176</v>
      </c>
      <c r="D1126" t="s">
        <v>501</v>
      </c>
      <c r="E1126">
        <v>2197.309792</v>
      </c>
      <c r="F1126">
        <v>2106.6999999999998</v>
      </c>
      <c r="G1126">
        <v>-7.2040520451564198</v>
      </c>
      <c r="H1126">
        <v>11.390850374411301</v>
      </c>
      <c r="I1126">
        <v>14.3424071633215</v>
      </c>
      <c r="J1126">
        <v>4.3836476819651402</v>
      </c>
      <c r="K1126">
        <v>1927.27963774663</v>
      </c>
      <c r="L1126">
        <v>1825.94082351</v>
      </c>
      <c r="M1126">
        <v>76.021676286950097</v>
      </c>
      <c r="N1126">
        <v>1.6051102174159499</v>
      </c>
      <c r="O1126">
        <v>15.187259695258</v>
      </c>
      <c r="P1126">
        <v>39.056105610560998</v>
      </c>
    </row>
    <row r="1127" spans="1:17" hidden="1" x14ac:dyDescent="0.3">
      <c r="A1127" t="s">
        <v>2413</v>
      </c>
      <c r="B1127" t="s">
        <v>2414</v>
      </c>
      <c r="C1127" t="s">
        <v>3176</v>
      </c>
      <c r="D1127" t="s">
        <v>624</v>
      </c>
      <c r="E1127">
        <v>2195.68540876</v>
      </c>
      <c r="F1127">
        <v>483.95</v>
      </c>
      <c r="G1127">
        <v>-45.3335280212303</v>
      </c>
      <c r="H1127">
        <v>-6.28237641347416</v>
      </c>
      <c r="I1127">
        <v>-8.2589250899684199</v>
      </c>
      <c r="J1127">
        <v>0.74855178350044604</v>
      </c>
      <c r="K1127">
        <v>491.33636846859002</v>
      </c>
      <c r="L1127">
        <v>496.82663316588298</v>
      </c>
      <c r="M1127">
        <v>45.8455389576351</v>
      </c>
      <c r="N1127">
        <v>0.40280954218514198</v>
      </c>
      <c r="O1127">
        <v>31.211902055997498</v>
      </c>
      <c r="P1127">
        <v>18.15185546875</v>
      </c>
      <c r="Q1127">
        <v>1.6430372353716E-2</v>
      </c>
    </row>
    <row r="1128" spans="1:17" hidden="1" x14ac:dyDescent="0.3">
      <c r="A1128" t="s">
        <v>2415</v>
      </c>
      <c r="B1128" t="s">
        <v>2416</v>
      </c>
      <c r="C1128" t="s">
        <v>3176</v>
      </c>
      <c r="D1128" t="s">
        <v>127</v>
      </c>
      <c r="E1128">
        <v>2193.7316374659999</v>
      </c>
      <c r="F1128">
        <v>151.82</v>
      </c>
      <c r="G1128">
        <v>-41.834134927994299</v>
      </c>
      <c r="H1128">
        <v>-6.7894949776515601</v>
      </c>
      <c r="I1128">
        <v>-13.597979523646901</v>
      </c>
      <c r="J1128">
        <v>0.68299016366350196</v>
      </c>
      <c r="K1128">
        <v>160.754711952127</v>
      </c>
      <c r="L1128">
        <v>163.300531206139</v>
      </c>
      <c r="M1128">
        <v>35.888608120914</v>
      </c>
      <c r="N1128">
        <v>0.66435928688926704</v>
      </c>
      <c r="O1128">
        <v>40.165986036095298</v>
      </c>
      <c r="P1128">
        <v>12.4592592592592</v>
      </c>
      <c r="Q1128">
        <v>-2.3116910496399998E-3</v>
      </c>
    </row>
    <row r="1129" spans="1:17" hidden="1" x14ac:dyDescent="0.3">
      <c r="A1129" t="s">
        <v>2417</v>
      </c>
      <c r="B1129" t="s">
        <v>2418</v>
      </c>
      <c r="C1129" t="s">
        <v>3176</v>
      </c>
      <c r="D1129" t="s">
        <v>121</v>
      </c>
      <c r="E1129">
        <v>2193.0901772000002</v>
      </c>
      <c r="F1129">
        <v>98.8</v>
      </c>
      <c r="G1129">
        <v>77.389441565540906</v>
      </c>
      <c r="H1129">
        <v>-1.93187156388575</v>
      </c>
      <c r="I1129">
        <v>49.363907946636701</v>
      </c>
      <c r="J1129">
        <v>-0.38944831517301398</v>
      </c>
      <c r="K1129">
        <v>93.805919644890395</v>
      </c>
      <c r="L1129">
        <v>76.387629132777207</v>
      </c>
      <c r="M1129">
        <v>66.302593551700596</v>
      </c>
      <c r="N1129">
        <v>1.0462416621727899</v>
      </c>
      <c r="O1129">
        <v>9.2105263157894903</v>
      </c>
      <c r="P1129">
        <v>155.89225589225501</v>
      </c>
      <c r="Q1129">
        <v>7.5714215704906995E-2</v>
      </c>
    </row>
    <row r="1130" spans="1:17" hidden="1" x14ac:dyDescent="0.3">
      <c r="A1130" t="s">
        <v>2419</v>
      </c>
      <c r="B1130" t="s">
        <v>2420</v>
      </c>
      <c r="C1130" t="s">
        <v>3176</v>
      </c>
      <c r="D1130" t="s">
        <v>281</v>
      </c>
      <c r="E1130">
        <v>2189.5888</v>
      </c>
      <c r="F1130">
        <v>438.4</v>
      </c>
      <c r="G1130">
        <v>-25.5960330792471</v>
      </c>
      <c r="H1130">
        <v>-4.8147054739420199</v>
      </c>
      <c r="I1130">
        <v>-14.205620252009201</v>
      </c>
      <c r="J1130">
        <v>0.18796425822775001</v>
      </c>
      <c r="K1130">
        <v>447.25270628959601</v>
      </c>
      <c r="L1130">
        <v>439.94947833614901</v>
      </c>
      <c r="M1130">
        <v>37.582197746695797</v>
      </c>
      <c r="N1130">
        <v>0.62309018826700502</v>
      </c>
      <c r="O1130">
        <v>13.3439781021897</v>
      </c>
      <c r="P1130">
        <v>14.8997510155942</v>
      </c>
      <c r="Q1130">
        <v>-5.8109990951860004E-3</v>
      </c>
    </row>
    <row r="1131" spans="1:17" hidden="1" x14ac:dyDescent="0.3">
      <c r="A1131" t="s">
        <v>2421</v>
      </c>
      <c r="B1131" t="s">
        <v>2422</v>
      </c>
      <c r="C1131" t="s">
        <v>3176</v>
      </c>
      <c r="D1131" t="s">
        <v>436</v>
      </c>
      <c r="E1131">
        <v>2188.3573535999999</v>
      </c>
      <c r="F1131">
        <v>14.08</v>
      </c>
      <c r="G1131">
        <v>-18.587799934213798</v>
      </c>
      <c r="H1131">
        <v>33.440978478700799</v>
      </c>
      <c r="I1131">
        <v>-8.0241504235697807</v>
      </c>
      <c r="J1131">
        <v>41.931145339712401</v>
      </c>
      <c r="K1131">
        <v>11.573816367488201</v>
      </c>
      <c r="L1131">
        <v>12.02174331494</v>
      </c>
      <c r="M1131">
        <v>62.748312400572701</v>
      </c>
      <c r="N1131">
        <v>3.5449777626225498</v>
      </c>
      <c r="O1131">
        <v>24.644886363636299</v>
      </c>
      <c r="P1131">
        <v>42.2222222222222</v>
      </c>
      <c r="Q1131">
        <v>0.116031771550892</v>
      </c>
    </row>
    <row r="1132" spans="1:17" hidden="1" x14ac:dyDescent="0.3">
      <c r="A1132" t="s">
        <v>2423</v>
      </c>
      <c r="B1132" t="s">
        <v>2424</v>
      </c>
      <c r="C1132" t="s">
        <v>3176</v>
      </c>
      <c r="D1132" t="s">
        <v>740</v>
      </c>
      <c r="E1132">
        <v>2180.653534008</v>
      </c>
      <c r="F1132">
        <v>277.31</v>
      </c>
      <c r="G1132">
        <v>0.24220780723118501</v>
      </c>
      <c r="H1132">
        <v>0.147096858897698</v>
      </c>
      <c r="I1132">
        <v>1.4707294390835</v>
      </c>
      <c r="J1132">
        <v>-2.5096076832820599E-2</v>
      </c>
      <c r="K1132">
        <v>271.78604990743901</v>
      </c>
      <c r="L1132">
        <v>251.70410952033501</v>
      </c>
      <c r="M1132">
        <v>58.290846172297002</v>
      </c>
      <c r="N1132">
        <v>0.92248387873737203</v>
      </c>
      <c r="O1132">
        <v>3.8548916375175701</v>
      </c>
      <c r="P1132">
        <v>33.836872586872602</v>
      </c>
      <c r="Q1132">
        <v>3.2968413234804997E-2</v>
      </c>
    </row>
    <row r="1133" spans="1:17" hidden="1" x14ac:dyDescent="0.3">
      <c r="A1133" t="s">
        <v>2425</v>
      </c>
      <c r="B1133" t="s">
        <v>2426</v>
      </c>
      <c r="C1133" t="s">
        <v>3176</v>
      </c>
      <c r="D1133" t="s">
        <v>681</v>
      </c>
      <c r="E1133">
        <v>2180.5809405</v>
      </c>
      <c r="F1133">
        <v>345.75</v>
      </c>
      <c r="G1133">
        <v>-38.309802038683898</v>
      </c>
      <c r="H1133">
        <v>-1.8027992834086899</v>
      </c>
      <c r="I1133">
        <v>-6.6798073653322598</v>
      </c>
      <c r="J1133">
        <v>-1.20610956224836</v>
      </c>
      <c r="K1133">
        <v>346.12489944360999</v>
      </c>
      <c r="L1133">
        <v>335.46381348152801</v>
      </c>
      <c r="M1133">
        <v>47.133484846235</v>
      </c>
      <c r="N1133">
        <v>0.282945809316487</v>
      </c>
      <c r="O1133">
        <v>22.0101229211858</v>
      </c>
      <c r="P1133">
        <v>23.482142857142801</v>
      </c>
      <c r="Q1133">
        <v>7.3177117497255001E-2</v>
      </c>
    </row>
    <row r="1134" spans="1:17" hidden="1" x14ac:dyDescent="0.3">
      <c r="A1134" t="s">
        <v>2427</v>
      </c>
      <c r="B1134" t="s">
        <v>2428</v>
      </c>
      <c r="C1134" t="s">
        <v>3176</v>
      </c>
      <c r="D1134" t="s">
        <v>255</v>
      </c>
      <c r="E1134">
        <v>2179.4786370000002</v>
      </c>
      <c r="F1134">
        <v>890.55</v>
      </c>
      <c r="G1134">
        <v>131.451279527357</v>
      </c>
      <c r="H1134">
        <v>8.0700333633965506</v>
      </c>
      <c r="I1134">
        <v>183.65609090446301</v>
      </c>
      <c r="J1134">
        <v>-13.350915950180701</v>
      </c>
      <c r="K1134">
        <v>836.32864267016703</v>
      </c>
      <c r="M1134">
        <v>49.022640997975302</v>
      </c>
      <c r="N1134">
        <v>0.82794141833103996</v>
      </c>
      <c r="O1134">
        <v>27.078771545674002</v>
      </c>
      <c r="P1134">
        <v>278.95744680850999</v>
      </c>
    </row>
    <row r="1135" spans="1:17" hidden="1" x14ac:dyDescent="0.3">
      <c r="A1135" t="s">
        <v>2429</v>
      </c>
      <c r="B1135" t="s">
        <v>2430</v>
      </c>
      <c r="C1135" t="s">
        <v>3176</v>
      </c>
      <c r="D1135" t="s">
        <v>545</v>
      </c>
      <c r="E1135">
        <v>2167.114581588</v>
      </c>
      <c r="F1135">
        <v>236.28</v>
      </c>
      <c r="G1135">
        <v>-47.504063136191299</v>
      </c>
      <c r="H1135">
        <v>-9.36536177015393</v>
      </c>
      <c r="I1135">
        <v>-18.0081555975482</v>
      </c>
      <c r="J1135">
        <v>2.0702276457209998</v>
      </c>
      <c r="K1135">
        <v>249.98241011027901</v>
      </c>
      <c r="L1135">
        <v>257.41467530438001</v>
      </c>
      <c r="M1135">
        <v>42.337979362233497</v>
      </c>
      <c r="N1135">
        <v>0.63520300061248403</v>
      </c>
      <c r="O1135">
        <v>34.162857626544699</v>
      </c>
      <c r="P1135">
        <v>10.9295774647887</v>
      </c>
      <c r="Q1135">
        <v>6.1657016007521999E-2</v>
      </c>
    </row>
    <row r="1136" spans="1:17" hidden="1" x14ac:dyDescent="0.3">
      <c r="A1136" t="s">
        <v>2431</v>
      </c>
      <c r="B1136" t="s">
        <v>2432</v>
      </c>
      <c r="C1136" t="s">
        <v>3176</v>
      </c>
      <c r="D1136" t="s">
        <v>21</v>
      </c>
      <c r="E1136">
        <v>2164.5648986400001</v>
      </c>
      <c r="F1136">
        <v>238.24</v>
      </c>
      <c r="G1136">
        <v>-61.250005800166797</v>
      </c>
      <c r="H1136">
        <v>7.6952351002092101</v>
      </c>
      <c r="I1136">
        <v>-34.287695993016598</v>
      </c>
      <c r="J1136">
        <v>-1.7026307513691701</v>
      </c>
      <c r="K1136">
        <v>238.97449128620099</v>
      </c>
      <c r="M1136">
        <v>52.069055628208901</v>
      </c>
      <c r="N1136">
        <v>0.90811055187801304</v>
      </c>
      <c r="O1136">
        <v>77.845869711215499</v>
      </c>
      <c r="P1136">
        <v>16.2146341463414</v>
      </c>
    </row>
    <row r="1137" spans="1:17" hidden="1" x14ac:dyDescent="0.3">
      <c r="A1137" t="s">
        <v>2433</v>
      </c>
      <c r="B1137" t="s">
        <v>2434</v>
      </c>
      <c r="C1137" t="s">
        <v>3176</v>
      </c>
      <c r="D1137" t="s">
        <v>624</v>
      </c>
      <c r="E1137">
        <v>2138.0567455800001</v>
      </c>
      <c r="F1137">
        <v>429.1</v>
      </c>
      <c r="G1137">
        <v>1.9189422933900699</v>
      </c>
      <c r="H1137">
        <v>5.8618198092834604</v>
      </c>
      <c r="I1137">
        <v>-12.192042072455299</v>
      </c>
      <c r="J1137">
        <v>-0.97975014339354305</v>
      </c>
      <c r="K1137">
        <v>413.45433951064803</v>
      </c>
      <c r="L1137">
        <v>402.64838508624501</v>
      </c>
      <c r="M1137">
        <v>58.920958943779702</v>
      </c>
      <c r="N1137">
        <v>0.87777047465601199</v>
      </c>
      <c r="O1137">
        <v>46.807271032393302</v>
      </c>
      <c r="P1137">
        <v>56.748858447488601</v>
      </c>
      <c r="Q1137">
        <v>9.5288670323613003E-2</v>
      </c>
    </row>
    <row r="1138" spans="1:17" hidden="1" x14ac:dyDescent="0.3">
      <c r="A1138" t="s">
        <v>2435</v>
      </c>
      <c r="B1138" t="s">
        <v>2436</v>
      </c>
      <c r="C1138" t="s">
        <v>3176</v>
      </c>
      <c r="D1138" t="s">
        <v>138</v>
      </c>
      <c r="E1138">
        <v>2136.0039361099998</v>
      </c>
      <c r="F1138">
        <v>144.65</v>
      </c>
      <c r="G1138">
        <v>37.455082398200403</v>
      </c>
      <c r="H1138">
        <v>-11.320836765195301</v>
      </c>
      <c r="I1138">
        <v>33.252020001855797</v>
      </c>
      <c r="J1138">
        <v>0.51768554015455204</v>
      </c>
      <c r="K1138">
        <v>137.202181397717</v>
      </c>
      <c r="L1138">
        <v>119.84914643299901</v>
      </c>
      <c r="M1138">
        <v>52.629285692651003</v>
      </c>
      <c r="N1138">
        <v>0.75593619914885302</v>
      </c>
      <c r="O1138">
        <v>23.539578292429901</v>
      </c>
      <c r="P1138">
        <v>74.277108433734895</v>
      </c>
      <c r="Q1138">
        <v>0.16417137421706199</v>
      </c>
    </row>
    <row r="1139" spans="1:17" hidden="1" x14ac:dyDescent="0.3">
      <c r="A1139" t="s">
        <v>2437</v>
      </c>
      <c r="B1139" t="s">
        <v>2438</v>
      </c>
      <c r="C1139" t="s">
        <v>3176</v>
      </c>
      <c r="D1139" t="s">
        <v>2439</v>
      </c>
      <c r="E1139">
        <v>2130.5575830849998</v>
      </c>
      <c r="F1139">
        <v>1280.3499999999999</v>
      </c>
      <c r="G1139">
        <v>-19.263366974612001</v>
      </c>
      <c r="H1139">
        <v>-2.4310044116138201</v>
      </c>
      <c r="I1139">
        <v>-4.2461561421538203</v>
      </c>
      <c r="J1139">
        <v>5.4991586526821399</v>
      </c>
      <c r="O1139">
        <v>3.0929042839848502</v>
      </c>
      <c r="P1139">
        <v>15.331261541233101</v>
      </c>
    </row>
    <row r="1140" spans="1:17" hidden="1" x14ac:dyDescent="0.3">
      <c r="A1140" t="s">
        <v>2440</v>
      </c>
      <c r="B1140" t="s">
        <v>2441</v>
      </c>
      <c r="C1140" t="s">
        <v>3176</v>
      </c>
      <c r="D1140" t="s">
        <v>141</v>
      </c>
      <c r="E1140">
        <v>2129.5109872200001</v>
      </c>
      <c r="F1140">
        <v>116.43</v>
      </c>
      <c r="G1140">
        <v>128.14890130365799</v>
      </c>
      <c r="H1140">
        <v>2.5174458523279002</v>
      </c>
      <c r="I1140">
        <v>11.426022088846</v>
      </c>
      <c r="J1140">
        <v>-5.3547845262649503</v>
      </c>
      <c r="K1140">
        <v>123.618331014441</v>
      </c>
      <c r="L1140">
        <v>104.20837779608</v>
      </c>
      <c r="M1140">
        <v>26.856337422589998</v>
      </c>
      <c r="N1140">
        <v>0.33769413170174201</v>
      </c>
      <c r="O1140">
        <v>39.525895387786598</v>
      </c>
      <c r="P1140">
        <v>172.989449003517</v>
      </c>
      <c r="Q1140">
        <v>4.5487526432021003E-2</v>
      </c>
    </row>
    <row r="1141" spans="1:17" hidden="1" x14ac:dyDescent="0.3">
      <c r="A1141" t="s">
        <v>2442</v>
      </c>
      <c r="B1141" t="s">
        <v>2443</v>
      </c>
      <c r="C1141" t="s">
        <v>3176</v>
      </c>
      <c r="D1141" t="s">
        <v>163</v>
      </c>
      <c r="E1141">
        <v>2125.8221250000001</v>
      </c>
      <c r="F1141">
        <v>2131.15</v>
      </c>
      <c r="G1141">
        <v>-10.7713106343541</v>
      </c>
      <c r="H1141">
        <v>-5.7240682263272999</v>
      </c>
      <c r="I1141">
        <v>2.1027358207300502</v>
      </c>
      <c r="J1141">
        <v>2.6434399439168201</v>
      </c>
      <c r="K1141">
        <v>2177.3647308129198</v>
      </c>
      <c r="L1141">
        <v>2094.1562727978999</v>
      </c>
      <c r="M1141">
        <v>39.526540823135399</v>
      </c>
      <c r="N1141">
        <v>0.44043968867661498</v>
      </c>
      <c r="O1141">
        <v>30.3850034019191</v>
      </c>
      <c r="P1141">
        <v>26.103550295858</v>
      </c>
      <c r="Q1141">
        <v>0.11195152255338001</v>
      </c>
    </row>
    <row r="1142" spans="1:17" hidden="1" x14ac:dyDescent="0.3">
      <c r="A1142" t="s">
        <v>2444</v>
      </c>
      <c r="B1142" t="s">
        <v>2445</v>
      </c>
      <c r="C1142" t="s">
        <v>3176</v>
      </c>
      <c r="D1142" t="s">
        <v>78</v>
      </c>
      <c r="E1142">
        <v>2119.8772451999998</v>
      </c>
      <c r="F1142">
        <v>244.2</v>
      </c>
      <c r="G1142">
        <v>-0.43416260921426503</v>
      </c>
      <c r="H1142">
        <v>3.6574013854876202</v>
      </c>
      <c r="I1142">
        <v>4.3266886821971298</v>
      </c>
      <c r="J1142">
        <v>3.7198731510987701</v>
      </c>
      <c r="K1142">
        <v>241.48873325349001</v>
      </c>
      <c r="L1142">
        <v>228.14499652158301</v>
      </c>
      <c r="M1142">
        <v>51.685673735273603</v>
      </c>
      <c r="N1142">
        <v>0.931477459836762</v>
      </c>
      <c r="O1142">
        <v>12.4078624078624</v>
      </c>
      <c r="P1142">
        <v>40.668202764976897</v>
      </c>
      <c r="Q1142">
        <v>-6.7226417215696999E-2</v>
      </c>
    </row>
    <row r="1143" spans="1:17" hidden="1" x14ac:dyDescent="0.3">
      <c r="A1143" t="s">
        <v>2446</v>
      </c>
      <c r="B1143" t="s">
        <v>2447</v>
      </c>
      <c r="C1143" t="s">
        <v>3176</v>
      </c>
      <c r="D1143" t="s">
        <v>18</v>
      </c>
      <c r="E1143">
        <v>2115.358332708</v>
      </c>
      <c r="F1143">
        <v>216.14</v>
      </c>
      <c r="G1143">
        <v>-54.630891357910002</v>
      </c>
      <c r="H1143">
        <v>1.0617492115745699</v>
      </c>
      <c r="I1143">
        <v>-15.476467195787</v>
      </c>
      <c r="J1143">
        <v>-5.6120936669701997</v>
      </c>
      <c r="K1143">
        <v>214.908174253911</v>
      </c>
      <c r="M1143">
        <v>43.232543924332802</v>
      </c>
      <c r="N1143">
        <v>1.8260614085403</v>
      </c>
      <c r="O1143">
        <v>59.179235680577399</v>
      </c>
      <c r="P1143">
        <v>18.465332967936401</v>
      </c>
    </row>
    <row r="1144" spans="1:17" hidden="1" x14ac:dyDescent="0.3">
      <c r="A1144" t="s">
        <v>2448</v>
      </c>
      <c r="B1144" t="s">
        <v>2449</v>
      </c>
      <c r="C1144" t="s">
        <v>3176</v>
      </c>
      <c r="D1144" t="s">
        <v>132</v>
      </c>
      <c r="E1144">
        <v>2112.9147413559999</v>
      </c>
      <c r="F1144">
        <v>129.72999999999999</v>
      </c>
      <c r="G1144">
        <v>109.144482305238</v>
      </c>
      <c r="H1144">
        <v>-1.8975134738675701</v>
      </c>
      <c r="I1144">
        <v>-41.802647198306097</v>
      </c>
      <c r="J1144">
        <v>2.6528110677899601</v>
      </c>
      <c r="K1144">
        <v>124.26910467745201</v>
      </c>
      <c r="L1144">
        <v>126.25058373943099</v>
      </c>
      <c r="M1144">
        <v>58.487459974930601</v>
      </c>
      <c r="N1144">
        <v>0.68460609168937703</v>
      </c>
      <c r="O1144">
        <v>111.516226007862</v>
      </c>
      <c r="P1144">
        <v>170.270833333333</v>
      </c>
    </row>
    <row r="1145" spans="1:17" hidden="1" x14ac:dyDescent="0.3">
      <c r="A1145" t="s">
        <v>2450</v>
      </c>
      <c r="B1145" t="s">
        <v>2451</v>
      </c>
      <c r="C1145" t="s">
        <v>3176</v>
      </c>
      <c r="D1145" t="s">
        <v>78</v>
      </c>
      <c r="E1145">
        <v>2109.6041997450002</v>
      </c>
      <c r="F1145">
        <v>2797.55</v>
      </c>
      <c r="G1145">
        <v>-38.321191914462197</v>
      </c>
      <c r="H1145">
        <v>-7.3300716640254597</v>
      </c>
      <c r="I1145">
        <v>-7.3874399490217897</v>
      </c>
      <c r="J1145">
        <v>-0.52566705164189298</v>
      </c>
      <c r="K1145">
        <v>2847.8126596235402</v>
      </c>
      <c r="L1145">
        <v>2814.9805483837899</v>
      </c>
      <c r="M1145">
        <v>41.6445733085529</v>
      </c>
      <c r="N1145">
        <v>0.79105503970908397</v>
      </c>
      <c r="O1145">
        <v>14.9577308716555</v>
      </c>
      <c r="P1145">
        <v>19.265448809498402</v>
      </c>
      <c r="Q1145">
        <v>-0.147912804976192</v>
      </c>
    </row>
    <row r="1146" spans="1:17" hidden="1" x14ac:dyDescent="0.3">
      <c r="A1146" t="s">
        <v>2452</v>
      </c>
      <c r="B1146" t="s">
        <v>2453</v>
      </c>
      <c r="C1146" t="s">
        <v>3176</v>
      </c>
      <c r="D1146" t="s">
        <v>185</v>
      </c>
      <c r="E1146">
        <v>2106.8114372320001</v>
      </c>
      <c r="F1146">
        <v>187.76</v>
      </c>
      <c r="G1146">
        <v>21.966734675838602</v>
      </c>
      <c r="H1146">
        <v>16.383107138447699</v>
      </c>
      <c r="I1146">
        <v>25.425947604696699</v>
      </c>
      <c r="J1146">
        <v>3.1526816933682298</v>
      </c>
      <c r="K1146">
        <v>168.893798661853</v>
      </c>
      <c r="L1146">
        <v>147.10263408263401</v>
      </c>
      <c r="M1146">
        <v>59.2627890682786</v>
      </c>
      <c r="N1146">
        <v>0.78215898933584305</v>
      </c>
      <c r="O1146">
        <v>6.8278653600341004</v>
      </c>
      <c r="P1146">
        <v>73.290263036455897</v>
      </c>
      <c r="Q1146">
        <v>5.0668951462586001E-2</v>
      </c>
    </row>
    <row r="1147" spans="1:17" hidden="1" x14ac:dyDescent="0.3">
      <c r="A1147" t="s">
        <v>2454</v>
      </c>
      <c r="B1147" t="s">
        <v>2455</v>
      </c>
      <c r="C1147" t="s">
        <v>3176</v>
      </c>
      <c r="D1147" t="s">
        <v>472</v>
      </c>
      <c r="E1147">
        <v>2104.470798025</v>
      </c>
      <c r="F1147">
        <v>2473.85</v>
      </c>
      <c r="G1147">
        <v>13.517455329356901</v>
      </c>
      <c r="H1147">
        <v>-10.799004512535999</v>
      </c>
      <c r="I1147">
        <v>69.603878081446098</v>
      </c>
      <c r="J1147">
        <v>6.0027938309150999</v>
      </c>
      <c r="K1147">
        <v>2476.64721008271</v>
      </c>
      <c r="L1147">
        <v>2055.2221770237602</v>
      </c>
      <c r="M1147">
        <v>52.596693344606201</v>
      </c>
      <c r="N1147">
        <v>0.41774081371799199</v>
      </c>
      <c r="O1147">
        <v>36.588717990177202</v>
      </c>
      <c r="P1147">
        <v>91.34857098658</v>
      </c>
      <c r="Q1147">
        <v>-2.3275262429429001E-2</v>
      </c>
    </row>
    <row r="1148" spans="1:17" hidden="1" x14ac:dyDescent="0.3">
      <c r="A1148" t="s">
        <v>2456</v>
      </c>
      <c r="B1148" t="s">
        <v>2457</v>
      </c>
      <c r="C1148" t="s">
        <v>3176</v>
      </c>
      <c r="D1148" t="s">
        <v>274</v>
      </c>
      <c r="E1148">
        <v>2098.6190376499999</v>
      </c>
      <c r="F1148">
        <v>334.7</v>
      </c>
      <c r="G1148">
        <v>13.963113535344901</v>
      </c>
      <c r="H1148">
        <v>2.63834681881124</v>
      </c>
      <c r="I1148">
        <v>-14.198587254005499</v>
      </c>
      <c r="J1148">
        <v>-2.9270332897372202</v>
      </c>
      <c r="K1148">
        <v>326.04400963048602</v>
      </c>
      <c r="L1148">
        <v>314.41873647388297</v>
      </c>
      <c r="M1148">
        <v>59.097707559316099</v>
      </c>
      <c r="N1148">
        <v>0.78046858060940405</v>
      </c>
      <c r="O1148">
        <v>26.277263220794701</v>
      </c>
      <c r="P1148">
        <v>57.357780912082703</v>
      </c>
      <c r="Q1148">
        <v>0.11083864530266201</v>
      </c>
    </row>
    <row r="1149" spans="1:17" hidden="1" x14ac:dyDescent="0.3">
      <c r="A1149" t="s">
        <v>2458</v>
      </c>
      <c r="B1149" t="s">
        <v>2459</v>
      </c>
      <c r="C1149" t="s">
        <v>3176</v>
      </c>
      <c r="D1149" t="s">
        <v>166</v>
      </c>
      <c r="E1149">
        <v>2096.7597000000001</v>
      </c>
      <c r="F1149">
        <v>1974.35</v>
      </c>
      <c r="G1149">
        <v>332.80826081566698</v>
      </c>
      <c r="H1149">
        <v>11.904699226248001</v>
      </c>
      <c r="I1149">
        <v>89.075242677972</v>
      </c>
      <c r="J1149">
        <v>-0.29480637760053102</v>
      </c>
      <c r="K1149">
        <v>1931.57994524581</v>
      </c>
      <c r="L1149">
        <v>1429.77182765673</v>
      </c>
      <c r="M1149">
        <v>44.934253824801502</v>
      </c>
      <c r="N1149">
        <v>0.74014626758836</v>
      </c>
      <c r="O1149">
        <v>18.808721857826601</v>
      </c>
      <c r="P1149">
        <v>378.05084745762701</v>
      </c>
      <c r="Q1149">
        <v>0.183946669717724</v>
      </c>
    </row>
    <row r="1150" spans="1:17" hidden="1" x14ac:dyDescent="0.3">
      <c r="A1150" t="s">
        <v>1742</v>
      </c>
      <c r="B1150" t="s">
        <v>2460</v>
      </c>
      <c r="C1150" t="s">
        <v>3176</v>
      </c>
      <c r="D1150" t="s">
        <v>1744</v>
      </c>
      <c r="E1150">
        <v>2091.9342556299998</v>
      </c>
      <c r="F1150">
        <v>39.31</v>
      </c>
      <c r="G1150">
        <v>-8.6482911965870706</v>
      </c>
      <c r="H1150">
        <v>-0.16729017797065901</v>
      </c>
      <c r="I1150">
        <v>14.870135502692801</v>
      </c>
      <c r="J1150">
        <v>-5.1131438927959598</v>
      </c>
      <c r="K1150">
        <v>38.695874413951003</v>
      </c>
      <c r="L1150">
        <v>35.516492212823202</v>
      </c>
      <c r="M1150">
        <v>49.333103027404697</v>
      </c>
      <c r="N1150">
        <v>0.48441023966793101</v>
      </c>
      <c r="O1150">
        <v>16.891376240142399</v>
      </c>
      <c r="P1150">
        <v>44.788213627992597</v>
      </c>
      <c r="Q1150">
        <v>7.0291434656782004E-2</v>
      </c>
    </row>
    <row r="1151" spans="1:17" hidden="1" x14ac:dyDescent="0.3">
      <c r="A1151" t="s">
        <v>2461</v>
      </c>
      <c r="B1151" t="s">
        <v>2462</v>
      </c>
      <c r="C1151" t="s">
        <v>3176</v>
      </c>
      <c r="D1151" t="s">
        <v>1405</v>
      </c>
      <c r="E1151">
        <v>2091.5384537499999</v>
      </c>
      <c r="F1151">
        <v>807.5</v>
      </c>
      <c r="G1151">
        <v>-13.0413725797727</v>
      </c>
      <c r="H1151">
        <v>-21.162380838524701</v>
      </c>
      <c r="I1151">
        <v>51.181855647526604</v>
      </c>
      <c r="J1151">
        <v>0.68361382279637595</v>
      </c>
      <c r="K1151">
        <v>819.84280708914503</v>
      </c>
      <c r="L1151">
        <v>711.76629344031505</v>
      </c>
      <c r="M1151">
        <v>47.6872796589155</v>
      </c>
      <c r="N1151">
        <v>0.91957345352556297</v>
      </c>
      <c r="O1151">
        <v>23.6532507739938</v>
      </c>
      <c r="P1151">
        <v>78.848283499446197</v>
      </c>
      <c r="Q1151">
        <v>-3.1032943849026998E-2</v>
      </c>
    </row>
    <row r="1152" spans="1:17" hidden="1" x14ac:dyDescent="0.3">
      <c r="A1152" t="s">
        <v>2463</v>
      </c>
      <c r="B1152" t="s">
        <v>2464</v>
      </c>
      <c r="C1152" t="s">
        <v>3176</v>
      </c>
      <c r="D1152" t="s">
        <v>419</v>
      </c>
      <c r="E1152">
        <v>2077.2577980000001</v>
      </c>
      <c r="F1152">
        <v>925.15</v>
      </c>
      <c r="G1152">
        <v>185.25373668043099</v>
      </c>
      <c r="H1152">
        <v>16.940095752589698</v>
      </c>
      <c r="I1152">
        <v>25.369048810146701</v>
      </c>
      <c r="J1152">
        <v>0.53459200658646699</v>
      </c>
      <c r="K1152">
        <v>861.03956751101805</v>
      </c>
      <c r="L1152">
        <v>690.44386267061702</v>
      </c>
      <c r="M1152">
        <v>51.4490838856835</v>
      </c>
      <c r="N1152">
        <v>0.98449410754816502</v>
      </c>
      <c r="O1152">
        <v>11.8737502026698</v>
      </c>
      <c r="P1152">
        <v>226.73494614162101</v>
      </c>
      <c r="Q1152">
        <v>0.17202665679259499</v>
      </c>
    </row>
    <row r="1153" spans="1:17" hidden="1" x14ac:dyDescent="0.3">
      <c r="A1153" t="s">
        <v>2465</v>
      </c>
      <c r="B1153" t="s">
        <v>2466</v>
      </c>
      <c r="C1153" t="s">
        <v>3176</v>
      </c>
      <c r="D1153" t="s">
        <v>533</v>
      </c>
      <c r="E1153">
        <v>2074.3830118860001</v>
      </c>
      <c r="F1153">
        <v>206.81</v>
      </c>
      <c r="G1153">
        <v>17.424911719790799</v>
      </c>
      <c r="H1153">
        <v>22.345846188766199</v>
      </c>
      <c r="I1153">
        <v>58.608573442473201</v>
      </c>
      <c r="J1153">
        <v>3.2264362393473598</v>
      </c>
      <c r="K1153">
        <v>180.47709030459399</v>
      </c>
      <c r="L1153">
        <v>152.85279533225801</v>
      </c>
      <c r="M1153">
        <v>60.119115888964998</v>
      </c>
      <c r="N1153">
        <v>1.2430564968242599</v>
      </c>
      <c r="O1153">
        <v>5.3140563802524099</v>
      </c>
      <c r="P1153">
        <v>88.695255474452495</v>
      </c>
      <c r="Q1153">
        <v>0.12143206813469699</v>
      </c>
    </row>
    <row r="1154" spans="1:17" hidden="1" x14ac:dyDescent="0.3">
      <c r="A1154" t="s">
        <v>2467</v>
      </c>
      <c r="B1154" t="s">
        <v>2468</v>
      </c>
      <c r="C1154" t="s">
        <v>3176</v>
      </c>
      <c r="D1154" t="s">
        <v>141</v>
      </c>
      <c r="E1154">
        <v>2060.8809729599998</v>
      </c>
      <c r="F1154">
        <v>118.84</v>
      </c>
      <c r="G1154">
        <v>252.732058152561</v>
      </c>
      <c r="H1154">
        <v>-0.73696392116615606</v>
      </c>
      <c r="I1154">
        <v>33.795813314626699</v>
      </c>
      <c r="J1154">
        <v>-0.89096287434182198</v>
      </c>
      <c r="K1154">
        <v>120.77782050297699</v>
      </c>
      <c r="L1154">
        <v>97.528766854364804</v>
      </c>
      <c r="M1154">
        <v>40.7662115284257</v>
      </c>
      <c r="N1154">
        <v>0.57863903740587497</v>
      </c>
      <c r="O1154">
        <v>15.853248064624699</v>
      </c>
      <c r="P1154">
        <v>298.79194630872399</v>
      </c>
    </row>
    <row r="1155" spans="1:17" hidden="1" x14ac:dyDescent="0.3">
      <c r="A1155" t="s">
        <v>2469</v>
      </c>
      <c r="B1155" t="s">
        <v>2470</v>
      </c>
      <c r="C1155" t="s">
        <v>3176</v>
      </c>
      <c r="D1155" t="s">
        <v>258</v>
      </c>
      <c r="E1155">
        <v>2059.1764760000001</v>
      </c>
      <c r="F1155">
        <v>1511.3</v>
      </c>
      <c r="G1155">
        <v>2.3660062177819201</v>
      </c>
      <c r="H1155">
        <v>-11.5938060188258</v>
      </c>
      <c r="I1155">
        <v>4.69611140617668</v>
      </c>
      <c r="J1155">
        <v>0.95449619982410305</v>
      </c>
      <c r="K1155">
        <v>1479.1076161446399</v>
      </c>
      <c r="L1155">
        <v>1362.18694399881</v>
      </c>
      <c r="M1155">
        <v>54.289463701593498</v>
      </c>
      <c r="N1155">
        <v>0.82739450839811102</v>
      </c>
      <c r="O1155">
        <v>14.530536624098399</v>
      </c>
      <c r="P1155">
        <v>46.992170403151199</v>
      </c>
      <c r="Q1155">
        <v>2.7033820615520999E-2</v>
      </c>
    </row>
    <row r="1156" spans="1:17" hidden="1" x14ac:dyDescent="0.3">
      <c r="A1156" t="s">
        <v>2471</v>
      </c>
      <c r="B1156" t="s">
        <v>2472</v>
      </c>
      <c r="C1156" t="s">
        <v>3176</v>
      </c>
      <c r="D1156" t="s">
        <v>286</v>
      </c>
      <c r="E1156">
        <v>2057.9173913999998</v>
      </c>
      <c r="F1156">
        <v>1326</v>
      </c>
      <c r="G1156">
        <v>-34.571845154488898</v>
      </c>
      <c r="H1156">
        <v>-1.21415887815482</v>
      </c>
      <c r="I1156">
        <v>-9.7554115562065995</v>
      </c>
      <c r="J1156">
        <v>-3.4726609937340398</v>
      </c>
      <c r="K1156">
        <v>1307.8814698480601</v>
      </c>
      <c r="L1156">
        <v>1315.19040861333</v>
      </c>
      <c r="M1156">
        <v>48.898622572782401</v>
      </c>
      <c r="N1156">
        <v>1.1445201952580999</v>
      </c>
      <c r="O1156">
        <v>14.905731523378501</v>
      </c>
      <c r="P1156">
        <v>15.716903743782099</v>
      </c>
      <c r="Q1156">
        <v>3.6495900297599999E-3</v>
      </c>
    </row>
    <row r="1157" spans="1:17" hidden="1" x14ac:dyDescent="0.3">
      <c r="A1157" t="s">
        <v>2473</v>
      </c>
      <c r="B1157" t="s">
        <v>2474</v>
      </c>
      <c r="C1157" t="s">
        <v>3176</v>
      </c>
      <c r="D1157" t="s">
        <v>141</v>
      </c>
      <c r="E1157">
        <v>2057.149640185</v>
      </c>
      <c r="F1157">
        <v>257.35000000000002</v>
      </c>
      <c r="G1157">
        <v>365.252131453814</v>
      </c>
      <c r="H1157">
        <v>-6.7943283728759196</v>
      </c>
      <c r="I1157">
        <v>88.015904519705302</v>
      </c>
      <c r="J1157">
        <v>-0.61296473691494302</v>
      </c>
      <c r="K1157">
        <v>236.91294694819001</v>
      </c>
      <c r="L1157">
        <v>163.127691283579</v>
      </c>
      <c r="M1157">
        <v>40.344748789905097</v>
      </c>
      <c r="N1157">
        <v>0.59317999094166596</v>
      </c>
      <c r="O1157">
        <v>15.795609092675299</v>
      </c>
      <c r="P1157">
        <v>418.85080645161202</v>
      </c>
      <c r="Q1157">
        <v>0.16659732100080901</v>
      </c>
    </row>
    <row r="1158" spans="1:17" hidden="1" x14ac:dyDescent="0.3">
      <c r="A1158" t="s">
        <v>2475</v>
      </c>
      <c r="B1158" t="s">
        <v>2476</v>
      </c>
      <c r="C1158" t="s">
        <v>3176</v>
      </c>
      <c r="D1158" t="s">
        <v>501</v>
      </c>
      <c r="E1158">
        <v>2052.93867525</v>
      </c>
      <c r="F1158">
        <v>666.65</v>
      </c>
      <c r="G1158">
        <v>6.4823620217819196</v>
      </c>
      <c r="H1158">
        <v>0.47602981913474202</v>
      </c>
      <c r="I1158">
        <v>42.333407624282898</v>
      </c>
      <c r="J1158">
        <v>-2.7258487028096701</v>
      </c>
      <c r="K1158">
        <v>631.17354521830202</v>
      </c>
      <c r="L1158">
        <v>552.95358304388003</v>
      </c>
      <c r="M1158">
        <v>52.669969333793503</v>
      </c>
      <c r="N1158">
        <v>0.76500138990220901</v>
      </c>
      <c r="O1158">
        <v>9.0527263181579603</v>
      </c>
      <c r="P1158">
        <v>65.627329192546497</v>
      </c>
      <c r="Q1158">
        <v>-3.0268284877959E-2</v>
      </c>
    </row>
    <row r="1159" spans="1:17" hidden="1" x14ac:dyDescent="0.3">
      <c r="A1159" t="s">
        <v>2477</v>
      </c>
      <c r="B1159" t="s">
        <v>2478</v>
      </c>
      <c r="C1159" t="s">
        <v>3176</v>
      </c>
      <c r="D1159" t="s">
        <v>514</v>
      </c>
      <c r="E1159">
        <v>2048.7359474999998</v>
      </c>
      <c r="F1159">
        <v>1061.7</v>
      </c>
      <c r="G1159">
        <v>388.17791119050702</v>
      </c>
      <c r="H1159">
        <v>34.102669927687103</v>
      </c>
      <c r="I1159">
        <v>94.390255379419798</v>
      </c>
      <c r="J1159">
        <v>10.7187870465192</v>
      </c>
      <c r="K1159">
        <v>872.45983837836695</v>
      </c>
      <c r="L1159">
        <v>607.86430363337502</v>
      </c>
      <c r="M1159">
        <v>57.797110216899398</v>
      </c>
      <c r="N1159">
        <v>1.7081611068381</v>
      </c>
      <c r="O1159">
        <v>14.448525948949699</v>
      </c>
      <c r="P1159">
        <v>470.806451612903</v>
      </c>
      <c r="Q1159">
        <v>0.22639550944450901</v>
      </c>
    </row>
    <row r="1160" spans="1:17" hidden="1" x14ac:dyDescent="0.3">
      <c r="A1160" t="s">
        <v>2479</v>
      </c>
      <c r="B1160" t="s">
        <v>2480</v>
      </c>
      <c r="C1160" t="s">
        <v>3176</v>
      </c>
      <c r="D1160" t="s">
        <v>204</v>
      </c>
      <c r="E1160">
        <v>2048.1400170000002</v>
      </c>
      <c r="F1160">
        <v>331.8</v>
      </c>
      <c r="G1160">
        <v>43.245649008869599</v>
      </c>
      <c r="H1160">
        <v>-9.7898334956553708</v>
      </c>
      <c r="I1160">
        <v>19.665228715304</v>
      </c>
      <c r="J1160">
        <v>-3.5236260684306502</v>
      </c>
      <c r="K1160">
        <v>343.038282991279</v>
      </c>
      <c r="L1160">
        <v>298.24137670678698</v>
      </c>
      <c r="M1160">
        <v>32.947866279824098</v>
      </c>
      <c r="N1160">
        <v>0.30480382479593099</v>
      </c>
      <c r="O1160">
        <v>19.2887281494876</v>
      </c>
      <c r="P1160">
        <v>81.499917947595804</v>
      </c>
      <c r="Q1160">
        <v>0.15831916908631999</v>
      </c>
    </row>
    <row r="1161" spans="1:17" hidden="1" x14ac:dyDescent="0.3">
      <c r="A1161" t="s">
        <v>2481</v>
      </c>
      <c r="B1161" t="s">
        <v>2482</v>
      </c>
      <c r="C1161" t="s">
        <v>3176</v>
      </c>
      <c r="D1161" t="s">
        <v>118</v>
      </c>
      <c r="E1161">
        <v>2046.7348001099999</v>
      </c>
      <c r="F1161">
        <v>1593.9</v>
      </c>
      <c r="G1161">
        <v>357.68382137753503</v>
      </c>
      <c r="H1161">
        <v>-2.9992191149893701</v>
      </c>
      <c r="I1161">
        <v>369.99697230299603</v>
      </c>
      <c r="J1161">
        <v>-2.36085692582258</v>
      </c>
      <c r="K1161">
        <v>1473.99248417123</v>
      </c>
      <c r="L1161">
        <v>780.77025618929895</v>
      </c>
      <c r="M1161">
        <v>29.168802071572699</v>
      </c>
      <c r="N1161">
        <v>1.4999698617255901</v>
      </c>
      <c r="O1161">
        <v>63.664596273291899</v>
      </c>
      <c r="P1161">
        <v>648.30985915492897</v>
      </c>
      <c r="Q1161">
        <v>0.237676663354569</v>
      </c>
    </row>
    <row r="1162" spans="1:17" hidden="1" x14ac:dyDescent="0.3">
      <c r="A1162" t="s">
        <v>2483</v>
      </c>
      <c r="B1162" t="s">
        <v>2484</v>
      </c>
      <c r="C1162" t="s">
        <v>3176</v>
      </c>
      <c r="D1162" t="s">
        <v>248</v>
      </c>
      <c r="E1162">
        <v>2035.3181354549999</v>
      </c>
      <c r="F1162">
        <v>890.85</v>
      </c>
      <c r="G1162">
        <v>37.778321311631501</v>
      </c>
      <c r="H1162">
        <v>4.0940263506425101</v>
      </c>
      <c r="I1162">
        <v>69.330132997596706</v>
      </c>
      <c r="J1162">
        <v>-3.6963856595625799</v>
      </c>
      <c r="K1162">
        <v>800.49910032284799</v>
      </c>
      <c r="L1162">
        <v>666.69784678980295</v>
      </c>
      <c r="M1162">
        <v>68.014505542745795</v>
      </c>
      <c r="N1162">
        <v>0.75852227102473502</v>
      </c>
      <c r="O1162">
        <v>6.4152214177470803</v>
      </c>
      <c r="P1162">
        <v>91.976984742694597</v>
      </c>
      <c r="Q1162">
        <v>6.2901425128013E-2</v>
      </c>
    </row>
    <row r="1163" spans="1:17" hidden="1" x14ac:dyDescent="0.3">
      <c r="A1163" t="s">
        <v>2485</v>
      </c>
      <c r="B1163" t="s">
        <v>2486</v>
      </c>
      <c r="C1163" t="s">
        <v>3176</v>
      </c>
      <c r="D1163" t="s">
        <v>358</v>
      </c>
      <c r="E1163">
        <v>2034.46800504</v>
      </c>
      <c r="F1163">
        <v>834.85</v>
      </c>
      <c r="G1163">
        <v>-31.613524918409201</v>
      </c>
      <c r="H1163">
        <v>-9.3000602351837696</v>
      </c>
      <c r="I1163">
        <v>9.0564285401965794</v>
      </c>
      <c r="J1163">
        <v>-2.7597139396740702</v>
      </c>
      <c r="K1163">
        <v>833.32876269377596</v>
      </c>
      <c r="L1163">
        <v>805.66520498060197</v>
      </c>
      <c r="M1163">
        <v>48.801052314328302</v>
      </c>
      <c r="N1163">
        <v>0.35679590522047899</v>
      </c>
      <c r="O1163">
        <v>30.5623764748158</v>
      </c>
      <c r="P1163">
        <v>29.544572891613001</v>
      </c>
      <c r="Q1163">
        <v>-6.9082735580346999E-2</v>
      </c>
    </row>
    <row r="1164" spans="1:17" hidden="1" x14ac:dyDescent="0.3">
      <c r="A1164" t="s">
        <v>2487</v>
      </c>
      <c r="B1164" t="s">
        <v>2488</v>
      </c>
      <c r="C1164" t="s">
        <v>3176</v>
      </c>
      <c r="D1164" t="s">
        <v>2489</v>
      </c>
      <c r="E1164">
        <v>2026.51526459</v>
      </c>
      <c r="F1164">
        <v>1876.3</v>
      </c>
      <c r="G1164">
        <v>355.62473224022699</v>
      </c>
      <c r="H1164">
        <v>-5.3055748583492104</v>
      </c>
      <c r="I1164">
        <v>29.813168493353899</v>
      </c>
      <c r="J1164">
        <v>-5.9176408933570004</v>
      </c>
      <c r="K1164">
        <v>1908.4745687294101</v>
      </c>
      <c r="L1164">
        <v>1456.22744250131</v>
      </c>
      <c r="M1164">
        <v>34.910471827352502</v>
      </c>
      <c r="N1164">
        <v>0.91512108012653803</v>
      </c>
      <c r="O1164">
        <v>20.449821457123001</v>
      </c>
      <c r="P1164">
        <v>432.66146202980798</v>
      </c>
      <c r="Q1164">
        <v>0.235524291126709</v>
      </c>
    </row>
    <row r="1165" spans="1:17" hidden="1" x14ac:dyDescent="0.3">
      <c r="A1165" t="s">
        <v>2490</v>
      </c>
      <c r="B1165" t="s">
        <v>2491</v>
      </c>
      <c r="C1165" t="s">
        <v>3176</v>
      </c>
      <c r="D1165" t="s">
        <v>376</v>
      </c>
      <c r="E1165">
        <v>2025.5156019599999</v>
      </c>
      <c r="F1165">
        <v>1611.3</v>
      </c>
      <c r="G1165">
        <v>43.795950250300997</v>
      </c>
      <c r="H1165">
        <v>-5.56303904364845</v>
      </c>
      <c r="I1165">
        <v>90.743533838616798</v>
      </c>
      <c r="J1165">
        <v>0.21164515495476299</v>
      </c>
      <c r="K1165">
        <v>1379.8620065334101</v>
      </c>
      <c r="L1165">
        <v>1116.81682326433</v>
      </c>
      <c r="M1165">
        <v>64.312533776779901</v>
      </c>
      <c r="N1165">
        <v>1.0919756463141199</v>
      </c>
      <c r="O1165">
        <v>1.46775895239867</v>
      </c>
      <c r="P1165">
        <v>130.25150042869299</v>
      </c>
      <c r="Q1165">
        <v>3.5727837008079001E-2</v>
      </c>
    </row>
    <row r="1166" spans="1:17" hidden="1" x14ac:dyDescent="0.3">
      <c r="A1166" t="s">
        <v>2492</v>
      </c>
      <c r="B1166" t="s">
        <v>2493</v>
      </c>
      <c r="C1166" t="s">
        <v>3176</v>
      </c>
      <c r="D1166" t="s">
        <v>1514</v>
      </c>
      <c r="E1166">
        <v>2010.085</v>
      </c>
      <c r="F1166">
        <v>124.85</v>
      </c>
      <c r="G1166">
        <v>57.910344778216498</v>
      </c>
      <c r="H1166">
        <v>-13.8452350936894</v>
      </c>
      <c r="I1166">
        <v>99.107479260259595</v>
      </c>
      <c r="J1166">
        <v>7.3291373035551199</v>
      </c>
      <c r="K1166">
        <v>112.61759944733799</v>
      </c>
      <c r="L1166">
        <v>88.059738567056897</v>
      </c>
      <c r="M1166">
        <v>53.725215477957697</v>
      </c>
      <c r="N1166">
        <v>3.3017302213483499</v>
      </c>
      <c r="O1166">
        <v>25.510612735282301</v>
      </c>
      <c r="P1166">
        <v>140.049990386464</v>
      </c>
      <c r="Q1166">
        <v>0.17357625263750601</v>
      </c>
    </row>
    <row r="1167" spans="1:17" hidden="1" x14ac:dyDescent="0.3">
      <c r="A1167" t="s">
        <v>2494</v>
      </c>
      <c r="B1167" t="s">
        <v>2495</v>
      </c>
      <c r="C1167" t="s">
        <v>3176</v>
      </c>
      <c r="D1167" t="s">
        <v>483</v>
      </c>
      <c r="E1167">
        <v>2009.4039110000001</v>
      </c>
      <c r="F1167">
        <v>240.25</v>
      </c>
      <c r="G1167">
        <v>-10.5262803012932</v>
      </c>
      <c r="H1167">
        <v>-19.799549012552699</v>
      </c>
      <c r="I1167">
        <v>2.7802219422059702</v>
      </c>
      <c r="J1167">
        <v>-4.2768108658928501</v>
      </c>
      <c r="K1167">
        <v>255.169279703444</v>
      </c>
      <c r="L1167">
        <v>238.85762063378201</v>
      </c>
      <c r="M1167">
        <v>30.168418707660202</v>
      </c>
      <c r="N1167">
        <v>0.37847160477318398</v>
      </c>
      <c r="O1167">
        <v>28.824141519250698</v>
      </c>
      <c r="P1167">
        <v>33.065632788701102</v>
      </c>
      <c r="Q1167">
        <v>9.0013996036843999E-2</v>
      </c>
    </row>
    <row r="1168" spans="1:17" hidden="1" x14ac:dyDescent="0.3">
      <c r="A1168" t="s">
        <v>2496</v>
      </c>
      <c r="B1168" t="s">
        <v>2497</v>
      </c>
      <c r="C1168" t="s">
        <v>3176</v>
      </c>
      <c r="D1168" t="s">
        <v>204</v>
      </c>
      <c r="E1168">
        <v>2008.1098638200001</v>
      </c>
      <c r="F1168">
        <v>1234.5999999999999</v>
      </c>
      <c r="G1168">
        <v>38.193647635151599</v>
      </c>
      <c r="H1168">
        <v>32.703562146238902</v>
      </c>
      <c r="I1168">
        <v>65.386539588122901</v>
      </c>
      <c r="J1168">
        <v>3.1822534807173501</v>
      </c>
      <c r="K1168">
        <v>1064.5341060246001</v>
      </c>
      <c r="L1168">
        <v>875.42741331828495</v>
      </c>
      <c r="M1168">
        <v>51.783977451275497</v>
      </c>
      <c r="N1168">
        <v>0.62368237112584901</v>
      </c>
      <c r="O1168">
        <v>23.8457800097197</v>
      </c>
      <c r="P1168">
        <v>95.657686212361298</v>
      </c>
      <c r="Q1168">
        <v>0.11620992187947</v>
      </c>
    </row>
    <row r="1169" spans="1:17" hidden="1" x14ac:dyDescent="0.3">
      <c r="A1169" t="s">
        <v>2498</v>
      </c>
      <c r="B1169" t="s">
        <v>2499</v>
      </c>
      <c r="C1169" t="s">
        <v>3176</v>
      </c>
      <c r="D1169" t="s">
        <v>419</v>
      </c>
      <c r="E1169">
        <v>1999.5438436099901</v>
      </c>
      <c r="F1169">
        <v>1540.45</v>
      </c>
      <c r="G1169">
        <v>305.155697464745</v>
      </c>
      <c r="H1169">
        <v>19.853656948306799</v>
      </c>
      <c r="I1169">
        <v>64.124194962211604</v>
      </c>
      <c r="J1169">
        <v>-2.1070658884246298</v>
      </c>
      <c r="K1169">
        <v>1346.47580052951</v>
      </c>
      <c r="L1169">
        <v>977.11633875866403</v>
      </c>
      <c r="M1169">
        <v>64.156394594948395</v>
      </c>
      <c r="N1169">
        <v>0.67547199435715199</v>
      </c>
      <c r="O1169">
        <v>7.5335129345320997</v>
      </c>
      <c r="P1169">
        <v>343.61411087112998</v>
      </c>
      <c r="Q1169">
        <v>0.13198241574508601</v>
      </c>
    </row>
    <row r="1170" spans="1:17" hidden="1" x14ac:dyDescent="0.3">
      <c r="A1170" t="s">
        <v>2500</v>
      </c>
      <c r="B1170" t="s">
        <v>2501</v>
      </c>
      <c r="C1170" t="s">
        <v>3176</v>
      </c>
      <c r="D1170" t="s">
        <v>135</v>
      </c>
      <c r="E1170">
        <v>1998.8149632</v>
      </c>
      <c r="F1170">
        <v>2716.8</v>
      </c>
      <c r="G1170">
        <v>245.86752339656999</v>
      </c>
      <c r="H1170">
        <v>34.683872177500497</v>
      </c>
      <c r="I1170">
        <v>191.11224718538</v>
      </c>
      <c r="J1170">
        <v>8.3159503029119097</v>
      </c>
      <c r="K1170">
        <v>2119.5807925640402</v>
      </c>
      <c r="L1170">
        <v>1545.83136155528</v>
      </c>
      <c r="M1170">
        <v>78.313554435536005</v>
      </c>
      <c r="N1170">
        <v>0.86433551808029296</v>
      </c>
      <c r="O1170">
        <v>5.5212014134164902E-3</v>
      </c>
      <c r="P1170">
        <v>379.36479929422097</v>
      </c>
      <c r="Q1170">
        <v>0.24237699894585499</v>
      </c>
    </row>
    <row r="1171" spans="1:17" hidden="1" x14ac:dyDescent="0.3">
      <c r="A1171" t="s">
        <v>2502</v>
      </c>
      <c r="B1171" t="s">
        <v>2503</v>
      </c>
      <c r="C1171" t="s">
        <v>3176</v>
      </c>
      <c r="D1171" t="s">
        <v>345</v>
      </c>
      <c r="E1171">
        <v>1987.84848018</v>
      </c>
      <c r="F1171">
        <v>1111.8</v>
      </c>
      <c r="G1171">
        <v>-39.3339803910577</v>
      </c>
      <c r="H1171">
        <v>26.992441028472999</v>
      </c>
      <c r="I1171">
        <v>19.5358907783319</v>
      </c>
      <c r="J1171">
        <v>15.420814109121199</v>
      </c>
      <c r="K1171">
        <v>905.823391963473</v>
      </c>
      <c r="L1171">
        <v>921.60190219705999</v>
      </c>
      <c r="M1171">
        <v>79.092129260342205</v>
      </c>
      <c r="N1171">
        <v>1.7638223517491201</v>
      </c>
      <c r="O1171">
        <v>17.683036517359199</v>
      </c>
      <c r="P1171">
        <v>64.7355163727959</v>
      </c>
      <c r="Q1171">
        <v>1.1424526575762E-2</v>
      </c>
    </row>
    <row r="1172" spans="1:17" hidden="1" x14ac:dyDescent="0.3">
      <c r="A1172" t="s">
        <v>2504</v>
      </c>
      <c r="B1172" t="s">
        <v>2505</v>
      </c>
      <c r="C1172" t="s">
        <v>3176</v>
      </c>
      <c r="D1172" t="s">
        <v>1677</v>
      </c>
      <c r="E1172">
        <v>1984.1380216</v>
      </c>
      <c r="F1172">
        <v>60.71</v>
      </c>
      <c r="G1172">
        <v>-5.7908765580325703</v>
      </c>
      <c r="H1172">
        <v>-0.165181626803698</v>
      </c>
      <c r="I1172">
        <v>-3.2623233960429601</v>
      </c>
      <c r="J1172">
        <v>1.1422194023069201</v>
      </c>
      <c r="K1172">
        <v>60.557532039754498</v>
      </c>
      <c r="L1172">
        <v>58.032620280794802</v>
      </c>
      <c r="M1172">
        <v>58.880462682991599</v>
      </c>
      <c r="N1172">
        <v>0.96959193767664997</v>
      </c>
      <c r="O1172">
        <v>5.3368473068687097</v>
      </c>
      <c r="P1172">
        <v>26.085150571131798</v>
      </c>
      <c r="Q1172">
        <v>-2.8254867209200001E-2</v>
      </c>
    </row>
    <row r="1173" spans="1:17" hidden="1" x14ac:dyDescent="0.3">
      <c r="A1173" t="s">
        <v>2506</v>
      </c>
      <c r="B1173" t="s">
        <v>2507</v>
      </c>
      <c r="C1173" t="s">
        <v>3176</v>
      </c>
      <c r="D1173" t="s">
        <v>24</v>
      </c>
      <c r="E1173">
        <v>1983.745672175</v>
      </c>
      <c r="F1173">
        <v>186.71</v>
      </c>
      <c r="G1173">
        <v>-12.8413822181912</v>
      </c>
      <c r="H1173">
        <v>-7.5685342755381999</v>
      </c>
      <c r="I1173">
        <v>3.4668080889066499</v>
      </c>
      <c r="J1173">
        <v>-2.1023849402703401</v>
      </c>
      <c r="K1173">
        <v>190.58429955899899</v>
      </c>
      <c r="L1173">
        <v>182.12697900434699</v>
      </c>
      <c r="M1173">
        <v>42.942150636460603</v>
      </c>
      <c r="N1173">
        <v>0.51925255137501103</v>
      </c>
      <c r="O1173">
        <v>16.597932622783901</v>
      </c>
      <c r="P1173">
        <v>31.208713984539699</v>
      </c>
      <c r="Q1173">
        <v>-5.4948200164179999E-3</v>
      </c>
    </row>
    <row r="1174" spans="1:17" hidden="1" x14ac:dyDescent="0.3">
      <c r="A1174" t="s">
        <v>2508</v>
      </c>
      <c r="B1174" t="s">
        <v>2509</v>
      </c>
      <c r="C1174" t="s">
        <v>3176</v>
      </c>
      <c r="D1174" t="s">
        <v>1600</v>
      </c>
      <c r="E1174">
        <v>1982.8948428799999</v>
      </c>
      <c r="F1174">
        <v>188.96</v>
      </c>
      <c r="G1174">
        <v>-48.8844063816709</v>
      </c>
      <c r="H1174">
        <v>-12.2765328668983</v>
      </c>
      <c r="I1174">
        <v>-24.307500951459801</v>
      </c>
      <c r="J1174">
        <v>-0.38535916188231401</v>
      </c>
      <c r="K1174">
        <v>195.908629168023</v>
      </c>
      <c r="L1174">
        <v>216.81695977526601</v>
      </c>
      <c r="M1174">
        <v>43.149316814157302</v>
      </c>
      <c r="N1174">
        <v>0.43657275772229998</v>
      </c>
      <c r="O1174">
        <v>59.795723962743402</v>
      </c>
      <c r="P1174">
        <v>3.25683060109289</v>
      </c>
      <c r="Q1174">
        <v>0.14841595862384299</v>
      </c>
    </row>
    <row r="1175" spans="1:17" hidden="1" x14ac:dyDescent="0.3">
      <c r="A1175" t="s">
        <v>2510</v>
      </c>
      <c r="B1175" t="s">
        <v>2511</v>
      </c>
      <c r="C1175" t="s">
        <v>3176</v>
      </c>
      <c r="D1175" t="s">
        <v>501</v>
      </c>
      <c r="E1175">
        <v>1963.9982547899999</v>
      </c>
      <c r="F1175">
        <v>378.9</v>
      </c>
      <c r="G1175">
        <v>13.1894125158554</v>
      </c>
      <c r="H1175">
        <v>11.159523166323799</v>
      </c>
      <c r="I1175">
        <v>-9.1687755318952409</v>
      </c>
      <c r="J1175">
        <v>-2.6206569316458999</v>
      </c>
      <c r="K1175">
        <v>360.29159300657602</v>
      </c>
      <c r="L1175">
        <v>346.58905160675801</v>
      </c>
      <c r="M1175">
        <v>47.651986596714998</v>
      </c>
      <c r="N1175">
        <v>2.0085485131416401</v>
      </c>
      <c r="O1175">
        <v>19.424650303510099</v>
      </c>
      <c r="P1175">
        <v>45.172413793103402</v>
      </c>
      <c r="Q1175">
        <v>-4.4485974891837997E-2</v>
      </c>
    </row>
    <row r="1176" spans="1:17" hidden="1" x14ac:dyDescent="0.3">
      <c r="A1176" t="s">
        <v>2512</v>
      </c>
      <c r="B1176" t="s">
        <v>2513</v>
      </c>
      <c r="C1176" t="s">
        <v>3176</v>
      </c>
      <c r="D1176" t="s">
        <v>358</v>
      </c>
      <c r="E1176">
        <v>1958.9338883749999</v>
      </c>
      <c r="F1176">
        <v>820.55</v>
      </c>
      <c r="G1176">
        <v>-39.087478750870197</v>
      </c>
      <c r="H1176">
        <v>-10.145438943878901</v>
      </c>
      <c r="I1176">
        <v>-27.527692776558901</v>
      </c>
      <c r="J1176">
        <v>-2.2622227591936799</v>
      </c>
      <c r="K1176">
        <v>867.98552022860304</v>
      </c>
      <c r="L1176">
        <v>916.91874442254505</v>
      </c>
      <c r="M1176">
        <v>36.663298770610901</v>
      </c>
      <c r="N1176">
        <v>1.3448431665163501</v>
      </c>
      <c r="O1176">
        <v>76.710742794467095</v>
      </c>
      <c r="P1176">
        <v>9.8901834739520496</v>
      </c>
      <c r="Q1176">
        <v>-6.8800482471300002E-4</v>
      </c>
    </row>
    <row r="1177" spans="1:17" hidden="1" x14ac:dyDescent="0.3">
      <c r="A1177" t="s">
        <v>2514</v>
      </c>
      <c r="B1177" t="s">
        <v>2515</v>
      </c>
      <c r="C1177" t="s">
        <v>3176</v>
      </c>
      <c r="D1177" t="s">
        <v>204</v>
      </c>
      <c r="E1177">
        <v>1958.77924765999</v>
      </c>
      <c r="F1177">
        <v>1647.05</v>
      </c>
      <c r="G1177">
        <v>194.688186612826</v>
      </c>
      <c r="H1177">
        <v>35.354079814128802</v>
      </c>
      <c r="I1177">
        <v>93.022944093160007</v>
      </c>
      <c r="J1177">
        <v>-0.41764252797250301</v>
      </c>
      <c r="K1177">
        <v>1250.05860899459</v>
      </c>
      <c r="L1177">
        <v>925.58946124474198</v>
      </c>
      <c r="M1177">
        <v>68.735639863355004</v>
      </c>
      <c r="N1177">
        <v>0.47513050388003603</v>
      </c>
      <c r="O1177">
        <v>9.4077289699766293</v>
      </c>
      <c r="P1177">
        <v>229.409999999999</v>
      </c>
      <c r="Q1177">
        <v>0.201601038675286</v>
      </c>
    </row>
    <row r="1178" spans="1:17" hidden="1" x14ac:dyDescent="0.3">
      <c r="A1178" t="s">
        <v>2516</v>
      </c>
      <c r="B1178" t="s">
        <v>2517</v>
      </c>
      <c r="C1178" t="s">
        <v>3176</v>
      </c>
      <c r="D1178" t="s">
        <v>1372</v>
      </c>
      <c r="E1178">
        <v>1954.77320452</v>
      </c>
      <c r="F1178">
        <v>689.2</v>
      </c>
      <c r="G1178">
        <v>85.197920615516097</v>
      </c>
      <c r="H1178">
        <v>-9.3141091852145994</v>
      </c>
      <c r="I1178">
        <v>36.286217188976501</v>
      </c>
      <c r="J1178">
        <v>-3.526209394711</v>
      </c>
      <c r="K1178">
        <v>686.28990157598696</v>
      </c>
      <c r="L1178">
        <v>552.51702210064695</v>
      </c>
      <c r="M1178">
        <v>33.504051931162202</v>
      </c>
      <c r="N1178">
        <v>0.21927103079951801</v>
      </c>
      <c r="O1178">
        <v>30.876378409750401</v>
      </c>
      <c r="P1178">
        <v>120.64991195773899</v>
      </c>
      <c r="Q1178">
        <v>5.1574850775695999E-2</v>
      </c>
    </row>
    <row r="1179" spans="1:17" hidden="1" x14ac:dyDescent="0.3">
      <c r="A1179" t="s">
        <v>2518</v>
      </c>
      <c r="B1179" t="s">
        <v>2519</v>
      </c>
      <c r="C1179" t="s">
        <v>3176</v>
      </c>
      <c r="D1179" t="s">
        <v>376</v>
      </c>
      <c r="E1179">
        <v>1947.4554388900001</v>
      </c>
      <c r="F1179">
        <v>486.7</v>
      </c>
      <c r="G1179">
        <v>-2.1530576269822199</v>
      </c>
      <c r="H1179">
        <v>16.166510710177899</v>
      </c>
      <c r="I1179">
        <v>33.353262484062903</v>
      </c>
      <c r="J1179">
        <v>-3.1868231632617698</v>
      </c>
      <c r="K1179">
        <v>432.75947621924701</v>
      </c>
      <c r="L1179">
        <v>380.53521983066003</v>
      </c>
      <c r="M1179">
        <v>54.360059683500403</v>
      </c>
      <c r="N1179">
        <v>1.29708357640966</v>
      </c>
      <c r="O1179">
        <v>8.4651736182453199</v>
      </c>
      <c r="P1179">
        <v>73.573466476462201</v>
      </c>
      <c r="Q1179">
        <v>-7.1647861365201002E-2</v>
      </c>
    </row>
    <row r="1180" spans="1:17" hidden="1" x14ac:dyDescent="0.3">
      <c r="A1180" t="s">
        <v>2520</v>
      </c>
      <c r="B1180" t="s">
        <v>2521</v>
      </c>
      <c r="C1180" t="s">
        <v>3176</v>
      </c>
      <c r="D1180" t="s">
        <v>127</v>
      </c>
      <c r="E1180">
        <v>1945.659414</v>
      </c>
      <c r="F1180">
        <v>284.25</v>
      </c>
      <c r="G1180">
        <v>-21.1625134458905</v>
      </c>
      <c r="H1180">
        <v>11.125109491233699</v>
      </c>
      <c r="I1180">
        <v>-15.0350407360679</v>
      </c>
      <c r="J1180">
        <v>1.4767204781219101</v>
      </c>
      <c r="K1180">
        <v>268.793481154593</v>
      </c>
      <c r="L1180">
        <v>270.47713151886802</v>
      </c>
      <c r="M1180">
        <v>54.864726595969998</v>
      </c>
      <c r="N1180">
        <v>1.5246533760621399</v>
      </c>
      <c r="O1180">
        <v>40.932277924362303</v>
      </c>
      <c r="P1180">
        <v>27.095908786049598</v>
      </c>
      <c r="Q1180">
        <v>0.129751899438075</v>
      </c>
    </row>
    <row r="1181" spans="1:17" hidden="1" x14ac:dyDescent="0.3">
      <c r="A1181" t="s">
        <v>2522</v>
      </c>
      <c r="B1181" t="s">
        <v>2523</v>
      </c>
      <c r="C1181" t="s">
        <v>3176</v>
      </c>
      <c r="D1181" t="s">
        <v>204</v>
      </c>
      <c r="E1181">
        <v>1945.1166000000001</v>
      </c>
      <c r="F1181">
        <v>796.2</v>
      </c>
      <c r="G1181">
        <v>-26.267487193733</v>
      </c>
      <c r="H1181">
        <v>-5.6719246330266699</v>
      </c>
      <c r="I1181">
        <v>19.898041861136299</v>
      </c>
      <c r="J1181">
        <v>-1.6625444958006299</v>
      </c>
      <c r="K1181">
        <v>806.20798508028497</v>
      </c>
      <c r="L1181">
        <v>728.31054578781504</v>
      </c>
      <c r="M1181">
        <v>40.421487285665997</v>
      </c>
      <c r="N1181">
        <v>0.318214757164269</v>
      </c>
      <c r="O1181">
        <v>14.9145943230344</v>
      </c>
      <c r="P1181">
        <v>45.2919708029197</v>
      </c>
      <c r="Q1181">
        <v>-1.8391221338552002E-2</v>
      </c>
    </row>
    <row r="1182" spans="1:17" hidden="1" x14ac:dyDescent="0.3">
      <c r="A1182" t="s">
        <v>2524</v>
      </c>
      <c r="B1182" t="s">
        <v>2525</v>
      </c>
      <c r="C1182" t="s">
        <v>3176</v>
      </c>
      <c r="D1182" t="s">
        <v>414</v>
      </c>
      <c r="E1182">
        <v>1934.1603050000001</v>
      </c>
      <c r="F1182">
        <v>3241.7</v>
      </c>
      <c r="G1182">
        <v>160.53320421966001</v>
      </c>
      <c r="H1182">
        <v>-8.4332719853099594</v>
      </c>
      <c r="I1182">
        <v>93.708937743294996</v>
      </c>
      <c r="J1182">
        <v>1.87269811435433</v>
      </c>
      <c r="K1182">
        <v>3295.03414588842</v>
      </c>
      <c r="L1182">
        <v>2435.3616422203299</v>
      </c>
      <c r="M1182">
        <v>28.7307363805498</v>
      </c>
      <c r="N1182">
        <v>0.56759968333103505</v>
      </c>
      <c r="O1182">
        <v>26.0218403923867</v>
      </c>
      <c r="P1182">
        <v>272.60919540229798</v>
      </c>
      <c r="Q1182">
        <v>0.12225532106728799</v>
      </c>
    </row>
    <row r="1183" spans="1:17" hidden="1" x14ac:dyDescent="0.3">
      <c r="A1183" t="s">
        <v>2526</v>
      </c>
      <c r="B1183" t="s">
        <v>2527</v>
      </c>
      <c r="C1183" t="s">
        <v>3176</v>
      </c>
      <c r="D1183" t="s">
        <v>269</v>
      </c>
      <c r="E1183">
        <v>1918.8924999999999</v>
      </c>
      <c r="F1183">
        <v>4082.75</v>
      </c>
      <c r="G1183">
        <v>40.052060631698502</v>
      </c>
      <c r="H1183">
        <v>-0.2907196544949</v>
      </c>
      <c r="I1183">
        <v>16.348022035237701</v>
      </c>
      <c r="J1183">
        <v>5.5200690978012501</v>
      </c>
      <c r="K1183">
        <v>3793.9736494123099</v>
      </c>
      <c r="L1183">
        <v>3250.5625610819702</v>
      </c>
      <c r="M1183">
        <v>71.317750662000606</v>
      </c>
      <c r="N1183">
        <v>0.50803048660391803</v>
      </c>
      <c r="O1183">
        <v>2.8461208744106199</v>
      </c>
      <c r="P1183">
        <v>85.663938153706198</v>
      </c>
      <c r="Q1183">
        <v>0.20268769847790899</v>
      </c>
    </row>
    <row r="1184" spans="1:17" hidden="1" x14ac:dyDescent="0.3">
      <c r="A1184" t="s">
        <v>2528</v>
      </c>
      <c r="B1184" t="s">
        <v>2529</v>
      </c>
      <c r="C1184" t="s">
        <v>3176</v>
      </c>
      <c r="D1184" t="s">
        <v>204</v>
      </c>
      <c r="E1184">
        <v>1916.86022</v>
      </c>
      <c r="F1184">
        <v>446.5</v>
      </c>
      <c r="G1184">
        <v>-41.497296274317598</v>
      </c>
      <c r="H1184">
        <v>-0.31957987000591698</v>
      </c>
      <c r="I1184">
        <v>-1.71479142488449</v>
      </c>
      <c r="J1184">
        <v>1.7890422107695201</v>
      </c>
      <c r="K1184">
        <v>423.12716367785799</v>
      </c>
      <c r="L1184">
        <v>421.30998848211198</v>
      </c>
      <c r="M1184">
        <v>64.913020273366001</v>
      </c>
      <c r="N1184">
        <v>0.758031536993509</v>
      </c>
      <c r="O1184">
        <v>21.9148936170212</v>
      </c>
      <c r="P1184">
        <v>25</v>
      </c>
      <c r="Q1184">
        <v>-4.4124388730749997E-3</v>
      </c>
    </row>
    <row r="1185" spans="1:17" hidden="1" x14ac:dyDescent="0.3">
      <c r="A1185" t="s">
        <v>2530</v>
      </c>
      <c r="B1185" t="s">
        <v>2531</v>
      </c>
      <c r="C1185" t="s">
        <v>3176</v>
      </c>
      <c r="D1185" t="s">
        <v>46</v>
      </c>
      <c r="E1185">
        <v>1915.8137005999999</v>
      </c>
      <c r="F1185">
        <v>151.61000000000001</v>
      </c>
      <c r="G1185">
        <v>209.44890311910001</v>
      </c>
      <c r="H1185">
        <v>-15.103483196454</v>
      </c>
      <c r="I1185">
        <v>65.892310026335096</v>
      </c>
      <c r="J1185">
        <v>-7.5086523862724599</v>
      </c>
      <c r="K1185">
        <v>165.083555270593</v>
      </c>
      <c r="L1185">
        <v>121.194402248494</v>
      </c>
      <c r="M1185">
        <v>14.0773617706854</v>
      </c>
      <c r="N1185">
        <v>0.93620149081370596</v>
      </c>
      <c r="O1185">
        <v>34.555768089176098</v>
      </c>
      <c r="P1185">
        <v>249.533141210374</v>
      </c>
      <c r="Q1185">
        <v>0.18659834214467</v>
      </c>
    </row>
    <row r="1186" spans="1:17" hidden="1" x14ac:dyDescent="0.3">
      <c r="A1186" t="s">
        <v>2532</v>
      </c>
      <c r="B1186" t="s">
        <v>2533</v>
      </c>
      <c r="C1186" t="s">
        <v>3176</v>
      </c>
      <c r="D1186" t="s">
        <v>376</v>
      </c>
      <c r="E1186">
        <v>1907.2879760400001</v>
      </c>
      <c r="F1186">
        <v>217.66</v>
      </c>
      <c r="G1186">
        <v>-56.613605162600201</v>
      </c>
      <c r="H1186">
        <v>-4.2222211142776098</v>
      </c>
      <c r="I1186">
        <v>-31.2005300897466</v>
      </c>
      <c r="J1186">
        <v>0.38592105676724398</v>
      </c>
      <c r="K1186">
        <v>223.94786348936799</v>
      </c>
      <c r="L1186">
        <v>243.66664647172399</v>
      </c>
      <c r="M1186">
        <v>38.487998136798801</v>
      </c>
      <c r="N1186">
        <v>0.70268897433337896</v>
      </c>
      <c r="O1186">
        <v>60.043186621335998</v>
      </c>
      <c r="P1186">
        <v>4.8155639025329897</v>
      </c>
      <c r="Q1186">
        <v>0.14469541599956201</v>
      </c>
    </row>
    <row r="1187" spans="1:17" hidden="1" x14ac:dyDescent="0.3">
      <c r="A1187" t="s">
        <v>2534</v>
      </c>
      <c r="B1187" t="s">
        <v>2535</v>
      </c>
      <c r="C1187" t="s">
        <v>3176</v>
      </c>
      <c r="D1187" t="s">
        <v>1677</v>
      </c>
      <c r="E1187">
        <v>1906.0882018</v>
      </c>
      <c r="F1187">
        <v>62.2</v>
      </c>
      <c r="G1187">
        <v>-6.0799476053472796</v>
      </c>
      <c r="H1187">
        <v>-0.24083452871757699</v>
      </c>
      <c r="I1187">
        <v>-3.1705876823041899</v>
      </c>
      <c r="J1187">
        <v>0.91226338898236203</v>
      </c>
      <c r="K1187">
        <v>62.112606496773303</v>
      </c>
      <c r="L1187">
        <v>59.516267928608997</v>
      </c>
      <c r="M1187">
        <v>59.453032016997597</v>
      </c>
      <c r="N1187">
        <v>1.1303045006259</v>
      </c>
      <c r="O1187">
        <v>5.9646302250803798</v>
      </c>
      <c r="P1187">
        <v>25.656565656565601</v>
      </c>
      <c r="Q1187">
        <v>-2.8326200589973E-2</v>
      </c>
    </row>
    <row r="1188" spans="1:17" hidden="1" x14ac:dyDescent="0.3">
      <c r="A1188" t="s">
        <v>2536</v>
      </c>
      <c r="B1188" t="s">
        <v>2537</v>
      </c>
      <c r="C1188" t="s">
        <v>3176</v>
      </c>
      <c r="D1188" t="s">
        <v>1677</v>
      </c>
      <c r="E1188">
        <v>1905.052968</v>
      </c>
      <c r="F1188">
        <v>62.24</v>
      </c>
      <c r="G1188">
        <v>-5.9560547796723604</v>
      </c>
      <c r="H1188">
        <v>-0.49048702818986101</v>
      </c>
      <c r="I1188">
        <v>-3.1574603466039499</v>
      </c>
      <c r="J1188">
        <v>0.96054151076803396</v>
      </c>
      <c r="K1188">
        <v>62.085984442223797</v>
      </c>
      <c r="L1188">
        <v>59.4888391452211</v>
      </c>
      <c r="M1188">
        <v>55.931821315525497</v>
      </c>
      <c r="N1188">
        <v>0.83836356655621302</v>
      </c>
      <c r="O1188">
        <v>7.0854755784061698</v>
      </c>
      <c r="P1188">
        <v>26.4783580573054</v>
      </c>
      <c r="Q1188">
        <v>-2.9924776916618E-2</v>
      </c>
    </row>
    <row r="1189" spans="1:17" hidden="1" x14ac:dyDescent="0.3">
      <c r="A1189" t="s">
        <v>2538</v>
      </c>
      <c r="B1189" t="s">
        <v>2539</v>
      </c>
      <c r="C1189" t="s">
        <v>3176</v>
      </c>
      <c r="D1189" t="s">
        <v>740</v>
      </c>
      <c r="E1189">
        <v>1901.11000107</v>
      </c>
      <c r="F1189">
        <v>798.1</v>
      </c>
      <c r="G1189">
        <v>35.143885285703803</v>
      </c>
      <c r="H1189">
        <v>0.59318812462088399</v>
      </c>
      <c r="I1189">
        <v>12.894141072715399</v>
      </c>
      <c r="J1189">
        <v>-0.16120319360121499</v>
      </c>
      <c r="K1189">
        <v>779.23689482615703</v>
      </c>
      <c r="L1189">
        <v>684.36584656523701</v>
      </c>
      <c r="M1189">
        <v>43.078312623575101</v>
      </c>
      <c r="N1189">
        <v>0.82819457844574096</v>
      </c>
      <c r="O1189">
        <v>3.9594035835108299</v>
      </c>
      <c r="P1189">
        <v>79.934618419569304</v>
      </c>
      <c r="Q1189">
        <v>-3.6227040049000002E-5</v>
      </c>
    </row>
    <row r="1190" spans="1:17" hidden="1" x14ac:dyDescent="0.3">
      <c r="A1190" t="s">
        <v>2540</v>
      </c>
      <c r="B1190" t="s">
        <v>2541</v>
      </c>
      <c r="C1190" t="s">
        <v>3176</v>
      </c>
      <c r="D1190" t="s">
        <v>21</v>
      </c>
      <c r="E1190">
        <v>1896.35403645</v>
      </c>
      <c r="F1190">
        <v>1491.65</v>
      </c>
      <c r="G1190">
        <v>86.2185515340542</v>
      </c>
      <c r="H1190">
        <v>13.1429981623887</v>
      </c>
      <c r="I1190">
        <v>70.571754135155004</v>
      </c>
      <c r="J1190">
        <v>-2.2168622504203999</v>
      </c>
      <c r="K1190">
        <v>1395.6906115816701</v>
      </c>
      <c r="L1190">
        <v>1093.9311163633099</v>
      </c>
      <c r="M1190">
        <v>44.646068017907702</v>
      </c>
      <c r="N1190">
        <v>0.75528512509359502</v>
      </c>
      <c r="O1190">
        <v>16.441524486307099</v>
      </c>
      <c r="P1190">
        <v>151.564212834134</v>
      </c>
      <c r="Q1190">
        <v>0.17953857849461299</v>
      </c>
    </row>
    <row r="1191" spans="1:17" hidden="1" x14ac:dyDescent="0.3">
      <c r="A1191" t="s">
        <v>2542</v>
      </c>
      <c r="B1191" t="s">
        <v>2543</v>
      </c>
      <c r="C1191" t="s">
        <v>3176</v>
      </c>
      <c r="D1191" t="s">
        <v>78</v>
      </c>
      <c r="E1191">
        <v>1895.7383999399999</v>
      </c>
      <c r="F1191">
        <v>33.82</v>
      </c>
      <c r="G1191">
        <v>-24.475432095512101</v>
      </c>
      <c r="H1191">
        <v>-8.5557349898164308</v>
      </c>
      <c r="I1191">
        <v>-21.235121083967801</v>
      </c>
      <c r="J1191">
        <v>-1.9251371452310699</v>
      </c>
      <c r="K1191">
        <v>36.998042410390298</v>
      </c>
      <c r="L1191">
        <v>36.852835973382597</v>
      </c>
      <c r="M1191">
        <v>39.730322350599998</v>
      </c>
      <c r="N1191">
        <v>0.395782877739698</v>
      </c>
      <c r="O1191">
        <v>43.701951507983402</v>
      </c>
      <c r="P1191">
        <v>17.4305555555555</v>
      </c>
    </row>
    <row r="1192" spans="1:17" hidden="1" x14ac:dyDescent="0.3">
      <c r="A1192" t="s">
        <v>2544</v>
      </c>
      <c r="B1192" t="s">
        <v>2545</v>
      </c>
      <c r="C1192" t="s">
        <v>3176</v>
      </c>
      <c r="D1192" t="s">
        <v>1913</v>
      </c>
      <c r="E1192">
        <v>1895.4520424519999</v>
      </c>
      <c r="F1192">
        <v>168.54</v>
      </c>
      <c r="G1192">
        <v>-34.445410153874199</v>
      </c>
      <c r="H1192">
        <v>1.79663029724955</v>
      </c>
      <c r="I1192">
        <v>-12.562140014532099</v>
      </c>
      <c r="J1192">
        <v>2.4443377161575901</v>
      </c>
      <c r="K1192">
        <v>166.740843402389</v>
      </c>
      <c r="L1192">
        <v>169.743086190132</v>
      </c>
      <c r="M1192">
        <v>59.456821648527999</v>
      </c>
      <c r="N1192">
        <v>0.76032901956319998</v>
      </c>
      <c r="O1192">
        <v>29.227483090067601</v>
      </c>
      <c r="P1192">
        <v>13.724696356275301</v>
      </c>
      <c r="Q1192">
        <v>-5.0892453243535002E-2</v>
      </c>
    </row>
    <row r="1193" spans="1:17" hidden="1" x14ac:dyDescent="0.3">
      <c r="A1193" t="s">
        <v>2546</v>
      </c>
      <c r="B1193" t="s">
        <v>2547</v>
      </c>
      <c r="C1193" t="s">
        <v>3176</v>
      </c>
      <c r="D1193" t="s">
        <v>1928</v>
      </c>
      <c r="E1193">
        <v>1888.55364215999</v>
      </c>
      <c r="F1193">
        <v>651.65</v>
      </c>
      <c r="G1193">
        <v>-13.9797672220342</v>
      </c>
      <c r="H1193">
        <v>0.67198003563292896</v>
      </c>
      <c r="I1193">
        <v>-7.80702553494688</v>
      </c>
      <c r="J1193">
        <v>2.20204708303904</v>
      </c>
      <c r="K1193">
        <v>652.07572037227101</v>
      </c>
      <c r="L1193">
        <v>645.991798538902</v>
      </c>
      <c r="M1193">
        <v>43.272536690669803</v>
      </c>
      <c r="N1193">
        <v>0.48962659462154401</v>
      </c>
      <c r="O1193">
        <v>40.412798281285902</v>
      </c>
      <c r="P1193">
        <v>25.317307692307601</v>
      </c>
      <c r="Q1193">
        <v>0.146865294246182</v>
      </c>
    </row>
    <row r="1194" spans="1:17" hidden="1" x14ac:dyDescent="0.3">
      <c r="A1194" t="s">
        <v>2548</v>
      </c>
      <c r="B1194" t="s">
        <v>2549</v>
      </c>
      <c r="C1194" t="s">
        <v>3176</v>
      </c>
      <c r="D1194" t="s">
        <v>776</v>
      </c>
      <c r="E1194">
        <v>1868.660895</v>
      </c>
      <c r="F1194">
        <v>304.05</v>
      </c>
      <c r="G1194">
        <v>238.269161821588</v>
      </c>
      <c r="H1194">
        <v>-14.2154871702345</v>
      </c>
      <c r="I1194">
        <v>10.6602667310488</v>
      </c>
      <c r="J1194">
        <v>-2.4416826034942498</v>
      </c>
      <c r="K1194">
        <v>326.27545484234798</v>
      </c>
      <c r="L1194">
        <v>266.67664429181502</v>
      </c>
      <c r="M1194">
        <v>33.076476589869401</v>
      </c>
      <c r="N1194">
        <v>0.37474840038558999</v>
      </c>
      <c r="O1194">
        <v>46.357506988982003</v>
      </c>
      <c r="P1194">
        <v>295.22942935135802</v>
      </c>
      <c r="Q1194">
        <v>0.109783045897051</v>
      </c>
    </row>
    <row r="1195" spans="1:17" hidden="1" x14ac:dyDescent="0.3">
      <c r="A1195" t="s">
        <v>2550</v>
      </c>
      <c r="B1195" t="s">
        <v>2551</v>
      </c>
      <c r="C1195" t="s">
        <v>3176</v>
      </c>
      <c r="D1195" t="s">
        <v>237</v>
      </c>
      <c r="E1195">
        <v>1865.3182340000001</v>
      </c>
      <c r="F1195">
        <v>1726.75</v>
      </c>
      <c r="G1195">
        <v>155.43745050538701</v>
      </c>
      <c r="H1195">
        <v>5.6601036537077203</v>
      </c>
      <c r="I1195">
        <v>40.4498208553184</v>
      </c>
      <c r="J1195">
        <v>5.9320823931478897</v>
      </c>
      <c r="K1195">
        <v>1446.1575094198799</v>
      </c>
      <c r="L1195">
        <v>1166.3404401502501</v>
      </c>
      <c r="M1195">
        <v>71.119878648987793</v>
      </c>
      <c r="N1195">
        <v>0.97712330848571105</v>
      </c>
      <c r="O1195">
        <v>2.93325611698278</v>
      </c>
      <c r="P1195">
        <v>210.93004411632299</v>
      </c>
    </row>
    <row r="1196" spans="1:17" hidden="1" x14ac:dyDescent="0.3">
      <c r="A1196" t="s">
        <v>2552</v>
      </c>
      <c r="B1196" t="s">
        <v>2553</v>
      </c>
      <c r="C1196" t="s">
        <v>3176</v>
      </c>
      <c r="D1196" t="s">
        <v>2554</v>
      </c>
      <c r="E1196">
        <v>1863.6372084</v>
      </c>
      <c r="F1196">
        <v>671.55</v>
      </c>
      <c r="G1196">
        <v>-11.252927681971</v>
      </c>
      <c r="H1196">
        <v>-5.53806037268438</v>
      </c>
      <c r="I1196">
        <v>10.9521675609968</v>
      </c>
      <c r="J1196">
        <v>-2.2532463464444099</v>
      </c>
      <c r="K1196">
        <v>662.38311788485896</v>
      </c>
      <c r="L1196">
        <v>592.01073139823905</v>
      </c>
      <c r="M1196">
        <v>50.380790466543303</v>
      </c>
      <c r="N1196">
        <v>0.125371160868058</v>
      </c>
      <c r="O1196">
        <v>25.7389621025984</v>
      </c>
      <c r="P1196">
        <v>42.8829787234042</v>
      </c>
      <c r="Q1196">
        <v>0.111074943538158</v>
      </c>
    </row>
    <row r="1197" spans="1:17" hidden="1" x14ac:dyDescent="0.3">
      <c r="A1197" t="s">
        <v>2555</v>
      </c>
      <c r="B1197" t="s">
        <v>2556</v>
      </c>
      <c r="C1197" t="s">
        <v>3176</v>
      </c>
      <c r="D1197" t="s">
        <v>258</v>
      </c>
      <c r="E1197">
        <v>1863.44573517</v>
      </c>
      <c r="F1197">
        <v>431.15</v>
      </c>
      <c r="G1197">
        <v>132.2953703705</v>
      </c>
      <c r="H1197">
        <v>3.4848979160531899</v>
      </c>
      <c r="I1197">
        <v>33.793797245176201</v>
      </c>
      <c r="J1197">
        <v>-3.5830444553122902</v>
      </c>
      <c r="K1197">
        <v>433.68734650695501</v>
      </c>
      <c r="L1197">
        <v>359.150375683996</v>
      </c>
      <c r="M1197">
        <v>35.134606123486101</v>
      </c>
      <c r="N1197">
        <v>0.94249792872123495</v>
      </c>
      <c r="O1197">
        <v>15.9805172213846</v>
      </c>
      <c r="P1197">
        <v>179.78585334198499</v>
      </c>
      <c r="Q1197">
        <v>0.25195986473197401</v>
      </c>
    </row>
    <row r="1198" spans="1:17" hidden="1" x14ac:dyDescent="0.3">
      <c r="A1198" t="s">
        <v>2557</v>
      </c>
      <c r="B1198" t="s">
        <v>2558</v>
      </c>
      <c r="C1198" t="s">
        <v>3176</v>
      </c>
      <c r="D1198" t="s">
        <v>54</v>
      </c>
      <c r="E1198">
        <v>1863.26272565</v>
      </c>
      <c r="F1198">
        <v>891.5</v>
      </c>
      <c r="G1198">
        <v>113.372075169363</v>
      </c>
      <c r="H1198">
        <v>1.0646864901155799</v>
      </c>
      <c r="I1198">
        <v>54.642846509852802</v>
      </c>
      <c r="J1198">
        <v>10.401745145330899</v>
      </c>
      <c r="K1198">
        <v>793.32357793275196</v>
      </c>
      <c r="L1198">
        <v>618.39344940446597</v>
      </c>
      <c r="M1198">
        <v>64.922066454471306</v>
      </c>
      <c r="N1198">
        <v>0.69175679070488605</v>
      </c>
      <c r="O1198">
        <v>4.2063937184520297</v>
      </c>
      <c r="P1198">
        <v>186.103979460847</v>
      </c>
      <c r="Q1198">
        <v>8.7594430623956998E-2</v>
      </c>
    </row>
    <row r="1199" spans="1:17" hidden="1" x14ac:dyDescent="0.3">
      <c r="A1199" t="s">
        <v>2559</v>
      </c>
      <c r="B1199" t="s">
        <v>2560</v>
      </c>
      <c r="C1199" t="s">
        <v>3176</v>
      </c>
      <c r="E1199">
        <v>1861.7443542250001</v>
      </c>
      <c r="F1199">
        <v>34.75</v>
      </c>
      <c r="G1199">
        <v>1993.4838381214799</v>
      </c>
      <c r="H1199">
        <v>-56.8601646383011</v>
      </c>
      <c r="I1199">
        <v>65.776386164217897</v>
      </c>
      <c r="J1199">
        <v>-21.851012839657301</v>
      </c>
      <c r="K1199">
        <v>59.913007354888101</v>
      </c>
      <c r="L1199">
        <v>38.4508038835938</v>
      </c>
      <c r="M1199">
        <v>2.3021548927133999</v>
      </c>
      <c r="N1199">
        <v>0.884314351322255</v>
      </c>
      <c r="O1199">
        <v>157.03597122302099</v>
      </c>
      <c r="P1199">
        <v>2019.8267400965101</v>
      </c>
      <c r="Q1199">
        <v>0.28965282569295298</v>
      </c>
    </row>
    <row r="1200" spans="1:17" hidden="1" x14ac:dyDescent="0.3">
      <c r="A1200" t="s">
        <v>2561</v>
      </c>
      <c r="B1200" t="s">
        <v>2562</v>
      </c>
      <c r="C1200" t="s">
        <v>3176</v>
      </c>
      <c r="D1200" t="s">
        <v>258</v>
      </c>
      <c r="E1200">
        <v>1858.4</v>
      </c>
      <c r="F1200">
        <v>580.75</v>
      </c>
      <c r="G1200">
        <v>45.349633132138997</v>
      </c>
      <c r="H1200">
        <v>-12.1344164851046</v>
      </c>
      <c r="I1200">
        <v>17.429435783489399</v>
      </c>
      <c r="J1200">
        <v>0.348521689916513</v>
      </c>
      <c r="K1200">
        <v>586.04886088127705</v>
      </c>
      <c r="L1200">
        <v>498.011451065627</v>
      </c>
      <c r="M1200">
        <v>43.779889775671798</v>
      </c>
      <c r="N1200">
        <v>0.53722018656531201</v>
      </c>
      <c r="O1200">
        <v>12.9573826947912</v>
      </c>
      <c r="P1200">
        <v>103.13046519762101</v>
      </c>
      <c r="Q1200">
        <v>0.155501012943178</v>
      </c>
    </row>
    <row r="1201" spans="1:17" hidden="1" x14ac:dyDescent="0.3">
      <c r="A1201" t="s">
        <v>2563</v>
      </c>
      <c r="B1201" t="s">
        <v>2564</v>
      </c>
      <c r="C1201" t="s">
        <v>3176</v>
      </c>
      <c r="D1201" t="s">
        <v>376</v>
      </c>
      <c r="E1201">
        <v>1850.2760928959999</v>
      </c>
      <c r="F1201">
        <v>90.86</v>
      </c>
      <c r="G1201">
        <v>-5.9985311141030397</v>
      </c>
      <c r="H1201">
        <v>0.881793241451302</v>
      </c>
      <c r="I1201">
        <v>2.0367542722751701</v>
      </c>
      <c r="J1201">
        <v>2.7177165121153499</v>
      </c>
      <c r="K1201">
        <v>86.390999767510095</v>
      </c>
      <c r="L1201">
        <v>80.954987103341296</v>
      </c>
      <c r="M1201">
        <v>62.215813744137499</v>
      </c>
      <c r="N1201">
        <v>0.68753431306941304</v>
      </c>
      <c r="O1201">
        <v>18.313889500330099</v>
      </c>
      <c r="P1201">
        <v>42.861635220125699</v>
      </c>
      <c r="Q1201">
        <v>5.5133895600652003E-2</v>
      </c>
    </row>
    <row r="1202" spans="1:17" hidden="1" x14ac:dyDescent="0.3">
      <c r="A1202" t="s">
        <v>2565</v>
      </c>
      <c r="B1202" t="s">
        <v>2566</v>
      </c>
      <c r="C1202" t="s">
        <v>3176</v>
      </c>
      <c r="D1202" t="s">
        <v>258</v>
      </c>
      <c r="E1202">
        <v>1849.6634813400001</v>
      </c>
      <c r="F1202">
        <v>1360.2</v>
      </c>
      <c r="G1202">
        <v>-4.4884786827569503</v>
      </c>
      <c r="H1202">
        <v>-2.1717340392986602</v>
      </c>
      <c r="I1202">
        <v>-18.046305598750799</v>
      </c>
      <c r="J1202">
        <v>4.8214178858633199</v>
      </c>
      <c r="K1202">
        <v>1348.8719994832099</v>
      </c>
      <c r="L1202">
        <v>1351.6088548751</v>
      </c>
      <c r="M1202">
        <v>66.445517643709593</v>
      </c>
      <c r="N1202">
        <v>0.66590081133291001</v>
      </c>
      <c r="O1202">
        <v>30.127922364358099</v>
      </c>
      <c r="P1202">
        <v>33.091976516633999</v>
      </c>
      <c r="Q1202">
        <v>7.6015550925687E-2</v>
      </c>
    </row>
    <row r="1203" spans="1:17" hidden="1" x14ac:dyDescent="0.3">
      <c r="A1203" t="s">
        <v>2567</v>
      </c>
      <c r="B1203" t="s">
        <v>2568</v>
      </c>
      <c r="C1203" t="s">
        <v>3176</v>
      </c>
      <c r="D1203" t="s">
        <v>86</v>
      </c>
      <c r="E1203">
        <v>1843.7680319999999</v>
      </c>
      <c r="F1203">
        <v>336.4</v>
      </c>
      <c r="G1203">
        <v>-45.2338001064346</v>
      </c>
      <c r="H1203">
        <v>-3.5242161644000398</v>
      </c>
      <c r="I1203">
        <v>-7.7861405116086004</v>
      </c>
      <c r="J1203">
        <v>4.0714021719707096</v>
      </c>
      <c r="K1203">
        <v>335.43035200227598</v>
      </c>
      <c r="L1203">
        <v>342.31030507744202</v>
      </c>
      <c r="M1203">
        <v>55.8455176085521</v>
      </c>
      <c r="N1203">
        <v>1.37279361101453</v>
      </c>
      <c r="O1203">
        <v>31.9857312722948</v>
      </c>
      <c r="P1203">
        <v>19.269633043786499</v>
      </c>
      <c r="Q1203">
        <v>7.2704147339567995E-2</v>
      </c>
    </row>
    <row r="1204" spans="1:17" hidden="1" x14ac:dyDescent="0.3">
      <c r="A1204" t="s">
        <v>2569</v>
      </c>
      <c r="B1204" t="s">
        <v>2570</v>
      </c>
      <c r="C1204" t="s">
        <v>3176</v>
      </c>
      <c r="D1204" t="s">
        <v>345</v>
      </c>
      <c r="E1204">
        <v>1836.7806519999999</v>
      </c>
      <c r="F1204">
        <v>1370.65</v>
      </c>
      <c r="G1204">
        <v>357.35352659639801</v>
      </c>
      <c r="H1204">
        <v>-15.321956604422899</v>
      </c>
      <c r="I1204">
        <v>153.227483920157</v>
      </c>
      <c r="J1204">
        <v>-1.30086050263363</v>
      </c>
      <c r="K1204">
        <v>1307.91063792658</v>
      </c>
      <c r="L1204">
        <v>901.21877429648305</v>
      </c>
      <c r="M1204">
        <v>45.667203856602598</v>
      </c>
      <c r="N1204">
        <v>1.11616891923715</v>
      </c>
      <c r="O1204">
        <v>18.184802830773702</v>
      </c>
      <c r="P1204">
        <v>452.45868601370398</v>
      </c>
      <c r="Q1204">
        <v>0.22037716313275901</v>
      </c>
    </row>
    <row r="1205" spans="1:17" x14ac:dyDescent="0.3">
      <c r="A1205" t="s">
        <v>2571</v>
      </c>
      <c r="B1205" t="s">
        <v>2572</v>
      </c>
      <c r="C1205" t="s">
        <v>3164</v>
      </c>
      <c r="D1205" t="s">
        <v>121</v>
      </c>
      <c r="E1205">
        <v>1836.0375387199999</v>
      </c>
      <c r="F1205">
        <v>7.48</v>
      </c>
      <c r="G1205">
        <v>-67.905401975030202</v>
      </c>
      <c r="H1205">
        <v>-21.459989918860099</v>
      </c>
      <c r="I1205">
        <v>-70.562748363280406</v>
      </c>
      <c r="J1205">
        <v>0.94442807216023805</v>
      </c>
      <c r="K1205">
        <v>9.9673043832262795</v>
      </c>
      <c r="L1205">
        <v>13.9839753513027</v>
      </c>
      <c r="M1205">
        <v>9.1756697177179092</v>
      </c>
      <c r="N1205">
        <v>6.2200549280235599E-2</v>
      </c>
      <c r="O1205">
        <v>262.96791443850202</v>
      </c>
      <c r="P1205">
        <v>11.4754098360655</v>
      </c>
      <c r="Q1205">
        <v>6.7174399483600003E-3</v>
      </c>
    </row>
    <row r="1206" spans="1:17" hidden="1" x14ac:dyDescent="0.3">
      <c r="A1206" t="s">
        <v>2573</v>
      </c>
      <c r="B1206" t="s">
        <v>2574</v>
      </c>
      <c r="C1206" t="s">
        <v>3176</v>
      </c>
      <c r="D1206" t="s">
        <v>60</v>
      </c>
      <c r="E1206">
        <v>1835.5934714</v>
      </c>
      <c r="F1206">
        <v>18.850000000000001</v>
      </c>
      <c r="G1206">
        <v>-20.4440255705358</v>
      </c>
      <c r="H1206">
        <v>-6.3540813346907399</v>
      </c>
      <c r="I1206">
        <v>-3.3027685064688099</v>
      </c>
      <c r="J1206">
        <v>2.2375315204361099</v>
      </c>
      <c r="K1206">
        <v>19.3951946762684</v>
      </c>
      <c r="L1206">
        <v>18.519460419314701</v>
      </c>
      <c r="M1206">
        <v>46.3307163197167</v>
      </c>
      <c r="N1206">
        <v>0.51426242564281199</v>
      </c>
      <c r="O1206">
        <v>48.8063660477453</v>
      </c>
      <c r="P1206">
        <v>34.642857142857103</v>
      </c>
      <c r="Q1206">
        <v>2.8466875577324E-2</v>
      </c>
    </row>
    <row r="1207" spans="1:17" hidden="1" x14ac:dyDescent="0.3">
      <c r="A1207" t="s">
        <v>2575</v>
      </c>
      <c r="B1207" t="s">
        <v>2576</v>
      </c>
      <c r="C1207" t="s">
        <v>3176</v>
      </c>
      <c r="D1207" t="s">
        <v>403</v>
      </c>
      <c r="E1207">
        <v>1831.22620885999</v>
      </c>
      <c r="F1207">
        <v>3433.55</v>
      </c>
      <c r="G1207">
        <v>225.816072383944</v>
      </c>
      <c r="H1207">
        <v>-9.0393711227842708</v>
      </c>
      <c r="I1207">
        <v>128.53948053649401</v>
      </c>
      <c r="J1207">
        <v>-1.5555719278397599</v>
      </c>
      <c r="K1207">
        <v>3538.8790847744899</v>
      </c>
      <c r="L1207">
        <v>2446.7955203705701</v>
      </c>
      <c r="M1207">
        <v>35.089892615202302</v>
      </c>
      <c r="N1207">
        <v>0.56233455134101795</v>
      </c>
      <c r="O1207">
        <v>40.238237392785798</v>
      </c>
      <c r="P1207">
        <v>283.03770638107898</v>
      </c>
      <c r="Q1207">
        <v>0.23093684228466799</v>
      </c>
    </row>
    <row r="1208" spans="1:17" hidden="1" x14ac:dyDescent="0.3">
      <c r="A1208" t="s">
        <v>2577</v>
      </c>
      <c r="B1208" t="s">
        <v>2578</v>
      </c>
      <c r="C1208" t="s">
        <v>3176</v>
      </c>
      <c r="D1208" t="s">
        <v>185</v>
      </c>
      <c r="E1208">
        <v>1829.4139087349999</v>
      </c>
      <c r="F1208">
        <v>445.55</v>
      </c>
      <c r="G1208">
        <v>-32.176147246085797</v>
      </c>
      <c r="H1208">
        <v>-8.6545953037377501</v>
      </c>
      <c r="I1208">
        <v>-21.406417681421601</v>
      </c>
      <c r="J1208">
        <v>-2.2129814692087302</v>
      </c>
      <c r="K1208">
        <v>442.21222731298099</v>
      </c>
      <c r="L1208">
        <v>485.28461936442199</v>
      </c>
      <c r="M1208">
        <v>67.470296395565498</v>
      </c>
      <c r="N1208">
        <v>1.6080598637566801</v>
      </c>
      <c r="O1208">
        <v>43.867130512849201</v>
      </c>
      <c r="P1208">
        <v>10.2846534653465</v>
      </c>
    </row>
    <row r="1209" spans="1:17" hidden="1" x14ac:dyDescent="0.3">
      <c r="A1209" t="s">
        <v>2579</v>
      </c>
      <c r="B1209" t="s">
        <v>2580</v>
      </c>
      <c r="C1209" t="s">
        <v>3176</v>
      </c>
      <c r="D1209" t="s">
        <v>258</v>
      </c>
      <c r="E1209">
        <v>1828.706119965</v>
      </c>
      <c r="F1209">
        <v>597.95000000000005</v>
      </c>
      <c r="G1209">
        <v>-65.714258122051703</v>
      </c>
      <c r="H1209">
        <v>-17.780009441134901</v>
      </c>
      <c r="I1209">
        <v>-33.008729780423899</v>
      </c>
      <c r="J1209">
        <v>-3.17563771731343</v>
      </c>
      <c r="K1209">
        <v>653.82401791011296</v>
      </c>
      <c r="L1209">
        <v>757.96964776302798</v>
      </c>
      <c r="M1209">
        <v>38.1270614834499</v>
      </c>
      <c r="N1209">
        <v>1.2609953580536</v>
      </c>
      <c r="O1209">
        <v>92.323772890709904</v>
      </c>
      <c r="P1209">
        <v>4.3269650178836301</v>
      </c>
    </row>
    <row r="1210" spans="1:17" hidden="1" x14ac:dyDescent="0.3">
      <c r="A1210" t="s">
        <v>2581</v>
      </c>
      <c r="B1210" t="s">
        <v>2582</v>
      </c>
      <c r="C1210" t="s">
        <v>3176</v>
      </c>
      <c r="D1210" t="s">
        <v>2439</v>
      </c>
      <c r="E1210">
        <v>1825.2186549999999</v>
      </c>
      <c r="F1210">
        <v>1153.75</v>
      </c>
      <c r="G1210">
        <v>-29.964153332477299</v>
      </c>
      <c r="H1210">
        <v>3.9691866103537001</v>
      </c>
      <c r="I1210">
        <v>-15.650262002510599</v>
      </c>
      <c r="J1210">
        <v>-0.76196650959718004</v>
      </c>
      <c r="K1210">
        <v>1137.3433435777599</v>
      </c>
      <c r="L1210">
        <v>1139.6688834434599</v>
      </c>
      <c r="M1210">
        <v>59.612875872905597</v>
      </c>
      <c r="N1210">
        <v>0.91481856184302501</v>
      </c>
      <c r="O1210">
        <v>25.759479956663</v>
      </c>
      <c r="P1210">
        <v>23.290232955759699</v>
      </c>
      <c r="Q1210">
        <v>0.10493087736637299</v>
      </c>
    </row>
    <row r="1211" spans="1:17" hidden="1" x14ac:dyDescent="0.3">
      <c r="A1211" t="s">
        <v>2583</v>
      </c>
      <c r="B1211" t="s">
        <v>2584</v>
      </c>
      <c r="C1211" t="s">
        <v>3176</v>
      </c>
      <c r="D1211" t="s">
        <v>281</v>
      </c>
      <c r="E1211">
        <v>1819.51296912</v>
      </c>
      <c r="F1211">
        <v>55.44</v>
      </c>
      <c r="G1211">
        <v>27.828399471020902</v>
      </c>
      <c r="H1211">
        <v>-11.112795095219299</v>
      </c>
      <c r="I1211">
        <v>-18.694112195203498</v>
      </c>
      <c r="J1211">
        <v>-5.3793493308751703</v>
      </c>
      <c r="K1211">
        <v>60.878483094597001</v>
      </c>
      <c r="L1211">
        <v>59.846432980522401</v>
      </c>
      <c r="M1211">
        <v>17.704894140963201</v>
      </c>
      <c r="N1211">
        <v>0.77116835996135402</v>
      </c>
      <c r="O1211">
        <v>72.979797979797993</v>
      </c>
      <c r="P1211">
        <v>56.2350288854445</v>
      </c>
      <c r="Q1211">
        <v>-2.047668462615E-3</v>
      </c>
    </row>
    <row r="1212" spans="1:17" hidden="1" x14ac:dyDescent="0.3">
      <c r="A1212" t="s">
        <v>2585</v>
      </c>
      <c r="B1212" t="s">
        <v>2586</v>
      </c>
      <c r="C1212" t="s">
        <v>3176</v>
      </c>
      <c r="D1212" t="s">
        <v>258</v>
      </c>
      <c r="E1212">
        <v>1819.4027765549999</v>
      </c>
      <c r="F1212">
        <v>505.05</v>
      </c>
      <c r="G1212">
        <v>3.9757665838654201</v>
      </c>
      <c r="H1212">
        <v>29.002232099256702</v>
      </c>
      <c r="I1212">
        <v>38.964444253946397</v>
      </c>
      <c r="J1212">
        <v>1.54926678183765</v>
      </c>
      <c r="K1212">
        <v>446.70221710695103</v>
      </c>
      <c r="L1212">
        <v>388.724726653917</v>
      </c>
      <c r="M1212">
        <v>56.364971736366002</v>
      </c>
      <c r="N1212">
        <v>0.699413735772071</v>
      </c>
      <c r="O1212">
        <v>15.830115830115799</v>
      </c>
      <c r="P1212">
        <v>65.9438146870379</v>
      </c>
      <c r="Q1212">
        <v>9.1603596851008995E-2</v>
      </c>
    </row>
    <row r="1213" spans="1:17" hidden="1" x14ac:dyDescent="0.3">
      <c r="A1213" t="s">
        <v>2587</v>
      </c>
      <c r="B1213" t="s">
        <v>2588</v>
      </c>
      <c r="C1213" t="s">
        <v>3176</v>
      </c>
      <c r="D1213" t="s">
        <v>218</v>
      </c>
      <c r="E1213">
        <v>1818.581086765</v>
      </c>
      <c r="F1213">
        <v>1028.45</v>
      </c>
      <c r="G1213">
        <v>138.65323304171801</v>
      </c>
      <c r="H1213">
        <v>7.5514741525870601</v>
      </c>
      <c r="I1213">
        <v>40.385475696194803</v>
      </c>
      <c r="J1213">
        <v>-3.1307780036015398</v>
      </c>
      <c r="K1213">
        <v>967.808915399998</v>
      </c>
      <c r="L1213">
        <v>755.70798843105899</v>
      </c>
      <c r="M1213">
        <v>44.858512630551402</v>
      </c>
      <c r="N1213">
        <v>0.58296880419753805</v>
      </c>
      <c r="O1213">
        <v>11.1332587874957</v>
      </c>
      <c r="P1213">
        <v>184.8891966759</v>
      </c>
      <c r="Q1213">
        <v>0.180837140372374</v>
      </c>
    </row>
    <row r="1214" spans="1:17" hidden="1" x14ac:dyDescent="0.3">
      <c r="A1214" t="s">
        <v>2589</v>
      </c>
      <c r="B1214" t="s">
        <v>2590</v>
      </c>
      <c r="C1214" t="s">
        <v>3176</v>
      </c>
      <c r="D1214" t="s">
        <v>218</v>
      </c>
      <c r="E1214">
        <v>1807.223605223</v>
      </c>
      <c r="F1214">
        <v>81.61</v>
      </c>
      <c r="G1214">
        <v>142.997032018369</v>
      </c>
      <c r="H1214">
        <v>8.3285584299162103</v>
      </c>
      <c r="I1214">
        <v>78.907409090528205</v>
      </c>
      <c r="J1214">
        <v>1.2156981091515999</v>
      </c>
      <c r="K1214">
        <v>77.778793852814999</v>
      </c>
      <c r="L1214">
        <v>58.084478216697399</v>
      </c>
      <c r="M1214">
        <v>55.870221401692703</v>
      </c>
      <c r="N1214">
        <v>0.44755065383093801</v>
      </c>
      <c r="O1214">
        <v>22.460482783972498</v>
      </c>
      <c r="P1214">
        <v>257.155361050328</v>
      </c>
      <c r="Q1214">
        <v>0.133811393127271</v>
      </c>
    </row>
    <row r="1215" spans="1:17" hidden="1" x14ac:dyDescent="0.3">
      <c r="A1215" t="s">
        <v>2591</v>
      </c>
      <c r="B1215" t="s">
        <v>2592</v>
      </c>
      <c r="C1215" t="s">
        <v>3176</v>
      </c>
      <c r="D1215" t="s">
        <v>127</v>
      </c>
      <c r="E1215">
        <v>1807.2109350000001</v>
      </c>
      <c r="F1215">
        <v>46.89</v>
      </c>
      <c r="G1215">
        <v>261.17775918199402</v>
      </c>
      <c r="H1215">
        <v>30.286030110174501</v>
      </c>
      <c r="I1215">
        <v>45.235243748913803</v>
      </c>
      <c r="J1215">
        <v>15.0983489267366</v>
      </c>
      <c r="K1215">
        <v>35.8529796618243</v>
      </c>
      <c r="L1215">
        <v>28.1029279547746</v>
      </c>
      <c r="M1215">
        <v>81.6304001525628</v>
      </c>
      <c r="N1215">
        <v>1.53867576162132</v>
      </c>
      <c r="O1215">
        <v>4.3719343143527398</v>
      </c>
      <c r="P1215">
        <v>300.76923076922998</v>
      </c>
      <c r="Q1215">
        <v>0.12407473777045901</v>
      </c>
    </row>
    <row r="1216" spans="1:17" hidden="1" x14ac:dyDescent="0.3">
      <c r="A1216" t="s">
        <v>2593</v>
      </c>
      <c r="B1216" t="s">
        <v>2594</v>
      </c>
      <c r="C1216" t="s">
        <v>3176</v>
      </c>
      <c r="D1216" t="s">
        <v>281</v>
      </c>
      <c r="E1216">
        <v>1804.5149334079999</v>
      </c>
      <c r="F1216">
        <v>75.98</v>
      </c>
      <c r="G1216">
        <v>-45.037391006597801</v>
      </c>
      <c r="H1216">
        <v>3.6952554381204399</v>
      </c>
      <c r="I1216">
        <v>-4.5372160898664298</v>
      </c>
      <c r="J1216">
        <v>3.4454205294845699</v>
      </c>
      <c r="K1216">
        <v>74.7892700733032</v>
      </c>
      <c r="L1216">
        <v>77.027479396484097</v>
      </c>
      <c r="M1216">
        <v>44.997099028838399</v>
      </c>
      <c r="N1216">
        <v>1.0470517673185999</v>
      </c>
      <c r="O1216">
        <v>44.774940773887799</v>
      </c>
      <c r="P1216">
        <v>54.745417515274902</v>
      </c>
    </row>
    <row r="1217" spans="1:17" hidden="1" x14ac:dyDescent="0.3">
      <c r="A1217" t="s">
        <v>2595</v>
      </c>
      <c r="B1217" t="s">
        <v>2596</v>
      </c>
      <c r="C1217" t="s">
        <v>3176</v>
      </c>
      <c r="D1217" t="s">
        <v>141</v>
      </c>
      <c r="E1217">
        <v>1804.10533885</v>
      </c>
      <c r="F1217">
        <v>106.45</v>
      </c>
      <c r="G1217">
        <v>9.5196973584740299</v>
      </c>
      <c r="H1217">
        <v>-11.7298549863264</v>
      </c>
      <c r="I1217">
        <v>14.6208303907929</v>
      </c>
      <c r="J1217">
        <v>-2.8368931123500101</v>
      </c>
      <c r="K1217">
        <v>105.018543863269</v>
      </c>
      <c r="L1217">
        <v>93.847806395331901</v>
      </c>
      <c r="M1217">
        <v>43.215718808299897</v>
      </c>
      <c r="N1217">
        <v>1.24821614236808</v>
      </c>
      <c r="O1217">
        <v>16.7214654767496</v>
      </c>
      <c r="P1217">
        <v>52.049707184687797</v>
      </c>
      <c r="Q1217">
        <v>5.3850998136680997E-2</v>
      </c>
    </row>
    <row r="1218" spans="1:17" hidden="1" x14ac:dyDescent="0.3">
      <c r="A1218" t="s">
        <v>2597</v>
      </c>
      <c r="B1218" t="s">
        <v>2598</v>
      </c>
      <c r="C1218" t="s">
        <v>3176</v>
      </c>
      <c r="D1218" t="s">
        <v>81</v>
      </c>
      <c r="E1218">
        <v>1799.9917438799901</v>
      </c>
      <c r="F1218">
        <v>269.74</v>
      </c>
      <c r="G1218">
        <v>108.315645219402</v>
      </c>
      <c r="H1218">
        <v>65.052681682772999</v>
      </c>
      <c r="I1218">
        <v>129.72882181542599</v>
      </c>
      <c r="J1218">
        <v>33.335966609032198</v>
      </c>
      <c r="K1218">
        <v>178.19851111664099</v>
      </c>
      <c r="L1218">
        <v>136.89677661772001</v>
      </c>
      <c r="M1218">
        <v>87.574322787101295</v>
      </c>
      <c r="N1218">
        <v>1.4048101329549401</v>
      </c>
      <c r="O1218">
        <v>5.6016905167939504</v>
      </c>
      <c r="P1218">
        <v>189.88715744223501</v>
      </c>
      <c r="Q1218">
        <v>0.133079780616053</v>
      </c>
    </row>
    <row r="1219" spans="1:17" hidden="1" x14ac:dyDescent="0.3">
      <c r="A1219" t="s">
        <v>2599</v>
      </c>
      <c r="B1219" t="s">
        <v>2600</v>
      </c>
      <c r="C1219" t="s">
        <v>3176</v>
      </c>
      <c r="D1219" t="s">
        <v>545</v>
      </c>
      <c r="E1219">
        <v>1797.0598280700001</v>
      </c>
      <c r="F1219">
        <v>893.1</v>
      </c>
      <c r="G1219">
        <v>36.735706625353203</v>
      </c>
      <c r="H1219">
        <v>-2.64636021685727</v>
      </c>
      <c r="I1219">
        <v>22.843917510624099</v>
      </c>
      <c r="J1219">
        <v>6.0112165597385699E-2</v>
      </c>
      <c r="K1219">
        <v>884.87939949857196</v>
      </c>
      <c r="L1219">
        <v>757.76789356022505</v>
      </c>
      <c r="M1219">
        <v>46.776594625085202</v>
      </c>
      <c r="N1219">
        <v>1.2088821875453399</v>
      </c>
      <c r="O1219">
        <v>11.857574739670801</v>
      </c>
      <c r="P1219">
        <v>123.27500000000001</v>
      </c>
      <c r="Q1219">
        <v>0.191984910281087</v>
      </c>
    </row>
    <row r="1220" spans="1:17" hidden="1" x14ac:dyDescent="0.3">
      <c r="A1220" t="s">
        <v>2601</v>
      </c>
      <c r="B1220" t="s">
        <v>2602</v>
      </c>
      <c r="C1220" t="s">
        <v>3176</v>
      </c>
      <c r="D1220" t="s">
        <v>204</v>
      </c>
      <c r="E1220">
        <v>1796.3088</v>
      </c>
      <c r="F1220">
        <v>1439.35</v>
      </c>
      <c r="G1220">
        <v>47.334322761018001</v>
      </c>
      <c r="H1220">
        <v>11.610860478966501</v>
      </c>
      <c r="I1220">
        <v>31.5945749680426</v>
      </c>
      <c r="J1220">
        <v>7.6895348172669902</v>
      </c>
      <c r="K1220">
        <v>1262.52948821109</v>
      </c>
      <c r="L1220">
        <v>1088.3917566021701</v>
      </c>
      <c r="M1220">
        <v>73.621178888718902</v>
      </c>
      <c r="N1220">
        <v>1.0066335157274899</v>
      </c>
      <c r="O1220">
        <v>4.2137075763365397</v>
      </c>
      <c r="P1220">
        <v>92.182388677481697</v>
      </c>
      <c r="Q1220">
        <v>6.1930845605094001E-2</v>
      </c>
    </row>
    <row r="1221" spans="1:17" hidden="1" x14ac:dyDescent="0.3">
      <c r="A1221" t="s">
        <v>2603</v>
      </c>
      <c r="B1221" t="s">
        <v>2604</v>
      </c>
      <c r="C1221" t="s">
        <v>3176</v>
      </c>
      <c r="D1221" t="s">
        <v>281</v>
      </c>
      <c r="E1221">
        <v>1792.2422779799999</v>
      </c>
      <c r="F1221">
        <v>1198.2</v>
      </c>
      <c r="G1221">
        <v>-11.9671860529225</v>
      </c>
      <c r="H1221">
        <v>-10.394859833300499</v>
      </c>
      <c r="I1221">
        <v>22.193363905344199</v>
      </c>
      <c r="J1221">
        <v>-2.7980266562099798</v>
      </c>
      <c r="K1221">
        <v>1195.74527309618</v>
      </c>
      <c r="L1221">
        <v>1033.5834552179499</v>
      </c>
      <c r="M1221">
        <v>34.474985448869397</v>
      </c>
      <c r="N1221">
        <v>0.30877430568067599</v>
      </c>
      <c r="O1221">
        <v>11.926222667334301</v>
      </c>
      <c r="P1221">
        <v>54.3475460517841</v>
      </c>
      <c r="Q1221">
        <v>0.13809429120376099</v>
      </c>
    </row>
    <row r="1222" spans="1:17" hidden="1" x14ac:dyDescent="0.3">
      <c r="A1222" t="s">
        <v>2605</v>
      </c>
      <c r="B1222" t="s">
        <v>2606</v>
      </c>
      <c r="C1222" t="s">
        <v>3176</v>
      </c>
      <c r="D1222" t="s">
        <v>204</v>
      </c>
      <c r="E1222">
        <v>1789.9201740000001</v>
      </c>
      <c r="F1222">
        <v>791.25</v>
      </c>
      <c r="G1222">
        <v>35.417294283786099</v>
      </c>
      <c r="H1222">
        <v>-2.2490377894792499</v>
      </c>
      <c r="I1222">
        <v>-1.9766032487079599</v>
      </c>
      <c r="J1222">
        <v>-0.28705283050901398</v>
      </c>
      <c r="K1222">
        <v>782.71394213265398</v>
      </c>
      <c r="L1222">
        <v>693.50097317511302</v>
      </c>
      <c r="M1222">
        <v>46.923003234156397</v>
      </c>
      <c r="N1222">
        <v>0.68803336050104502</v>
      </c>
      <c r="O1222">
        <v>9.5734597156398102</v>
      </c>
      <c r="P1222">
        <v>71.229171175070306</v>
      </c>
      <c r="Q1222">
        <v>8.4570831424279999E-2</v>
      </c>
    </row>
    <row r="1223" spans="1:17" hidden="1" x14ac:dyDescent="0.3">
      <c r="A1223" t="s">
        <v>2607</v>
      </c>
      <c r="B1223" t="s">
        <v>2608</v>
      </c>
      <c r="C1223" t="s">
        <v>3176</v>
      </c>
      <c r="D1223" t="s">
        <v>258</v>
      </c>
      <c r="E1223">
        <v>1789.1345036499999</v>
      </c>
      <c r="F1223">
        <v>569.65</v>
      </c>
      <c r="G1223">
        <v>22.449053098758402</v>
      </c>
      <c r="H1223">
        <v>-12.4417570997858</v>
      </c>
      <c r="I1223">
        <v>50.5296860416871</v>
      </c>
      <c r="J1223">
        <v>-0.47270070171529199</v>
      </c>
      <c r="K1223">
        <v>584.40132383131595</v>
      </c>
      <c r="L1223">
        <v>488.43112562857198</v>
      </c>
      <c r="M1223">
        <v>43.935015513835197</v>
      </c>
      <c r="N1223">
        <v>0.42947658349484003</v>
      </c>
      <c r="O1223">
        <v>31.062933380145701</v>
      </c>
      <c r="P1223">
        <v>91.029510395707504</v>
      </c>
      <c r="Q1223">
        <v>0.11361988144033799</v>
      </c>
    </row>
    <row r="1224" spans="1:17" hidden="1" x14ac:dyDescent="0.3">
      <c r="A1224" t="s">
        <v>2609</v>
      </c>
      <c r="B1224" t="s">
        <v>2610</v>
      </c>
      <c r="C1224" t="s">
        <v>3176</v>
      </c>
      <c r="D1224" t="s">
        <v>1465</v>
      </c>
      <c r="E1224">
        <v>1787.252268</v>
      </c>
      <c r="F1224">
        <v>252.48</v>
      </c>
      <c r="G1224">
        <v>27.0937434215057</v>
      </c>
      <c r="H1224">
        <v>-5.9428683882665299</v>
      </c>
      <c r="I1224">
        <v>12.6517210842878</v>
      </c>
      <c r="J1224">
        <v>1.0940520434954299</v>
      </c>
      <c r="K1224">
        <v>249.92980372101999</v>
      </c>
      <c r="L1224">
        <v>222.974886179267</v>
      </c>
      <c r="M1224">
        <v>55.018523379064803</v>
      </c>
      <c r="N1224">
        <v>0.54823736480268703</v>
      </c>
      <c r="O1224">
        <v>16.698352344740101</v>
      </c>
      <c r="P1224">
        <v>74.004135079255605</v>
      </c>
      <c r="Q1224">
        <v>0.20886936798025801</v>
      </c>
    </row>
    <row r="1225" spans="1:17" x14ac:dyDescent="0.3">
      <c r="A1225" t="s">
        <v>2611</v>
      </c>
      <c r="B1225" t="s">
        <v>2612</v>
      </c>
      <c r="C1225" t="s">
        <v>3175</v>
      </c>
      <c r="D1225" t="s">
        <v>501</v>
      </c>
      <c r="E1225">
        <v>1786.3363826549901</v>
      </c>
      <c r="F1225">
        <v>106.65</v>
      </c>
      <c r="G1225">
        <v>-65.382627610926093</v>
      </c>
      <c r="H1225">
        <v>-6.4693967514424404</v>
      </c>
      <c r="I1225">
        <v>-15.1145950667938</v>
      </c>
      <c r="J1225">
        <v>2.89115930702707</v>
      </c>
      <c r="K1225">
        <v>106.925305997262</v>
      </c>
      <c r="L1225">
        <v>115.356380403175</v>
      </c>
      <c r="M1225">
        <v>54.5517818007012</v>
      </c>
      <c r="N1225">
        <v>0.62081475605667102</v>
      </c>
      <c r="O1225">
        <v>67.8387248007501</v>
      </c>
      <c r="P1225">
        <v>33.395872420262599</v>
      </c>
      <c r="Q1225">
        <v>-6.9816013968353005E-2</v>
      </c>
    </row>
    <row r="1226" spans="1:17" hidden="1" x14ac:dyDescent="0.3">
      <c r="A1226" t="s">
        <v>2613</v>
      </c>
      <c r="B1226" t="s">
        <v>2614</v>
      </c>
      <c r="C1226" t="s">
        <v>3176</v>
      </c>
      <c r="D1226" t="s">
        <v>281</v>
      </c>
      <c r="E1226">
        <v>1785.9492</v>
      </c>
      <c r="F1226">
        <v>324.60000000000002</v>
      </c>
      <c r="G1226">
        <v>110.07370399729299</v>
      </c>
      <c r="H1226">
        <v>-5.2243623451931596</v>
      </c>
      <c r="I1226">
        <v>78.665529226172495</v>
      </c>
      <c r="J1226">
        <v>1.9796247595308301</v>
      </c>
      <c r="K1226">
        <v>304.27120606580797</v>
      </c>
      <c r="L1226">
        <v>231.96512324054299</v>
      </c>
      <c r="M1226">
        <v>53.631454371770502</v>
      </c>
      <c r="N1226">
        <v>0.24609533000027101</v>
      </c>
      <c r="O1226">
        <v>10.8903265557609</v>
      </c>
      <c r="P1226">
        <v>195.62841530054601</v>
      </c>
    </row>
    <row r="1227" spans="1:17" hidden="1" x14ac:dyDescent="0.3">
      <c r="A1227" t="s">
        <v>2615</v>
      </c>
      <c r="B1227" t="s">
        <v>2616</v>
      </c>
      <c r="C1227" t="s">
        <v>3176</v>
      </c>
      <c r="D1227" t="s">
        <v>258</v>
      </c>
      <c r="E1227">
        <v>1781.4191839799901</v>
      </c>
      <c r="F1227">
        <v>321.39999999999998</v>
      </c>
      <c r="G1227">
        <v>120.996475242155</v>
      </c>
      <c r="H1227">
        <v>-18.534608015217401</v>
      </c>
      <c r="I1227">
        <v>40.385425213340199</v>
      </c>
      <c r="J1227">
        <v>-4.6161779884458296</v>
      </c>
      <c r="K1227">
        <v>330.24204379096699</v>
      </c>
      <c r="L1227">
        <v>250.76758688353601</v>
      </c>
      <c r="M1227">
        <v>36.197393858731601</v>
      </c>
      <c r="N1227">
        <v>0.48269179461888301</v>
      </c>
      <c r="O1227">
        <v>36.496577473553202</v>
      </c>
      <c r="P1227">
        <v>189.94136220117201</v>
      </c>
      <c r="Q1227">
        <v>0.14880169675545599</v>
      </c>
    </row>
    <row r="1228" spans="1:17" hidden="1" x14ac:dyDescent="0.3">
      <c r="A1228" t="s">
        <v>2617</v>
      </c>
      <c r="B1228" t="s">
        <v>2618</v>
      </c>
      <c r="C1228" t="s">
        <v>3176</v>
      </c>
      <c r="D1228" t="s">
        <v>54</v>
      </c>
      <c r="E1228">
        <v>1779.0799084499999</v>
      </c>
      <c r="F1228">
        <v>1850.55</v>
      </c>
      <c r="G1228">
        <v>49.615070830903001</v>
      </c>
      <c r="H1228">
        <v>21.6720258914164</v>
      </c>
      <c r="I1228">
        <v>44.130458050976301</v>
      </c>
      <c r="J1228">
        <v>-3.4369288072406801</v>
      </c>
      <c r="K1228">
        <v>1453.7457026171801</v>
      </c>
      <c r="L1228">
        <v>1279.42288390009</v>
      </c>
      <c r="M1228">
        <v>71.906879350884196</v>
      </c>
      <c r="N1228">
        <v>2.0374716269764899</v>
      </c>
      <c r="O1228">
        <v>7.2654075815298196</v>
      </c>
      <c r="P1228">
        <v>107.37939149436799</v>
      </c>
      <c r="Q1228">
        <v>0.13683516080920399</v>
      </c>
    </row>
    <row r="1229" spans="1:17" hidden="1" x14ac:dyDescent="0.3">
      <c r="A1229" t="s">
        <v>2619</v>
      </c>
      <c r="B1229" t="s">
        <v>2620</v>
      </c>
      <c r="C1229" t="s">
        <v>3176</v>
      </c>
      <c r="D1229" t="s">
        <v>54</v>
      </c>
      <c r="E1229">
        <v>1778.4632671750001</v>
      </c>
      <c r="F1229">
        <v>670.25</v>
      </c>
      <c r="G1229">
        <v>37.860190682951</v>
      </c>
      <c r="H1229">
        <v>-0.49423385883711402</v>
      </c>
      <c r="I1229">
        <v>23.628501951156</v>
      </c>
      <c r="J1229">
        <v>-3.6705148690584402</v>
      </c>
      <c r="K1229">
        <v>631.46207819828805</v>
      </c>
      <c r="L1229">
        <v>533.04524819494702</v>
      </c>
      <c r="M1229">
        <v>49.290367373798503</v>
      </c>
      <c r="N1229">
        <v>0.37426230568631202</v>
      </c>
      <c r="O1229">
        <v>8.1760537113017406</v>
      </c>
      <c r="P1229">
        <v>80.174731182795696</v>
      </c>
      <c r="Q1229">
        <v>5.7893032019955E-2</v>
      </c>
    </row>
    <row r="1230" spans="1:17" hidden="1" x14ac:dyDescent="0.3">
      <c r="A1230" t="s">
        <v>2621</v>
      </c>
      <c r="B1230" t="s">
        <v>2622</v>
      </c>
      <c r="C1230" t="s">
        <v>3176</v>
      </c>
      <c r="D1230" t="s">
        <v>501</v>
      </c>
      <c r="E1230">
        <v>1771.52424064</v>
      </c>
      <c r="F1230">
        <v>526.4</v>
      </c>
      <c r="G1230">
        <v>10.437661881017601</v>
      </c>
      <c r="H1230">
        <v>1.8900220350999699</v>
      </c>
      <c r="I1230">
        <v>39.9386766735199</v>
      </c>
      <c r="J1230">
        <v>4.4402525040887602</v>
      </c>
      <c r="K1230">
        <v>479.59056817297397</v>
      </c>
      <c r="L1230">
        <v>411.30176400934801</v>
      </c>
      <c r="M1230">
        <v>56.349310745933899</v>
      </c>
      <c r="N1230">
        <v>0.60910032337603004</v>
      </c>
      <c r="O1230">
        <v>7.2948328267477196</v>
      </c>
      <c r="P1230">
        <v>79.658703071672306</v>
      </c>
      <c r="Q1230">
        <v>-9.7390827099590002E-2</v>
      </c>
    </row>
    <row r="1231" spans="1:17" hidden="1" x14ac:dyDescent="0.3">
      <c r="A1231" t="s">
        <v>2623</v>
      </c>
      <c r="B1231" t="s">
        <v>2624</v>
      </c>
      <c r="C1231" t="s">
        <v>3176</v>
      </c>
      <c r="D1231" t="s">
        <v>199</v>
      </c>
      <c r="E1231">
        <v>1769.6579843</v>
      </c>
      <c r="F1231">
        <v>2906.5</v>
      </c>
      <c r="G1231">
        <v>66.876310256979096</v>
      </c>
      <c r="H1231">
        <v>-11.8583886741458</v>
      </c>
      <c r="I1231">
        <v>32.162657988549597</v>
      </c>
      <c r="J1231">
        <v>2.96840550516447</v>
      </c>
      <c r="K1231">
        <v>2725.90387647031</v>
      </c>
      <c r="L1231">
        <v>2152.9968672743298</v>
      </c>
      <c r="M1231">
        <v>49.947989778647099</v>
      </c>
      <c r="N1231">
        <v>0.34089734554850798</v>
      </c>
      <c r="O1231">
        <v>18.665061070015401</v>
      </c>
      <c r="P1231">
        <v>115.10509177027799</v>
      </c>
      <c r="Q1231">
        <v>0.142524743648416</v>
      </c>
    </row>
    <row r="1232" spans="1:17" hidden="1" x14ac:dyDescent="0.3">
      <c r="A1232" t="s">
        <v>2625</v>
      </c>
      <c r="B1232" t="s">
        <v>2626</v>
      </c>
      <c r="C1232" t="s">
        <v>3176</v>
      </c>
      <c r="D1232" t="s">
        <v>132</v>
      </c>
      <c r="E1232">
        <v>1768.8807414400001</v>
      </c>
      <c r="F1232">
        <v>17174.8</v>
      </c>
      <c r="G1232">
        <v>456.48592929957198</v>
      </c>
      <c r="H1232">
        <v>81.722740906738196</v>
      </c>
      <c r="I1232">
        <v>102.67584146266999</v>
      </c>
      <c r="J1232">
        <v>6.4333455151412702</v>
      </c>
      <c r="K1232">
        <v>11869.0832632765</v>
      </c>
      <c r="L1232">
        <v>7456.8444726487196</v>
      </c>
      <c r="M1232">
        <v>73.710385879994206</v>
      </c>
      <c r="N1232">
        <v>1.7526617526617501</v>
      </c>
      <c r="O1232">
        <v>2.14296527470478</v>
      </c>
      <c r="P1232">
        <v>550.24041191837296</v>
      </c>
      <c r="Q1232">
        <v>0.16917352058253299</v>
      </c>
    </row>
    <row r="1233" spans="1:17" hidden="1" x14ac:dyDescent="0.3">
      <c r="A1233" t="s">
        <v>2627</v>
      </c>
      <c r="B1233" t="s">
        <v>2628</v>
      </c>
      <c r="C1233" t="s">
        <v>3176</v>
      </c>
      <c r="D1233" t="s">
        <v>769</v>
      </c>
      <c r="E1233">
        <v>1762.170730029</v>
      </c>
      <c r="F1233">
        <v>8.73</v>
      </c>
      <c r="G1233">
        <v>-66.136005423306003</v>
      </c>
      <c r="H1233">
        <v>21.949947969338499</v>
      </c>
      <c r="I1233">
        <v>-62.142592551022602</v>
      </c>
      <c r="J1233">
        <v>0.94442807216023805</v>
      </c>
      <c r="K1233">
        <v>10.724243812616001</v>
      </c>
      <c r="L1233">
        <v>16.0134185233285</v>
      </c>
      <c r="M1233">
        <v>96.787885048035704</v>
      </c>
      <c r="N1233">
        <v>0.45764163745629499</v>
      </c>
      <c r="O1233">
        <v>162.88659793814401</v>
      </c>
      <c r="P1233">
        <v>28.3823529411764</v>
      </c>
      <c r="Q1233">
        <v>-9.0854135149670001E-3</v>
      </c>
    </row>
    <row r="1234" spans="1:17" hidden="1" x14ac:dyDescent="0.3">
      <c r="A1234" t="s">
        <v>2629</v>
      </c>
      <c r="B1234" t="s">
        <v>2630</v>
      </c>
      <c r="C1234" t="s">
        <v>3176</v>
      </c>
      <c r="D1234" t="s">
        <v>443</v>
      </c>
      <c r="E1234">
        <v>1762.019</v>
      </c>
      <c r="F1234">
        <v>1166.9000000000001</v>
      </c>
      <c r="G1234">
        <v>-9.9613131853229095</v>
      </c>
      <c r="H1234">
        <v>-5.9365431830136099</v>
      </c>
      <c r="I1234">
        <v>-24.5092340337259</v>
      </c>
      <c r="J1234">
        <v>-2.4062169270021001</v>
      </c>
      <c r="K1234">
        <v>1229.6369976561</v>
      </c>
      <c r="L1234">
        <v>1233.2453800820299</v>
      </c>
      <c r="M1234">
        <v>37.585777026508502</v>
      </c>
      <c r="N1234">
        <v>0.36880911666838601</v>
      </c>
      <c r="O1234">
        <v>37.543919787470998</v>
      </c>
      <c r="P1234">
        <v>24.8088133055243</v>
      </c>
      <c r="Q1234">
        <v>5.6397339547619003E-2</v>
      </c>
    </row>
    <row r="1235" spans="1:17" hidden="1" x14ac:dyDescent="0.3">
      <c r="A1235" t="s">
        <v>2631</v>
      </c>
      <c r="B1235" t="s">
        <v>2632</v>
      </c>
      <c r="C1235" t="s">
        <v>3176</v>
      </c>
      <c r="D1235" t="s">
        <v>124</v>
      </c>
      <c r="E1235">
        <v>1761.5884391249999</v>
      </c>
      <c r="F1235">
        <v>791.25</v>
      </c>
      <c r="G1235">
        <v>-0.54798941541175505</v>
      </c>
      <c r="H1235">
        <v>23.129932593767599</v>
      </c>
      <c r="I1235">
        <v>36.585328578897297</v>
      </c>
      <c r="J1235">
        <v>-2.6376072027049098</v>
      </c>
      <c r="K1235">
        <v>688.37704148611897</v>
      </c>
      <c r="L1235">
        <v>612.66850809799598</v>
      </c>
      <c r="M1235">
        <v>65.927833533941197</v>
      </c>
      <c r="N1235">
        <v>3.00725584031925</v>
      </c>
      <c r="O1235">
        <v>7.0394944707740903</v>
      </c>
      <c r="P1235">
        <v>58.487731597395999</v>
      </c>
      <c r="Q1235">
        <v>-7.3499245689940998E-2</v>
      </c>
    </row>
    <row r="1236" spans="1:17" hidden="1" x14ac:dyDescent="0.3">
      <c r="A1236" t="s">
        <v>2633</v>
      </c>
      <c r="B1236" t="s">
        <v>2634</v>
      </c>
      <c r="C1236" t="s">
        <v>3176</v>
      </c>
      <c r="D1236" t="s">
        <v>501</v>
      </c>
      <c r="E1236">
        <v>1759.5480614599901</v>
      </c>
      <c r="F1236">
        <v>5708.9</v>
      </c>
      <c r="G1236">
        <v>-39.917720406337303</v>
      </c>
      <c r="H1236">
        <v>2.4683232600068399</v>
      </c>
      <c r="I1236">
        <v>-0.90209346365515897</v>
      </c>
      <c r="J1236">
        <v>0.87890002531609202</v>
      </c>
      <c r="K1236">
        <v>5842.1722779452903</v>
      </c>
      <c r="L1236">
        <v>5790.0826684070198</v>
      </c>
      <c r="M1236">
        <v>31.287651671342701</v>
      </c>
      <c r="N1236">
        <v>0.80896088134665001</v>
      </c>
      <c r="O1236">
        <v>17.360612377165399</v>
      </c>
      <c r="P1236">
        <v>27.8875448028673</v>
      </c>
      <c r="Q1236">
        <v>-7.9630059967017996E-2</v>
      </c>
    </row>
    <row r="1237" spans="1:17" hidden="1" x14ac:dyDescent="0.3">
      <c r="A1237" t="s">
        <v>2635</v>
      </c>
      <c r="B1237" t="s">
        <v>2636</v>
      </c>
      <c r="C1237" t="s">
        <v>3176</v>
      </c>
      <c r="D1237" t="s">
        <v>51</v>
      </c>
      <c r="E1237">
        <v>1750.88330955999</v>
      </c>
      <c r="F1237">
        <v>1670.9</v>
      </c>
      <c r="G1237">
        <v>-53.7755310167448</v>
      </c>
      <c r="H1237">
        <v>-8.1736612241967297</v>
      </c>
      <c r="I1237">
        <v>-21.617755998150098</v>
      </c>
      <c r="J1237">
        <v>-4.1032235856609098</v>
      </c>
      <c r="K1237">
        <v>1825.35974712092</v>
      </c>
      <c r="L1237">
        <v>2004.7933334859699</v>
      </c>
      <c r="M1237">
        <v>41.573375885140798</v>
      </c>
      <c r="N1237">
        <v>1.0868352636943699</v>
      </c>
      <c r="O1237">
        <v>60.392602788916101</v>
      </c>
      <c r="P1237">
        <v>4.1610821930617403</v>
      </c>
      <c r="Q1237">
        <v>6.5513015278915995E-2</v>
      </c>
    </row>
    <row r="1238" spans="1:17" hidden="1" x14ac:dyDescent="0.3">
      <c r="A1238" t="s">
        <v>2637</v>
      </c>
      <c r="B1238" t="s">
        <v>2638</v>
      </c>
      <c r="C1238" t="s">
        <v>3176</v>
      </c>
      <c r="D1238" t="s">
        <v>65</v>
      </c>
      <c r="E1238">
        <v>1748.69068825</v>
      </c>
      <c r="F1238">
        <v>392.5</v>
      </c>
      <c r="G1238">
        <v>127.538081207376</v>
      </c>
      <c r="H1238">
        <v>16.1545811739717</v>
      </c>
      <c r="I1238">
        <v>30.141239835982699</v>
      </c>
      <c r="J1238">
        <v>-5.3055719278397504</v>
      </c>
      <c r="K1238">
        <v>356.96970703988302</v>
      </c>
      <c r="L1238">
        <v>291.53079585169297</v>
      </c>
      <c r="M1238">
        <v>47.1000803415211</v>
      </c>
      <c r="N1238">
        <v>1.4209656951904599</v>
      </c>
      <c r="O1238">
        <v>13.159235668789799</v>
      </c>
      <c r="P1238">
        <v>176.311158042942</v>
      </c>
      <c r="Q1238">
        <v>9.8606855168261995E-2</v>
      </c>
    </row>
    <row r="1239" spans="1:17" hidden="1" x14ac:dyDescent="0.3">
      <c r="A1239" t="s">
        <v>2639</v>
      </c>
      <c r="B1239" t="s">
        <v>2640</v>
      </c>
      <c r="C1239" t="s">
        <v>3176</v>
      </c>
      <c r="D1239" t="s">
        <v>358</v>
      </c>
      <c r="E1239">
        <v>1746.89006698499</v>
      </c>
      <c r="F1239">
        <v>200.81</v>
      </c>
      <c r="G1239">
        <v>22.130295806855099</v>
      </c>
      <c r="H1239">
        <v>-7.0808124570152398</v>
      </c>
      <c r="I1239">
        <v>3.7846556616699298</v>
      </c>
      <c r="J1239">
        <v>-3.2521124141771698</v>
      </c>
      <c r="K1239">
        <v>205.34243080503899</v>
      </c>
      <c r="L1239">
        <v>189.53456734909301</v>
      </c>
      <c r="M1239">
        <v>55.339569146333297</v>
      </c>
      <c r="N1239">
        <v>1.08335150013473</v>
      </c>
      <c r="O1239">
        <v>20.760918280961999</v>
      </c>
      <c r="P1239">
        <v>72.739784946236497</v>
      </c>
      <c r="Q1239">
        <v>7.9239327544711996E-2</v>
      </c>
    </row>
    <row r="1240" spans="1:17" hidden="1" x14ac:dyDescent="0.3">
      <c r="A1240" t="s">
        <v>2641</v>
      </c>
      <c r="B1240" t="s">
        <v>2642</v>
      </c>
      <c r="C1240" t="s">
        <v>3176</v>
      </c>
      <c r="D1240" t="s">
        <v>127</v>
      </c>
      <c r="E1240">
        <v>1746.2646765</v>
      </c>
      <c r="F1240">
        <v>629.54999999999995</v>
      </c>
      <c r="G1240">
        <v>78.956299068504705</v>
      </c>
      <c r="H1240">
        <v>19.196058294656801</v>
      </c>
      <c r="I1240">
        <v>-2.7919440518039398</v>
      </c>
      <c r="J1240">
        <v>10.5741895531143</v>
      </c>
      <c r="K1240">
        <v>538.111591061029</v>
      </c>
      <c r="L1240">
        <v>492.158956852882</v>
      </c>
      <c r="M1240">
        <v>82.431564056004106</v>
      </c>
      <c r="N1240">
        <v>2.0900223250067298</v>
      </c>
      <c r="O1240">
        <v>6.2187276626161703</v>
      </c>
      <c r="P1240">
        <v>142.18118869013199</v>
      </c>
      <c r="Q1240">
        <v>0.16393185935951701</v>
      </c>
    </row>
    <row r="1241" spans="1:17" hidden="1" x14ac:dyDescent="0.3">
      <c r="A1241" t="s">
        <v>2643</v>
      </c>
      <c r="B1241" t="s">
        <v>2644</v>
      </c>
      <c r="C1241" t="s">
        <v>3176</v>
      </c>
      <c r="D1241" t="s">
        <v>46</v>
      </c>
      <c r="E1241">
        <v>1744.44719622599</v>
      </c>
      <c r="F1241">
        <v>181.14</v>
      </c>
      <c r="G1241">
        <v>140.03945096614601</v>
      </c>
      <c r="H1241">
        <v>-11.4167035460351</v>
      </c>
      <c r="I1241">
        <v>20.556362006317698</v>
      </c>
      <c r="J1241">
        <v>-5.1192164473394701</v>
      </c>
      <c r="K1241">
        <v>184.72328284060501</v>
      </c>
      <c r="L1241">
        <v>148.02254951352199</v>
      </c>
      <c r="M1241">
        <v>39.648935765721099</v>
      </c>
      <c r="N1241">
        <v>0.29323733008819403</v>
      </c>
      <c r="O1241">
        <v>25.814287291597601</v>
      </c>
      <c r="P1241">
        <v>166.38235294117601</v>
      </c>
      <c r="Q1241">
        <v>0.16456811439267899</v>
      </c>
    </row>
    <row r="1242" spans="1:17" hidden="1" x14ac:dyDescent="0.3">
      <c r="A1242" t="s">
        <v>2645</v>
      </c>
      <c r="B1242" t="s">
        <v>2646</v>
      </c>
      <c r="C1242" t="s">
        <v>3176</v>
      </c>
      <c r="D1242" t="s">
        <v>218</v>
      </c>
      <c r="E1242">
        <v>1743.3331937999999</v>
      </c>
      <c r="F1242">
        <v>1150.05</v>
      </c>
      <c r="G1242">
        <v>66.279156479035606</v>
      </c>
      <c r="H1242">
        <v>-3.7505724268340099</v>
      </c>
      <c r="I1242">
        <v>2.99907649001412</v>
      </c>
      <c r="J1242">
        <v>18.791580919312999</v>
      </c>
      <c r="K1242">
        <v>1126.60636892876</v>
      </c>
      <c r="L1242">
        <v>1013.6466973704401</v>
      </c>
      <c r="M1242">
        <v>55.457296309325898</v>
      </c>
      <c r="N1242">
        <v>2.39191619449922</v>
      </c>
      <c r="O1242">
        <v>29.7987044041563</v>
      </c>
      <c r="P1242">
        <v>137.76100888980699</v>
      </c>
      <c r="Q1242">
        <v>0.140266654140629</v>
      </c>
    </row>
    <row r="1243" spans="1:17" hidden="1" x14ac:dyDescent="0.3">
      <c r="A1243" t="s">
        <v>2647</v>
      </c>
      <c r="B1243" t="s">
        <v>2648</v>
      </c>
      <c r="C1243" t="s">
        <v>3176</v>
      </c>
      <c r="D1243" t="s">
        <v>281</v>
      </c>
      <c r="E1243">
        <v>1738.2</v>
      </c>
      <c r="F1243">
        <v>1448.5</v>
      </c>
      <c r="G1243">
        <v>-39.756734242350397</v>
      </c>
      <c r="H1243">
        <v>-1.9015790042966001</v>
      </c>
      <c r="I1243">
        <v>-1.1652226658817399</v>
      </c>
      <c r="J1243">
        <v>-2.7333127916271298</v>
      </c>
      <c r="K1243">
        <v>1440.7054151070899</v>
      </c>
      <c r="L1243">
        <v>1425.5695540238901</v>
      </c>
      <c r="M1243">
        <v>41.952646701085897</v>
      </c>
      <c r="N1243">
        <v>1.22616123352502</v>
      </c>
      <c r="O1243">
        <v>22.889195719709999</v>
      </c>
      <c r="P1243">
        <v>22.645103932941002</v>
      </c>
      <c r="Q1243">
        <v>0.16012356579075099</v>
      </c>
    </row>
    <row r="1244" spans="1:17" hidden="1" x14ac:dyDescent="0.3">
      <c r="A1244" t="s">
        <v>2649</v>
      </c>
      <c r="B1244" t="s">
        <v>2650</v>
      </c>
      <c r="C1244" t="s">
        <v>3176</v>
      </c>
      <c r="D1244" t="s">
        <v>2278</v>
      </c>
      <c r="E1244">
        <v>1731.51021184</v>
      </c>
      <c r="F1244">
        <v>335.6</v>
      </c>
      <c r="G1244">
        <v>26.584872005375299</v>
      </c>
      <c r="H1244">
        <v>0.95039579737259905</v>
      </c>
      <c r="I1244">
        <v>41.6020828378335</v>
      </c>
      <c r="J1244">
        <v>-1.4453049268071501</v>
      </c>
      <c r="K1244">
        <v>337.02858458766002</v>
      </c>
      <c r="M1244">
        <v>50.186423293952402</v>
      </c>
      <c r="O1244">
        <v>24.1805721096543</v>
      </c>
      <c r="P1244">
        <v>60.574162679425797</v>
      </c>
    </row>
    <row r="1245" spans="1:17" hidden="1" x14ac:dyDescent="0.3">
      <c r="A1245" t="s">
        <v>2651</v>
      </c>
      <c r="B1245" t="s">
        <v>2652</v>
      </c>
      <c r="C1245" t="s">
        <v>3176</v>
      </c>
      <c r="D1245" t="s">
        <v>713</v>
      </c>
      <c r="E1245">
        <v>1727.3338416019999</v>
      </c>
      <c r="F1245">
        <v>194.42</v>
      </c>
      <c r="G1245">
        <v>-2.2714278205949601</v>
      </c>
      <c r="H1245">
        <v>-4.3459703980083697</v>
      </c>
      <c r="I1245">
        <v>12.7457830118632</v>
      </c>
      <c r="J1245">
        <v>-2.3153512658538</v>
      </c>
      <c r="K1245">
        <v>192.39904902459801</v>
      </c>
      <c r="M1245">
        <v>46.360477531926797</v>
      </c>
      <c r="N1245">
        <v>0.96895800221384398</v>
      </c>
      <c r="O1245">
        <v>18.300586359427999</v>
      </c>
      <c r="P1245">
        <v>40.8840579710144</v>
      </c>
    </row>
    <row r="1246" spans="1:17" hidden="1" x14ac:dyDescent="0.3">
      <c r="A1246" t="s">
        <v>2653</v>
      </c>
      <c r="B1246" t="s">
        <v>2654</v>
      </c>
      <c r="C1246" t="s">
        <v>3176</v>
      </c>
      <c r="D1246" t="s">
        <v>75</v>
      </c>
      <c r="E1246">
        <v>1727.22567055999</v>
      </c>
      <c r="F1246">
        <v>312.64999999999998</v>
      </c>
      <c r="G1246">
        <v>82.299073333611702</v>
      </c>
      <c r="H1246">
        <v>18.804289706033199</v>
      </c>
      <c r="I1246">
        <v>89.606185464111803</v>
      </c>
      <c r="J1246">
        <v>-15.632536405772999</v>
      </c>
      <c r="K1246">
        <v>253.20297724357201</v>
      </c>
      <c r="L1246">
        <v>189.506980581909</v>
      </c>
      <c r="M1246">
        <v>50.749799049984098</v>
      </c>
      <c r="N1246">
        <v>0.42123418416316299</v>
      </c>
      <c r="O1246">
        <v>18.854949624180399</v>
      </c>
      <c r="P1246">
        <v>120.95406360424001</v>
      </c>
      <c r="Q1246">
        <v>5.1935772937794E-2</v>
      </c>
    </row>
    <row r="1247" spans="1:17" hidden="1" x14ac:dyDescent="0.3">
      <c r="A1247" t="s">
        <v>2655</v>
      </c>
      <c r="B1247" t="s">
        <v>2656</v>
      </c>
      <c r="C1247" t="s">
        <v>3176</v>
      </c>
      <c r="D1247" t="s">
        <v>21</v>
      </c>
      <c r="E1247">
        <v>1722.91985664</v>
      </c>
      <c r="F1247">
        <v>1463.3</v>
      </c>
      <c r="G1247">
        <v>169.739697478355</v>
      </c>
      <c r="H1247">
        <v>-6.2289307297254402</v>
      </c>
      <c r="I1247">
        <v>36.534663528271203</v>
      </c>
      <c r="J1247">
        <v>-2.1996622332846401</v>
      </c>
      <c r="K1247">
        <v>1426.00593867512</v>
      </c>
      <c r="L1247">
        <v>1079.4276744072399</v>
      </c>
      <c r="M1247">
        <v>39.8002344219083</v>
      </c>
      <c r="N1247">
        <v>0.47078608891211798</v>
      </c>
      <c r="O1247">
        <v>14.66889906376</v>
      </c>
      <c r="P1247">
        <v>251.20604824192901</v>
      </c>
      <c r="Q1247">
        <v>0.14279282397514001</v>
      </c>
    </row>
    <row r="1248" spans="1:17" hidden="1" x14ac:dyDescent="0.3">
      <c r="A1248" t="s">
        <v>2657</v>
      </c>
      <c r="B1248" t="s">
        <v>2658</v>
      </c>
      <c r="C1248" t="s">
        <v>3176</v>
      </c>
      <c r="D1248" t="s">
        <v>472</v>
      </c>
      <c r="E1248">
        <v>1721.5747178219999</v>
      </c>
      <c r="F1248">
        <v>281.07</v>
      </c>
      <c r="G1248">
        <v>81.857098024969801</v>
      </c>
      <c r="H1248">
        <v>99.108796583411007</v>
      </c>
      <c r="I1248">
        <v>84.610175012882806</v>
      </c>
      <c r="J1248">
        <v>19.975493811841599</v>
      </c>
      <c r="K1248">
        <v>186.64517293111899</v>
      </c>
      <c r="L1248">
        <v>156.875070508818</v>
      </c>
      <c r="M1248">
        <v>86.042949619513806</v>
      </c>
      <c r="N1248">
        <v>1.65946256764734</v>
      </c>
      <c r="O1248">
        <v>1.8963247589568399</v>
      </c>
      <c r="P1248">
        <v>150.173564753004</v>
      </c>
      <c r="Q1248">
        <v>-9.1536023466910008E-3</v>
      </c>
    </row>
    <row r="1249" spans="1:17" hidden="1" x14ac:dyDescent="0.3">
      <c r="A1249" t="s">
        <v>2659</v>
      </c>
      <c r="B1249" t="s">
        <v>2660</v>
      </c>
      <c r="C1249" t="s">
        <v>3176</v>
      </c>
      <c r="D1249" t="s">
        <v>141</v>
      </c>
      <c r="E1249">
        <v>1714.21787466</v>
      </c>
      <c r="F1249">
        <v>55.53</v>
      </c>
      <c r="G1249">
        <v>51.069238600049601</v>
      </c>
      <c r="H1249">
        <v>-0.48379475852182102</v>
      </c>
      <c r="I1249">
        <v>-1.2563155231468099</v>
      </c>
      <c r="J1249">
        <v>8.4778949353217295E-2</v>
      </c>
      <c r="K1249">
        <v>60.8155835618753</v>
      </c>
      <c r="L1249">
        <v>55.751774789957999</v>
      </c>
      <c r="M1249">
        <v>32.733602758278998</v>
      </c>
      <c r="N1249">
        <v>0.42587776550141199</v>
      </c>
      <c r="O1249">
        <v>40.878804249954896</v>
      </c>
      <c r="P1249">
        <v>97.264653641207801</v>
      </c>
      <c r="Q1249">
        <v>0.13996162791369099</v>
      </c>
    </row>
    <row r="1250" spans="1:17" hidden="1" x14ac:dyDescent="0.3">
      <c r="A1250" t="s">
        <v>2661</v>
      </c>
      <c r="B1250" t="s">
        <v>2662</v>
      </c>
      <c r="C1250" t="s">
        <v>3176</v>
      </c>
      <c r="D1250" t="s">
        <v>21</v>
      </c>
      <c r="E1250">
        <v>1714.00690848</v>
      </c>
      <c r="F1250">
        <v>1124.8</v>
      </c>
      <c r="G1250">
        <v>58.398824230110598</v>
      </c>
      <c r="H1250">
        <v>9.9758038121812493</v>
      </c>
      <c r="I1250">
        <v>38.408068175851803</v>
      </c>
      <c r="J1250">
        <v>-0.81768646528469502</v>
      </c>
      <c r="K1250">
        <v>1083.6565579235601</v>
      </c>
      <c r="L1250">
        <v>918.09534055735799</v>
      </c>
      <c r="M1250">
        <v>54.845129352846499</v>
      </c>
      <c r="N1250">
        <v>1.01605586893066</v>
      </c>
      <c r="O1250">
        <v>11.299786628733999</v>
      </c>
      <c r="P1250">
        <v>97.281417170919894</v>
      </c>
      <c r="Q1250">
        <v>9.2657769376034996E-2</v>
      </c>
    </row>
    <row r="1251" spans="1:17" hidden="1" x14ac:dyDescent="0.3">
      <c r="A1251" t="s">
        <v>2663</v>
      </c>
      <c r="B1251" t="s">
        <v>2664</v>
      </c>
      <c r="C1251" t="s">
        <v>3176</v>
      </c>
      <c r="D1251" t="s">
        <v>141</v>
      </c>
      <c r="E1251">
        <v>1702.2918158099999</v>
      </c>
      <c r="F1251">
        <v>133.59</v>
      </c>
      <c r="G1251">
        <v>39.607408583976003</v>
      </c>
      <c r="H1251">
        <v>5.2964379447769501</v>
      </c>
      <c r="I1251">
        <v>23.273805079090401</v>
      </c>
      <c r="J1251">
        <v>-2.5410372517451898</v>
      </c>
      <c r="K1251">
        <v>131.79500311124801</v>
      </c>
      <c r="L1251">
        <v>114.661578238209</v>
      </c>
      <c r="M1251">
        <v>47.115693133908202</v>
      </c>
      <c r="N1251">
        <v>0.71550779508683104</v>
      </c>
      <c r="O1251">
        <v>12.99498465454</v>
      </c>
      <c r="P1251">
        <v>101.95011337868399</v>
      </c>
      <c r="Q1251">
        <v>8.1004625591411999E-2</v>
      </c>
    </row>
    <row r="1252" spans="1:17" hidden="1" x14ac:dyDescent="0.3">
      <c r="A1252" t="s">
        <v>2665</v>
      </c>
      <c r="B1252" t="s">
        <v>2666</v>
      </c>
      <c r="C1252" t="s">
        <v>3176</v>
      </c>
      <c r="D1252" t="s">
        <v>258</v>
      </c>
      <c r="E1252">
        <v>1701.125578425</v>
      </c>
      <c r="F1252">
        <v>2949.05</v>
      </c>
      <c r="G1252">
        <v>183.00882360977999</v>
      </c>
      <c r="H1252">
        <v>-0.238705482472786</v>
      </c>
      <c r="I1252">
        <v>91.909896879894504</v>
      </c>
      <c r="J1252">
        <v>-6.60873063354083</v>
      </c>
      <c r="K1252">
        <v>2832.6697836452299</v>
      </c>
      <c r="L1252">
        <v>2129.4079774624602</v>
      </c>
      <c r="M1252">
        <v>45.305597940752101</v>
      </c>
      <c r="N1252">
        <v>0.98317020745479999</v>
      </c>
      <c r="O1252">
        <v>18.648378291314099</v>
      </c>
      <c r="P1252">
        <v>261.40318627450898</v>
      </c>
      <c r="Q1252">
        <v>0.171205571929162</v>
      </c>
    </row>
    <row r="1253" spans="1:17" hidden="1" x14ac:dyDescent="0.3">
      <c r="A1253" t="s">
        <v>2667</v>
      </c>
      <c r="B1253" t="s">
        <v>2668</v>
      </c>
      <c r="C1253" t="s">
        <v>3176</v>
      </c>
      <c r="D1253" t="s">
        <v>624</v>
      </c>
      <c r="E1253">
        <v>1701.0937799999999</v>
      </c>
      <c r="F1253">
        <v>1519.05</v>
      </c>
      <c r="G1253">
        <v>58.321576507829</v>
      </c>
      <c r="H1253">
        <v>16.4431840817821</v>
      </c>
      <c r="I1253">
        <v>76.873528333361804</v>
      </c>
      <c r="J1253">
        <v>4.0645155576362804</v>
      </c>
      <c r="K1253">
        <v>1269.4791579196899</v>
      </c>
      <c r="L1253">
        <v>985.53236743136597</v>
      </c>
      <c r="M1253">
        <v>54.219977380712301</v>
      </c>
      <c r="N1253">
        <v>0.59914080202424302</v>
      </c>
      <c r="O1253">
        <v>3.09074750666535</v>
      </c>
      <c r="P1253">
        <v>115.60570576964</v>
      </c>
    </row>
    <row r="1254" spans="1:17" hidden="1" x14ac:dyDescent="0.3">
      <c r="A1254" t="s">
        <v>2669</v>
      </c>
      <c r="B1254" t="s">
        <v>2670</v>
      </c>
      <c r="C1254" t="s">
        <v>3176</v>
      </c>
      <c r="D1254" t="s">
        <v>132</v>
      </c>
      <c r="E1254">
        <v>1697.922729976</v>
      </c>
      <c r="F1254">
        <v>183.37</v>
      </c>
      <c r="G1254">
        <v>46.484619231378801</v>
      </c>
      <c r="H1254">
        <v>3.5029212297196599</v>
      </c>
      <c r="I1254">
        <v>-23.630808311390702</v>
      </c>
      <c r="J1254">
        <v>-0.17276553749231399</v>
      </c>
      <c r="K1254">
        <v>181.90521479517901</v>
      </c>
      <c r="L1254">
        <v>167.65661981232</v>
      </c>
      <c r="M1254">
        <v>56.7558635830705</v>
      </c>
      <c r="N1254">
        <v>0.49619445947597701</v>
      </c>
      <c r="O1254">
        <v>45.907182199923596</v>
      </c>
      <c r="P1254">
        <v>101.83819482663699</v>
      </c>
      <c r="Q1254">
        <v>9.6149392705786998E-2</v>
      </c>
    </row>
    <row r="1255" spans="1:17" hidden="1" x14ac:dyDescent="0.3">
      <c r="A1255" t="s">
        <v>2671</v>
      </c>
      <c r="B1255" t="s">
        <v>2672</v>
      </c>
      <c r="C1255" t="s">
        <v>3176</v>
      </c>
      <c r="D1255" t="s">
        <v>624</v>
      </c>
      <c r="E1255">
        <v>1692.3029750000001</v>
      </c>
      <c r="F1255">
        <v>64.790000000000006</v>
      </c>
      <c r="G1255">
        <v>6.55966212753391</v>
      </c>
      <c r="H1255">
        <v>2.7122030430207902</v>
      </c>
      <c r="I1255">
        <v>-6.6568704640582297</v>
      </c>
      <c r="J1255">
        <v>3.8799737007498898</v>
      </c>
      <c r="K1255">
        <v>60.860833632882297</v>
      </c>
      <c r="L1255">
        <v>57.1197328075245</v>
      </c>
      <c r="M1255">
        <v>29.188193916460101</v>
      </c>
      <c r="N1255">
        <v>0.874961467475454</v>
      </c>
      <c r="O1255">
        <v>20.3889489118691</v>
      </c>
      <c r="P1255">
        <v>48.7715269804822</v>
      </c>
      <c r="Q1255">
        <v>7.1071011628524999E-2</v>
      </c>
    </row>
    <row r="1256" spans="1:17" hidden="1" x14ac:dyDescent="0.3">
      <c r="A1256" t="s">
        <v>2673</v>
      </c>
      <c r="B1256" t="s">
        <v>2674</v>
      </c>
      <c r="C1256" t="s">
        <v>3176</v>
      </c>
      <c r="D1256" t="s">
        <v>501</v>
      </c>
      <c r="E1256">
        <v>1686.79215264</v>
      </c>
      <c r="F1256">
        <v>481.6</v>
      </c>
      <c r="G1256">
        <v>50.391042979098202</v>
      </c>
      <c r="H1256">
        <v>-8.1334652617256804</v>
      </c>
      <c r="I1256">
        <v>19.6150375143067</v>
      </c>
      <c r="J1256">
        <v>1.5748550972583599</v>
      </c>
      <c r="K1256">
        <v>415.86360767584</v>
      </c>
      <c r="L1256">
        <v>365.74359207749399</v>
      </c>
      <c r="M1256">
        <v>73.618700840754201</v>
      </c>
      <c r="N1256">
        <v>0.96221453428538395</v>
      </c>
      <c r="O1256">
        <v>16.009136212624501</v>
      </c>
      <c r="P1256">
        <v>88.125</v>
      </c>
      <c r="Q1256">
        <v>5.0293116833166999E-2</v>
      </c>
    </row>
    <row r="1257" spans="1:17" hidden="1" x14ac:dyDescent="0.3">
      <c r="A1257" t="s">
        <v>2675</v>
      </c>
      <c r="B1257" t="s">
        <v>2676</v>
      </c>
      <c r="C1257" t="s">
        <v>3176</v>
      </c>
      <c r="D1257" t="s">
        <v>118</v>
      </c>
      <c r="E1257">
        <v>1685.67783474</v>
      </c>
      <c r="F1257">
        <v>57.11</v>
      </c>
      <c r="G1257">
        <v>-14.581649528846199</v>
      </c>
      <c r="H1257">
        <v>-8.4066551252997996</v>
      </c>
      <c r="I1257">
        <v>-12.775216595548599</v>
      </c>
      <c r="J1257">
        <v>-0.90710031211924103</v>
      </c>
      <c r="K1257">
        <v>57.6702936393553</v>
      </c>
      <c r="L1257">
        <v>57.882236350340399</v>
      </c>
      <c r="M1257">
        <v>44.917964654411399</v>
      </c>
      <c r="N1257">
        <v>0.64098663119560595</v>
      </c>
      <c r="O1257">
        <v>51.111889336368399</v>
      </c>
      <c r="P1257">
        <v>26.531516561426798</v>
      </c>
      <c r="Q1257">
        <v>8.3491501219466996E-2</v>
      </c>
    </row>
    <row r="1258" spans="1:17" hidden="1" x14ac:dyDescent="0.3">
      <c r="A1258" t="s">
        <v>2677</v>
      </c>
      <c r="B1258" t="s">
        <v>2678</v>
      </c>
      <c r="C1258" t="s">
        <v>3176</v>
      </c>
      <c r="D1258" t="s">
        <v>54</v>
      </c>
      <c r="E1258">
        <v>1681.344849375</v>
      </c>
      <c r="F1258">
        <v>348.75</v>
      </c>
      <c r="G1258">
        <v>24.175009116898998</v>
      </c>
      <c r="H1258">
        <v>27.416181247155102</v>
      </c>
      <c r="I1258">
        <v>30.5290983632242</v>
      </c>
      <c r="J1258">
        <v>18.2834111230076</v>
      </c>
      <c r="K1258">
        <v>286.02597925804798</v>
      </c>
      <c r="L1258">
        <v>255.727819781888</v>
      </c>
      <c r="M1258">
        <v>77.863805619072096</v>
      </c>
      <c r="N1258">
        <v>1.97555206133636</v>
      </c>
      <c r="O1258">
        <v>6.0071684587813499</v>
      </c>
      <c r="P1258">
        <v>88.056079805877602</v>
      </c>
      <c r="Q1258">
        <v>4.7136606756212E-2</v>
      </c>
    </row>
    <row r="1259" spans="1:17" hidden="1" x14ac:dyDescent="0.3">
      <c r="A1259" t="s">
        <v>2679</v>
      </c>
      <c r="B1259" t="s">
        <v>2680</v>
      </c>
      <c r="C1259" t="s">
        <v>3176</v>
      </c>
      <c r="D1259" t="s">
        <v>21</v>
      </c>
      <c r="E1259">
        <v>1677.7558469149999</v>
      </c>
      <c r="F1259">
        <v>300.55</v>
      </c>
      <c r="G1259">
        <v>79.161371529243297</v>
      </c>
      <c r="H1259">
        <v>46.969447347017997</v>
      </c>
      <c r="I1259">
        <v>81.9540516227013</v>
      </c>
      <c r="J1259">
        <v>9.6026648125887704</v>
      </c>
      <c r="K1259">
        <v>229.93752183684899</v>
      </c>
      <c r="L1259">
        <v>177.33891300282701</v>
      </c>
      <c r="M1259">
        <v>69.490732242564704</v>
      </c>
      <c r="N1259">
        <v>2.5690605884798199</v>
      </c>
      <c r="O1259">
        <v>6.43819663949425</v>
      </c>
      <c r="P1259">
        <v>171.990950226244</v>
      </c>
      <c r="Q1259">
        <v>0.13103445064848801</v>
      </c>
    </row>
    <row r="1260" spans="1:17" hidden="1" x14ac:dyDescent="0.3">
      <c r="A1260" t="s">
        <v>2681</v>
      </c>
      <c r="B1260" t="s">
        <v>2682</v>
      </c>
      <c r="C1260" t="s">
        <v>3176</v>
      </c>
      <c r="D1260" t="s">
        <v>376</v>
      </c>
      <c r="E1260">
        <v>1677.064533</v>
      </c>
      <c r="F1260">
        <v>104.1</v>
      </c>
      <c r="G1260">
        <v>-2.7820711144960799</v>
      </c>
      <c r="H1260">
        <v>-6.28860778400239</v>
      </c>
      <c r="I1260">
        <v>2.6316159181833498</v>
      </c>
      <c r="J1260">
        <v>-5.2490619820892999</v>
      </c>
      <c r="K1260">
        <v>109.286753780664</v>
      </c>
      <c r="L1260">
        <v>99.576478930432501</v>
      </c>
      <c r="M1260">
        <v>26.1538745159813</v>
      </c>
      <c r="N1260">
        <v>0.14371924785183501</v>
      </c>
      <c r="O1260">
        <v>28.7223823246878</v>
      </c>
      <c r="P1260">
        <v>44.083044982698901</v>
      </c>
      <c r="Q1260">
        <v>0.115589268807278</v>
      </c>
    </row>
    <row r="1261" spans="1:17" hidden="1" x14ac:dyDescent="0.3">
      <c r="A1261" t="s">
        <v>2683</v>
      </c>
      <c r="B1261" t="s">
        <v>2684</v>
      </c>
      <c r="C1261" t="s">
        <v>3176</v>
      </c>
      <c r="D1261" t="s">
        <v>75</v>
      </c>
      <c r="E1261">
        <v>1661.3692980000001</v>
      </c>
      <c r="F1261">
        <v>54052</v>
      </c>
      <c r="G1261">
        <v>186.096404383351</v>
      </c>
      <c r="H1261">
        <v>-1.73619626067899</v>
      </c>
      <c r="I1261">
        <v>88.874316265109698</v>
      </c>
      <c r="J1261">
        <v>4.6957355289428504</v>
      </c>
      <c r="K1261">
        <v>52195.6277478954</v>
      </c>
      <c r="L1261">
        <v>37648.554277287301</v>
      </c>
      <c r="M1261">
        <v>44.308947487496397</v>
      </c>
      <c r="N1261">
        <v>0.52235511524049005</v>
      </c>
      <c r="O1261">
        <v>23.952860208687898</v>
      </c>
      <c r="P1261">
        <v>235.726708074534</v>
      </c>
      <c r="Q1261">
        <v>9.5425625162394001E-2</v>
      </c>
    </row>
    <row r="1262" spans="1:17" hidden="1" x14ac:dyDescent="0.3">
      <c r="A1262" t="s">
        <v>2685</v>
      </c>
      <c r="B1262" t="s">
        <v>2686</v>
      </c>
      <c r="C1262" t="s">
        <v>3176</v>
      </c>
      <c r="D1262" t="s">
        <v>501</v>
      </c>
      <c r="E1262">
        <v>1659.38375088</v>
      </c>
      <c r="F1262">
        <v>1274.4000000000001</v>
      </c>
      <c r="G1262">
        <v>-23.165150284951999</v>
      </c>
      <c r="H1262">
        <v>-11.0231788717679</v>
      </c>
      <c r="I1262">
        <v>-14.6850602181767</v>
      </c>
      <c r="J1262">
        <v>-1.77093126920462</v>
      </c>
      <c r="K1262">
        <v>1349.7788485010999</v>
      </c>
      <c r="L1262">
        <v>1318.4765087409301</v>
      </c>
      <c r="M1262">
        <v>26.662456834031499</v>
      </c>
      <c r="N1262">
        <v>0.65504144794388097</v>
      </c>
      <c r="O1262">
        <v>21.861268047708698</v>
      </c>
      <c r="P1262">
        <v>24.959552875422801</v>
      </c>
      <c r="Q1262">
        <v>-5.1127116651882E-2</v>
      </c>
    </row>
    <row r="1263" spans="1:17" hidden="1" x14ac:dyDescent="0.3">
      <c r="A1263" t="s">
        <v>2687</v>
      </c>
      <c r="B1263" t="s">
        <v>2688</v>
      </c>
      <c r="C1263" t="s">
        <v>3176</v>
      </c>
      <c r="D1263" t="s">
        <v>2689</v>
      </c>
      <c r="E1263">
        <v>1657.8783917000001</v>
      </c>
      <c r="F1263">
        <v>734.45</v>
      </c>
      <c r="G1263">
        <v>152.332871123053</v>
      </c>
      <c r="H1263">
        <v>36.866730216217903</v>
      </c>
      <c r="I1263">
        <v>135.42384690547101</v>
      </c>
      <c r="J1263">
        <v>-1.7747277719956001</v>
      </c>
      <c r="K1263">
        <v>541.62176296936696</v>
      </c>
      <c r="L1263">
        <v>374.85939481845003</v>
      </c>
      <c r="M1263">
        <v>72.225725731149097</v>
      </c>
      <c r="N1263">
        <v>1.68593411518637</v>
      </c>
      <c r="O1263">
        <v>2.6482401797263102</v>
      </c>
      <c r="P1263">
        <v>294.971766603925</v>
      </c>
    </row>
    <row r="1264" spans="1:17" hidden="1" x14ac:dyDescent="0.3">
      <c r="A1264" t="s">
        <v>2690</v>
      </c>
      <c r="B1264" t="s">
        <v>2691</v>
      </c>
      <c r="C1264" t="s">
        <v>3176</v>
      </c>
      <c r="D1264" t="s">
        <v>611</v>
      </c>
      <c r="E1264">
        <v>1652.2934067199999</v>
      </c>
      <c r="F1264">
        <v>651.20000000000005</v>
      </c>
      <c r="G1264">
        <v>49965.964790332597</v>
      </c>
      <c r="H1264">
        <v>42.767916643017301</v>
      </c>
      <c r="I1264">
        <v>1392.60040585511</v>
      </c>
      <c r="J1264">
        <v>9.1654637531501493</v>
      </c>
      <c r="K1264">
        <v>439.35421178240603</v>
      </c>
      <c r="L1264">
        <v>211.70848337322701</v>
      </c>
      <c r="M1264">
        <v>99.999934180821796</v>
      </c>
      <c r="N1264">
        <v>0.79541582778380004</v>
      </c>
      <c r="O1264">
        <v>0</v>
      </c>
      <c r="P1264">
        <v>51996</v>
      </c>
      <c r="Q1264">
        <v>0.31196556504571699</v>
      </c>
    </row>
    <row r="1265" spans="1:17" hidden="1" x14ac:dyDescent="0.3">
      <c r="A1265" t="s">
        <v>2692</v>
      </c>
      <c r="B1265" t="s">
        <v>2693</v>
      </c>
      <c r="C1265" t="s">
        <v>3176</v>
      </c>
      <c r="D1265" t="s">
        <v>2694</v>
      </c>
      <c r="E1265">
        <v>1651.45259655</v>
      </c>
      <c r="F1265">
        <v>1574.55</v>
      </c>
      <c r="G1265">
        <v>500.09433693485602</v>
      </c>
      <c r="H1265">
        <v>-11.025976649090101</v>
      </c>
      <c r="I1265">
        <v>106.680539387023</v>
      </c>
      <c r="J1265">
        <v>-6.8163081241587804</v>
      </c>
      <c r="K1265">
        <v>1451.0656772963</v>
      </c>
      <c r="M1265">
        <v>50.763932327560902</v>
      </c>
      <c r="N1265">
        <v>0.48082016576532999</v>
      </c>
      <c r="O1265">
        <v>14.918548156616099</v>
      </c>
      <c r="P1265">
        <v>557.70676691729295</v>
      </c>
    </row>
    <row r="1266" spans="1:17" hidden="1" x14ac:dyDescent="0.3">
      <c r="A1266" t="s">
        <v>2695</v>
      </c>
      <c r="B1266" t="s">
        <v>2696</v>
      </c>
      <c r="C1266" t="s">
        <v>3176</v>
      </c>
      <c r="D1266" t="s">
        <v>281</v>
      </c>
      <c r="E1266">
        <v>1638.36929403</v>
      </c>
      <c r="F1266">
        <v>418.1</v>
      </c>
      <c r="G1266">
        <v>99.901686769558495</v>
      </c>
      <c r="H1266">
        <v>23.662088681479201</v>
      </c>
      <c r="I1266">
        <v>114.918897602016</v>
      </c>
      <c r="J1266">
        <v>2.63524932819888</v>
      </c>
      <c r="K1266">
        <v>334.31812668640498</v>
      </c>
      <c r="M1266">
        <v>61.172159582977002</v>
      </c>
      <c r="N1266">
        <v>0.96971476991040595</v>
      </c>
      <c r="O1266">
        <v>9.9019373355656501</v>
      </c>
      <c r="P1266">
        <v>144.003501604902</v>
      </c>
    </row>
    <row r="1267" spans="1:17" hidden="1" x14ac:dyDescent="0.3">
      <c r="A1267" t="s">
        <v>2697</v>
      </c>
      <c r="B1267" t="s">
        <v>2698</v>
      </c>
      <c r="C1267" t="s">
        <v>3176</v>
      </c>
      <c r="D1267" t="s">
        <v>281</v>
      </c>
      <c r="E1267">
        <v>1628.7760000000001</v>
      </c>
      <c r="F1267">
        <v>557.79999999999995</v>
      </c>
      <c r="G1267">
        <v>4.8115772161289696</v>
      </c>
      <c r="H1267">
        <v>6.6778529244240303</v>
      </c>
      <c r="I1267">
        <v>37.998361862380399</v>
      </c>
      <c r="J1267">
        <v>5.6707479479366096</v>
      </c>
      <c r="K1267">
        <v>497.37314434316698</v>
      </c>
      <c r="L1267">
        <v>435.73668045039602</v>
      </c>
      <c r="M1267">
        <v>78.9919064540113</v>
      </c>
      <c r="N1267">
        <v>0.69639953588352599</v>
      </c>
      <c r="O1267">
        <v>0.85155969881678395</v>
      </c>
      <c r="P1267">
        <v>69.957343083485597</v>
      </c>
      <c r="Q1267">
        <v>-8.0871973120000002E-4</v>
      </c>
    </row>
    <row r="1268" spans="1:17" hidden="1" x14ac:dyDescent="0.3">
      <c r="A1268" t="s">
        <v>2699</v>
      </c>
      <c r="B1268" t="s">
        <v>2700</v>
      </c>
      <c r="C1268" t="s">
        <v>3176</v>
      </c>
      <c r="D1268" t="s">
        <v>248</v>
      </c>
      <c r="E1268">
        <v>1623.7833479999999</v>
      </c>
      <c r="F1268">
        <v>898.15</v>
      </c>
      <c r="G1268">
        <v>74.607987386195802</v>
      </c>
      <c r="H1268">
        <v>9.2822141926534307</v>
      </c>
      <c r="I1268">
        <v>68.754509358681105</v>
      </c>
      <c r="J1268">
        <v>1.1603629594865199</v>
      </c>
      <c r="K1268">
        <v>801.790461184479</v>
      </c>
      <c r="L1268">
        <v>632.23133033318902</v>
      </c>
      <c r="M1268">
        <v>54.017644965656402</v>
      </c>
      <c r="N1268">
        <v>0.75778778634836297</v>
      </c>
      <c r="O1268">
        <v>8.16122028614374</v>
      </c>
      <c r="P1268">
        <v>125.665829145728</v>
      </c>
      <c r="Q1268">
        <v>7.2878117889087005E-2</v>
      </c>
    </row>
    <row r="1269" spans="1:17" hidden="1" x14ac:dyDescent="0.3">
      <c r="A1269" t="s">
        <v>2701</v>
      </c>
      <c r="B1269" t="s">
        <v>2702</v>
      </c>
      <c r="C1269" t="s">
        <v>3176</v>
      </c>
      <c r="D1269" t="s">
        <v>46</v>
      </c>
      <c r="E1269">
        <v>1621.0005000000001</v>
      </c>
      <c r="F1269">
        <v>410.9</v>
      </c>
      <c r="G1269">
        <v>3.5243546621379398</v>
      </c>
      <c r="H1269">
        <v>1.2557627575654</v>
      </c>
      <c r="I1269">
        <v>54.6609782171533</v>
      </c>
      <c r="J1269">
        <v>-2.3491949131235699</v>
      </c>
      <c r="K1269">
        <v>420.01910792506101</v>
      </c>
      <c r="L1269">
        <v>359.03248100134903</v>
      </c>
      <c r="M1269">
        <v>33.922045539142999</v>
      </c>
      <c r="N1269">
        <v>0.39591274391230502</v>
      </c>
      <c r="O1269">
        <v>21.0635191044049</v>
      </c>
      <c r="P1269">
        <v>78.535737562459204</v>
      </c>
      <c r="Q1269">
        <v>7.2630980040312001E-2</v>
      </c>
    </row>
    <row r="1270" spans="1:17" hidden="1" x14ac:dyDescent="0.3">
      <c r="A1270" t="s">
        <v>2703</v>
      </c>
      <c r="B1270" t="s">
        <v>2704</v>
      </c>
      <c r="C1270" t="s">
        <v>3176</v>
      </c>
      <c r="D1270" t="s">
        <v>204</v>
      </c>
      <c r="E1270">
        <v>1616.58168</v>
      </c>
      <c r="F1270">
        <v>861.35</v>
      </c>
      <c r="G1270">
        <v>90.403449308311494</v>
      </c>
      <c r="H1270">
        <v>-2.9963819438421799</v>
      </c>
      <c r="I1270">
        <v>60.2750659049427</v>
      </c>
      <c r="J1270">
        <v>-7.8535517258195604</v>
      </c>
      <c r="K1270">
        <v>956.05940538205698</v>
      </c>
      <c r="L1270">
        <v>802.06520594044298</v>
      </c>
      <c r="M1270">
        <v>24.492535811888999</v>
      </c>
      <c r="N1270">
        <v>1.1621115494144501</v>
      </c>
      <c r="O1270">
        <v>48.656179253497399</v>
      </c>
      <c r="P1270">
        <v>146.20551664999201</v>
      </c>
      <c r="Q1270">
        <v>0.10638589059951201</v>
      </c>
    </row>
    <row r="1271" spans="1:17" hidden="1" x14ac:dyDescent="0.3">
      <c r="A1271" t="s">
        <v>2705</v>
      </c>
      <c r="B1271" t="s">
        <v>2706</v>
      </c>
      <c r="C1271" t="s">
        <v>3176</v>
      </c>
      <c r="D1271" t="s">
        <v>2707</v>
      </c>
      <c r="E1271">
        <v>1615.3975600000001</v>
      </c>
      <c r="F1271">
        <v>1495.6</v>
      </c>
      <c r="G1271">
        <v>-34.6445574011491</v>
      </c>
      <c r="H1271">
        <v>28.851515913589399</v>
      </c>
      <c r="I1271">
        <v>-12.328504314837399</v>
      </c>
      <c r="J1271">
        <v>8.6386547293234592</v>
      </c>
      <c r="K1271">
        <v>1341.07714768806</v>
      </c>
      <c r="L1271">
        <v>1345.2745495546999</v>
      </c>
      <c r="M1271">
        <v>68.736818140284598</v>
      </c>
      <c r="N1271">
        <v>1.2744440665338499</v>
      </c>
      <c r="O1271">
        <v>18.678122492645102</v>
      </c>
      <c r="P1271">
        <v>48.815920398009901</v>
      </c>
      <c r="Q1271">
        <v>0.24529477481992801</v>
      </c>
    </row>
    <row r="1272" spans="1:17" hidden="1" x14ac:dyDescent="0.3">
      <c r="A1272" t="s">
        <v>2708</v>
      </c>
      <c r="B1272" t="s">
        <v>2709</v>
      </c>
      <c r="C1272" t="s">
        <v>3176</v>
      </c>
      <c r="D1272" t="s">
        <v>258</v>
      </c>
      <c r="E1272">
        <v>1614.47</v>
      </c>
      <c r="F1272">
        <v>1241.9000000000001</v>
      </c>
      <c r="G1272">
        <v>42.347671238770403</v>
      </c>
      <c r="H1272">
        <v>-0.40852945900077198</v>
      </c>
      <c r="I1272">
        <v>55.327556307776902</v>
      </c>
      <c r="J1272">
        <v>1.06361758348324</v>
      </c>
      <c r="K1272">
        <v>1266.70233506048</v>
      </c>
      <c r="L1272">
        <v>1060.197803458</v>
      </c>
      <c r="M1272">
        <v>43.350154855278703</v>
      </c>
      <c r="N1272">
        <v>0.28423356741116101</v>
      </c>
      <c r="O1272">
        <v>26.411144214509999</v>
      </c>
      <c r="P1272">
        <v>97.267889762528796</v>
      </c>
      <c r="Q1272">
        <v>7.5112053602203993E-2</v>
      </c>
    </row>
    <row r="1273" spans="1:17" hidden="1" x14ac:dyDescent="0.3">
      <c r="A1273" t="s">
        <v>2710</v>
      </c>
      <c r="B1273" t="s">
        <v>2711</v>
      </c>
      <c r="C1273" t="s">
        <v>3176</v>
      </c>
      <c r="D1273" t="s">
        <v>204</v>
      </c>
      <c r="E1273">
        <v>1614.3669024999999</v>
      </c>
      <c r="F1273">
        <v>1779.25</v>
      </c>
      <c r="G1273">
        <v>94.106856419220804</v>
      </c>
      <c r="H1273">
        <v>37.279662255052799</v>
      </c>
      <c r="I1273">
        <v>95.215605508423394</v>
      </c>
      <c r="J1273">
        <v>4.5180753815706298</v>
      </c>
      <c r="K1273">
        <v>1372.37487988716</v>
      </c>
      <c r="L1273">
        <v>1068.99615088308</v>
      </c>
      <c r="M1273">
        <v>69.366701694971297</v>
      </c>
      <c r="N1273">
        <v>1.4890040885581299</v>
      </c>
      <c r="O1273">
        <v>4.8138260503020902</v>
      </c>
      <c r="P1273">
        <v>150.19334880123699</v>
      </c>
      <c r="Q1273">
        <v>0.14549212265387501</v>
      </c>
    </row>
    <row r="1274" spans="1:17" hidden="1" x14ac:dyDescent="0.3">
      <c r="A1274" t="s">
        <v>2712</v>
      </c>
      <c r="B1274" t="s">
        <v>2713</v>
      </c>
      <c r="C1274" t="s">
        <v>3176</v>
      </c>
      <c r="D1274" t="s">
        <v>57</v>
      </c>
      <c r="E1274">
        <v>1609.506463988</v>
      </c>
      <c r="F1274">
        <v>226.06</v>
      </c>
      <c r="G1274">
        <v>-44.4815947144833</v>
      </c>
      <c r="H1274">
        <v>-6.1834711640805704</v>
      </c>
      <c r="I1274">
        <v>-29.4643838820251</v>
      </c>
      <c r="J1274">
        <v>1.2429222359310601</v>
      </c>
      <c r="K1274">
        <v>233.74368513044101</v>
      </c>
      <c r="M1274">
        <v>42.961796445624799</v>
      </c>
      <c r="N1274">
        <v>0.50770854727348103</v>
      </c>
      <c r="O1274">
        <v>31.1819870830752</v>
      </c>
      <c r="P1274">
        <v>13.597989949748699</v>
      </c>
    </row>
    <row r="1275" spans="1:17" hidden="1" x14ac:dyDescent="0.3">
      <c r="A1275" t="s">
        <v>2714</v>
      </c>
      <c r="B1275" t="s">
        <v>2715</v>
      </c>
      <c r="C1275" t="s">
        <v>3176</v>
      </c>
      <c r="D1275" t="s">
        <v>127</v>
      </c>
      <c r="E1275">
        <v>1608.46784316</v>
      </c>
      <c r="F1275">
        <v>71.459999999999994</v>
      </c>
      <c r="G1275">
        <v>52.262446687804001</v>
      </c>
      <c r="H1275">
        <v>-2.0560044116138099</v>
      </c>
      <c r="I1275">
        <v>18.838243283657501</v>
      </c>
      <c r="J1275">
        <v>2.3712010474015401</v>
      </c>
      <c r="K1275">
        <v>68.942739970796595</v>
      </c>
      <c r="L1275">
        <v>61.133836657430898</v>
      </c>
      <c r="M1275">
        <v>46.172177115540499</v>
      </c>
      <c r="N1275">
        <v>0.66478414816147202</v>
      </c>
      <c r="O1275">
        <v>20.347047299188301</v>
      </c>
      <c r="P1275">
        <v>98.444876423215703</v>
      </c>
      <c r="Q1275">
        <v>5.7249803849545998E-2</v>
      </c>
    </row>
    <row r="1276" spans="1:17" hidden="1" x14ac:dyDescent="0.3">
      <c r="A1276" t="s">
        <v>2716</v>
      </c>
      <c r="B1276" t="s">
        <v>2717</v>
      </c>
      <c r="C1276" t="s">
        <v>3176</v>
      </c>
      <c r="D1276" t="s">
        <v>611</v>
      </c>
      <c r="E1276">
        <v>1607.4724881</v>
      </c>
      <c r="F1276">
        <v>269.39999999999998</v>
      </c>
      <c r="G1276">
        <v>-10.2722427764089</v>
      </c>
      <c r="H1276">
        <v>-1.69351302204652</v>
      </c>
      <c r="I1276">
        <v>8.9690174977495101</v>
      </c>
      <c r="J1276">
        <v>-0.71888759225212095</v>
      </c>
      <c r="K1276">
        <v>259.36821410570798</v>
      </c>
      <c r="L1276">
        <v>239.34110253350701</v>
      </c>
      <c r="M1276">
        <v>46.453586527577102</v>
      </c>
      <c r="N1276">
        <v>0.93942403778583705</v>
      </c>
      <c r="O1276">
        <v>14.328136599851501</v>
      </c>
      <c r="P1276">
        <v>40.312499999999901</v>
      </c>
      <c r="Q1276">
        <v>-4.7091730222750001E-3</v>
      </c>
    </row>
    <row r="1277" spans="1:17" hidden="1" x14ac:dyDescent="0.3">
      <c r="A1277" t="s">
        <v>2718</v>
      </c>
      <c r="B1277" t="s">
        <v>2719</v>
      </c>
      <c r="C1277" t="s">
        <v>3176</v>
      </c>
      <c r="D1277" t="s">
        <v>204</v>
      </c>
      <c r="E1277">
        <v>1607.0505149999999</v>
      </c>
      <c r="F1277">
        <v>118.79</v>
      </c>
      <c r="G1277">
        <v>10.354451304601501</v>
      </c>
      <c r="H1277">
        <v>-5.4163799811753597</v>
      </c>
      <c r="I1277">
        <v>-22.3444177343322</v>
      </c>
      <c r="J1277">
        <v>0.176801872744312</v>
      </c>
      <c r="K1277">
        <v>124.772162357995</v>
      </c>
      <c r="L1277">
        <v>118.173761902061</v>
      </c>
      <c r="M1277">
        <v>41.378417650806703</v>
      </c>
      <c r="N1277">
        <v>0.48764151722705201</v>
      </c>
      <c r="O1277">
        <v>32.166007239666598</v>
      </c>
      <c r="P1277">
        <v>50.940279542566699</v>
      </c>
      <c r="Q1277">
        <v>9.0417435910430999E-2</v>
      </c>
    </row>
    <row r="1278" spans="1:17" hidden="1" x14ac:dyDescent="0.3">
      <c r="A1278" t="s">
        <v>2720</v>
      </c>
      <c r="B1278" t="s">
        <v>2721</v>
      </c>
      <c r="C1278" t="s">
        <v>3176</v>
      </c>
      <c r="D1278" t="s">
        <v>127</v>
      </c>
      <c r="E1278">
        <v>1606.02621507</v>
      </c>
      <c r="F1278">
        <v>13.41</v>
      </c>
      <c r="G1278">
        <v>-4.4338110659392802</v>
      </c>
      <c r="H1278">
        <v>-1.46563644624585</v>
      </c>
      <c r="I1278">
        <v>-16.889071424262099</v>
      </c>
      <c r="J1278">
        <v>-3.5912090768678402</v>
      </c>
      <c r="K1278">
        <v>13.619317837772799</v>
      </c>
      <c r="L1278">
        <v>13.4245145575024</v>
      </c>
      <c r="M1278">
        <v>41.868203636484303</v>
      </c>
      <c r="N1278">
        <v>0.49202639605973902</v>
      </c>
      <c r="O1278">
        <v>37.211036539895503</v>
      </c>
      <c r="P1278">
        <v>71.923076923076906</v>
      </c>
      <c r="Q1278">
        <v>5.9162826761762002E-2</v>
      </c>
    </row>
    <row r="1279" spans="1:17" hidden="1" x14ac:dyDescent="0.3">
      <c r="A1279" t="s">
        <v>2722</v>
      </c>
      <c r="B1279" t="s">
        <v>2723</v>
      </c>
      <c r="C1279" t="s">
        <v>3176</v>
      </c>
      <c r="D1279" t="s">
        <v>286</v>
      </c>
      <c r="E1279">
        <v>1605.592391742</v>
      </c>
      <c r="F1279">
        <v>28.97</v>
      </c>
      <c r="G1279">
        <v>-48.675341653314298</v>
      </c>
      <c r="H1279">
        <v>-6.6651641912281399</v>
      </c>
      <c r="I1279">
        <v>-28.672338788791599</v>
      </c>
      <c r="J1279">
        <v>-2.1232611575829998</v>
      </c>
      <c r="K1279">
        <v>30.591327379833</v>
      </c>
      <c r="L1279">
        <v>31.733999406349898</v>
      </c>
      <c r="M1279">
        <v>27.7243446595952</v>
      </c>
      <c r="N1279">
        <v>0.38974905836183099</v>
      </c>
      <c r="O1279">
        <v>58.094580600621299</v>
      </c>
      <c r="P1279">
        <v>28.7555555555555</v>
      </c>
      <c r="Q1279">
        <v>-3.9535559128334001E-2</v>
      </c>
    </row>
    <row r="1280" spans="1:17" hidden="1" x14ac:dyDescent="0.3">
      <c r="A1280" t="s">
        <v>2724</v>
      </c>
      <c r="B1280" t="s">
        <v>2725</v>
      </c>
      <c r="C1280" t="s">
        <v>3176</v>
      </c>
      <c r="D1280" t="s">
        <v>46</v>
      </c>
      <c r="E1280">
        <v>1599.5232278639901</v>
      </c>
      <c r="F1280">
        <v>269.52</v>
      </c>
      <c r="G1280">
        <v>502.64192883010298</v>
      </c>
      <c r="H1280">
        <v>25.376507325475298</v>
      </c>
      <c r="I1280">
        <v>138.34545290559799</v>
      </c>
      <c r="J1280">
        <v>14.6694280721602</v>
      </c>
      <c r="K1280">
        <v>212.20711673405</v>
      </c>
      <c r="L1280">
        <v>148.014479366307</v>
      </c>
      <c r="M1280">
        <v>78.237137200503696</v>
      </c>
      <c r="N1280">
        <v>1.6133213912641799</v>
      </c>
      <c r="O1280">
        <v>2.1816562778272401</v>
      </c>
      <c r="P1280">
        <v>528.98483080513404</v>
      </c>
      <c r="Q1280">
        <v>0.22318494116358201</v>
      </c>
    </row>
    <row r="1281" spans="1:17" hidden="1" x14ac:dyDescent="0.3">
      <c r="A1281" t="s">
        <v>2726</v>
      </c>
      <c r="B1281" t="s">
        <v>2727</v>
      </c>
      <c r="C1281" t="s">
        <v>3176</v>
      </c>
      <c r="D1281" t="s">
        <v>118</v>
      </c>
      <c r="E1281">
        <v>1595.9447093430001</v>
      </c>
      <c r="F1281">
        <v>14.81</v>
      </c>
      <c r="G1281">
        <v>-21.399991881739901</v>
      </c>
      <c r="H1281">
        <v>-5.7708736926595803</v>
      </c>
      <c r="I1281">
        <v>-32.965902782783601</v>
      </c>
      <c r="J1281">
        <v>-0.64708386417928498</v>
      </c>
      <c r="K1281">
        <v>16.091186375305099</v>
      </c>
      <c r="L1281">
        <v>16.554825474969501</v>
      </c>
      <c r="M1281">
        <v>29.0948748008175</v>
      </c>
      <c r="N1281">
        <v>0.78172608395389398</v>
      </c>
      <c r="O1281">
        <v>77.955073951014199</v>
      </c>
      <c r="P1281">
        <v>24.094991185315699</v>
      </c>
      <c r="Q1281">
        <v>2.2117293774359999E-2</v>
      </c>
    </row>
    <row r="1282" spans="1:17" hidden="1" x14ac:dyDescent="0.3">
      <c r="A1282" t="s">
        <v>2728</v>
      </c>
      <c r="B1282" t="s">
        <v>2729</v>
      </c>
      <c r="C1282" t="s">
        <v>3176</v>
      </c>
      <c r="D1282" t="s">
        <v>21</v>
      </c>
      <c r="E1282">
        <v>1590.2033058</v>
      </c>
      <c r="F1282">
        <v>429.5</v>
      </c>
      <c r="G1282">
        <v>24.8628716563727</v>
      </c>
      <c r="H1282">
        <v>6.1019600288271203</v>
      </c>
      <c r="I1282">
        <v>30.704732137851298</v>
      </c>
      <c r="J1282">
        <v>5.62148820579052</v>
      </c>
      <c r="K1282">
        <v>387.07497971422799</v>
      </c>
      <c r="L1282">
        <v>341.62510087014499</v>
      </c>
      <c r="M1282">
        <v>60.808558295713297</v>
      </c>
      <c r="N1282">
        <v>1.7006284067669999</v>
      </c>
      <c r="O1282">
        <v>5.4598370197904398</v>
      </c>
      <c r="P1282">
        <v>72.906602254428293</v>
      </c>
      <c r="Q1282">
        <v>-1.5112523535749E-2</v>
      </c>
    </row>
    <row r="1283" spans="1:17" hidden="1" x14ac:dyDescent="0.3">
      <c r="A1283" t="s">
        <v>2730</v>
      </c>
      <c r="B1283" t="s">
        <v>2731</v>
      </c>
      <c r="C1283" t="s">
        <v>3176</v>
      </c>
      <c r="D1283" t="s">
        <v>419</v>
      </c>
      <c r="E1283">
        <v>1589.7314795249999</v>
      </c>
      <c r="F1283">
        <v>509.25</v>
      </c>
      <c r="G1283">
        <v>-16.020111680402799</v>
      </c>
      <c r="H1283">
        <v>5.5420851259361401E-2</v>
      </c>
      <c r="I1283">
        <v>-12.365333583302601</v>
      </c>
      <c r="J1283">
        <v>-4.2641000744640403</v>
      </c>
      <c r="K1283">
        <v>507.03870434830799</v>
      </c>
      <c r="L1283">
        <v>505.42128012133998</v>
      </c>
      <c r="M1283">
        <v>44.196451159491701</v>
      </c>
      <c r="N1283">
        <v>0.87586591051212603</v>
      </c>
      <c r="O1283">
        <v>48.934707903780001</v>
      </c>
      <c r="P1283">
        <v>26.051980198019798</v>
      </c>
      <c r="Q1283">
        <v>-3.7374384077469998E-3</v>
      </c>
    </row>
    <row r="1284" spans="1:17" hidden="1" x14ac:dyDescent="0.3">
      <c r="A1284" t="s">
        <v>2732</v>
      </c>
      <c r="B1284" t="s">
        <v>2733</v>
      </c>
      <c r="C1284" t="s">
        <v>3176</v>
      </c>
      <c r="D1284" t="s">
        <v>501</v>
      </c>
      <c r="E1284">
        <v>1585.9583634799999</v>
      </c>
      <c r="F1284">
        <v>224.33</v>
      </c>
      <c r="G1284">
        <v>40.445202114189101</v>
      </c>
      <c r="H1284">
        <v>31.560191437024699</v>
      </c>
      <c r="I1284">
        <v>73.612478684303497</v>
      </c>
      <c r="J1284">
        <v>23.8793266847536</v>
      </c>
      <c r="K1284">
        <v>166.053892342334</v>
      </c>
      <c r="L1284">
        <v>141.69228956602799</v>
      </c>
      <c r="M1284">
        <v>80.350550228401005</v>
      </c>
      <c r="N1284">
        <v>2.7810934979745601</v>
      </c>
      <c r="O1284">
        <v>10.729728524940899</v>
      </c>
      <c r="P1284">
        <v>121.669960474308</v>
      </c>
      <c r="Q1284">
        <v>7.0133221679208005E-2</v>
      </c>
    </row>
    <row r="1285" spans="1:17" hidden="1" x14ac:dyDescent="0.3">
      <c r="A1285" t="s">
        <v>2734</v>
      </c>
      <c r="B1285" t="s">
        <v>2735</v>
      </c>
      <c r="C1285" t="s">
        <v>3176</v>
      </c>
      <c r="D1285" t="s">
        <v>2736</v>
      </c>
      <c r="E1285">
        <v>1584.2140440000001</v>
      </c>
      <c r="F1285">
        <v>641.04999999999995</v>
      </c>
      <c r="G1285">
        <v>1876.9383480249601</v>
      </c>
      <c r="H1285">
        <v>-15.907078751654</v>
      </c>
      <c r="I1285">
        <v>15.881912937278701</v>
      </c>
      <c r="J1285">
        <v>1.5486339729762899</v>
      </c>
      <c r="K1285">
        <v>692.79756209874301</v>
      </c>
      <c r="L1285">
        <v>522.31394654201699</v>
      </c>
      <c r="M1285">
        <v>44.20643932134</v>
      </c>
      <c r="N1285">
        <v>0.604724409448818</v>
      </c>
      <c r="O1285">
        <v>48.506356758443097</v>
      </c>
      <c r="P1285">
        <v>1903.7285108283099</v>
      </c>
    </row>
    <row r="1286" spans="1:17" hidden="1" x14ac:dyDescent="0.3">
      <c r="A1286" t="s">
        <v>2737</v>
      </c>
      <c r="B1286" t="s">
        <v>2738</v>
      </c>
      <c r="C1286" t="s">
        <v>3176</v>
      </c>
      <c r="D1286" t="s">
        <v>54</v>
      </c>
      <c r="E1286">
        <v>1579.04360688</v>
      </c>
      <c r="F1286">
        <v>788.35</v>
      </c>
      <c r="G1286">
        <v>21.4126973127591</v>
      </c>
      <c r="H1286">
        <v>13.732896520264299</v>
      </c>
      <c r="I1286">
        <v>15.551270312324601</v>
      </c>
      <c r="J1286">
        <v>9.9761896504448195</v>
      </c>
      <c r="K1286">
        <v>682.34247718353697</v>
      </c>
      <c r="L1286">
        <v>617.35460697032295</v>
      </c>
      <c r="M1286">
        <v>85.841321621888099</v>
      </c>
      <c r="N1286">
        <v>1.87402797198209</v>
      </c>
      <c r="O1286">
        <v>2.9809094945138601</v>
      </c>
      <c r="P1286">
        <v>67.023305084745701</v>
      </c>
      <c r="Q1286">
        <v>7.3970165840831006E-2</v>
      </c>
    </row>
    <row r="1287" spans="1:17" hidden="1" x14ac:dyDescent="0.3">
      <c r="A1287" t="s">
        <v>2739</v>
      </c>
      <c r="B1287" t="s">
        <v>2740</v>
      </c>
      <c r="C1287" t="s">
        <v>3176</v>
      </c>
      <c r="D1287" t="s">
        <v>624</v>
      </c>
      <c r="E1287">
        <v>1569.855566705</v>
      </c>
      <c r="F1287">
        <v>718.45</v>
      </c>
      <c r="G1287">
        <v>36.7743644570279</v>
      </c>
      <c r="H1287">
        <v>-10.2689920429506</v>
      </c>
      <c r="I1287">
        <v>57.860697648196897</v>
      </c>
      <c r="J1287">
        <v>0.145750022036296</v>
      </c>
      <c r="K1287">
        <v>680.89613576008196</v>
      </c>
      <c r="L1287">
        <v>559.33496305081701</v>
      </c>
      <c r="M1287">
        <v>39.560515896579503</v>
      </c>
      <c r="N1287">
        <v>0.36030027938696002</v>
      </c>
      <c r="O1287">
        <v>20.3841603451875</v>
      </c>
      <c r="P1287">
        <v>90.191925876902701</v>
      </c>
      <c r="Q1287">
        <v>3.8830108668746997E-2</v>
      </c>
    </row>
    <row r="1288" spans="1:17" hidden="1" x14ac:dyDescent="0.3">
      <c r="A1288" t="s">
        <v>2741</v>
      </c>
      <c r="B1288" t="s">
        <v>2742</v>
      </c>
      <c r="C1288" t="s">
        <v>3176</v>
      </c>
      <c r="D1288" t="s">
        <v>545</v>
      </c>
      <c r="E1288">
        <v>1568.9295</v>
      </c>
      <c r="F1288">
        <v>149.85</v>
      </c>
      <c r="G1288">
        <v>60.386069987586602</v>
      </c>
      <c r="H1288">
        <v>-0.53357379409260197</v>
      </c>
      <c r="I1288">
        <v>6.7129067306064298</v>
      </c>
      <c r="J1288">
        <v>2.6794007497558598</v>
      </c>
      <c r="K1288">
        <v>150.58874420680701</v>
      </c>
      <c r="L1288">
        <v>136.755654500312</v>
      </c>
      <c r="M1288">
        <v>57.228475497155998</v>
      </c>
      <c r="N1288">
        <v>0.93187058728920702</v>
      </c>
      <c r="O1288">
        <v>22.1221221221221</v>
      </c>
      <c r="P1288">
        <v>96.653543307086593</v>
      </c>
      <c r="Q1288">
        <v>6.7606173797651006E-2</v>
      </c>
    </row>
    <row r="1289" spans="1:17" hidden="1" x14ac:dyDescent="0.3">
      <c r="A1289" t="s">
        <v>2743</v>
      </c>
      <c r="B1289" t="s">
        <v>2744</v>
      </c>
      <c r="C1289" t="s">
        <v>3176</v>
      </c>
      <c r="D1289" t="s">
        <v>483</v>
      </c>
      <c r="E1289">
        <v>1563.1976256</v>
      </c>
      <c r="F1289">
        <v>754</v>
      </c>
      <c r="G1289">
        <v>-28.775614190351099</v>
      </c>
      <c r="H1289">
        <v>10.969696815533601</v>
      </c>
      <c r="I1289">
        <v>4.6564654487216597</v>
      </c>
      <c r="J1289">
        <v>6.3622553702103701</v>
      </c>
      <c r="K1289">
        <v>690.55957707044399</v>
      </c>
      <c r="L1289">
        <v>679.26675766624396</v>
      </c>
      <c r="M1289">
        <v>73.478415883726299</v>
      </c>
      <c r="N1289">
        <v>0.84528835956901405</v>
      </c>
      <c r="O1289">
        <v>9.3368700265251903</v>
      </c>
      <c r="P1289">
        <v>33.4513274336283</v>
      </c>
      <c r="Q1289">
        <v>7.6777536091513998E-2</v>
      </c>
    </row>
    <row r="1290" spans="1:17" hidden="1" x14ac:dyDescent="0.3">
      <c r="A1290" t="s">
        <v>2745</v>
      </c>
      <c r="B1290" t="s">
        <v>2746</v>
      </c>
      <c r="C1290" t="s">
        <v>3176</v>
      </c>
      <c r="D1290" t="s">
        <v>419</v>
      </c>
      <c r="E1290">
        <v>1562.25870837</v>
      </c>
      <c r="F1290">
        <v>123.15</v>
      </c>
      <c r="G1290">
        <v>17.080143580136902</v>
      </c>
      <c r="H1290">
        <v>65.759152187938696</v>
      </c>
      <c r="I1290">
        <v>130.00293907494699</v>
      </c>
      <c r="J1290">
        <v>-1.91824117348773</v>
      </c>
      <c r="K1290">
        <v>91.165623306936595</v>
      </c>
      <c r="L1290">
        <v>72.776269567682306</v>
      </c>
      <c r="M1290">
        <v>65.601192151637903</v>
      </c>
      <c r="N1290">
        <v>1.18782367142706</v>
      </c>
      <c r="O1290">
        <v>10.190824198132299</v>
      </c>
      <c r="P1290">
        <v>164.27038626609399</v>
      </c>
      <c r="Q1290">
        <v>8.3530259095872E-2</v>
      </c>
    </row>
    <row r="1291" spans="1:17" hidden="1" x14ac:dyDescent="0.3">
      <c r="A1291" t="s">
        <v>2747</v>
      </c>
      <c r="B1291" t="s">
        <v>2748</v>
      </c>
      <c r="C1291" t="s">
        <v>3176</v>
      </c>
      <c r="D1291" t="s">
        <v>756</v>
      </c>
      <c r="E1291">
        <v>1561.576926448</v>
      </c>
      <c r="F1291">
        <v>71.48</v>
      </c>
      <c r="G1291">
        <v>108.017753762674</v>
      </c>
      <c r="H1291">
        <v>3.5422315981185202</v>
      </c>
      <c r="I1291">
        <v>18.7562014870913</v>
      </c>
      <c r="J1291">
        <v>7.9382570465945399</v>
      </c>
      <c r="K1291">
        <v>67.613207601470407</v>
      </c>
      <c r="L1291">
        <v>57.3467248589996</v>
      </c>
      <c r="M1291">
        <v>56.419644958605801</v>
      </c>
      <c r="N1291">
        <v>0.75606909182230297</v>
      </c>
      <c r="O1291">
        <v>8.4219362059317202</v>
      </c>
      <c r="P1291">
        <v>156.66068222621101</v>
      </c>
      <c r="Q1291">
        <v>0.22275515594194101</v>
      </c>
    </row>
    <row r="1292" spans="1:17" hidden="1" x14ac:dyDescent="0.3">
      <c r="A1292" t="s">
        <v>2749</v>
      </c>
      <c r="B1292" t="s">
        <v>2750</v>
      </c>
      <c r="C1292" t="s">
        <v>3176</v>
      </c>
      <c r="D1292" t="s">
        <v>218</v>
      </c>
      <c r="E1292">
        <v>1559.8880171999999</v>
      </c>
      <c r="F1292">
        <v>910.2</v>
      </c>
      <c r="G1292">
        <v>124.33184327421201</v>
      </c>
      <c r="H1292">
        <v>-3.90082676624252</v>
      </c>
      <c r="I1292">
        <v>28.7158505144785</v>
      </c>
      <c r="J1292">
        <v>0.37845315261745399</v>
      </c>
      <c r="K1292">
        <v>832.00262724098297</v>
      </c>
      <c r="L1292">
        <v>676.65427031920899</v>
      </c>
      <c r="M1292">
        <v>53.427116586059398</v>
      </c>
      <c r="N1292">
        <v>0.83949120008299605</v>
      </c>
      <c r="O1292">
        <v>11.250274664908799</v>
      </c>
      <c r="P1292">
        <v>173.333333333333</v>
      </c>
      <c r="Q1292">
        <v>0.12978058278318799</v>
      </c>
    </row>
    <row r="1293" spans="1:17" hidden="1" x14ac:dyDescent="0.3">
      <c r="A1293" t="s">
        <v>2751</v>
      </c>
      <c r="B1293" t="s">
        <v>2752</v>
      </c>
      <c r="C1293" t="s">
        <v>3176</v>
      </c>
      <c r="D1293" t="s">
        <v>281</v>
      </c>
      <c r="E1293">
        <v>1556.371605</v>
      </c>
      <c r="F1293">
        <v>49.51</v>
      </c>
      <c r="G1293">
        <v>9.3009336414081503</v>
      </c>
      <c r="H1293">
        <v>28.380989105403899</v>
      </c>
      <c r="I1293">
        <v>18.963782541638501</v>
      </c>
      <c r="J1293">
        <v>9.2666056714462606</v>
      </c>
      <c r="K1293">
        <v>40.992390874264899</v>
      </c>
      <c r="L1293">
        <v>36.995511803489798</v>
      </c>
      <c r="M1293">
        <v>93.051452440803999</v>
      </c>
      <c r="N1293">
        <v>1.86698447706885</v>
      </c>
      <c r="O1293">
        <v>0.30296909715208298</v>
      </c>
      <c r="P1293">
        <v>83.370370370370296</v>
      </c>
    </row>
    <row r="1294" spans="1:17" hidden="1" x14ac:dyDescent="0.3">
      <c r="A1294" t="s">
        <v>2753</v>
      </c>
      <c r="B1294" t="s">
        <v>2754</v>
      </c>
      <c r="C1294" t="s">
        <v>3176</v>
      </c>
      <c r="D1294" t="s">
        <v>163</v>
      </c>
      <c r="E1294">
        <v>1555.8238919999999</v>
      </c>
      <c r="F1294">
        <v>650.4</v>
      </c>
      <c r="G1294">
        <v>-69.820785002752402</v>
      </c>
      <c r="H1294">
        <v>7.8085744879633703</v>
      </c>
      <c r="I1294">
        <v>2.1623563186040702</v>
      </c>
      <c r="J1294">
        <v>-4.9323835220426497</v>
      </c>
      <c r="K1294">
        <v>628.37590485994394</v>
      </c>
      <c r="L1294">
        <v>698.25955728368001</v>
      </c>
      <c r="M1294">
        <v>73.200757381725197</v>
      </c>
      <c r="N1294">
        <v>1.24409090606034</v>
      </c>
      <c r="O1294">
        <v>79.873923739237398</v>
      </c>
      <c r="P1294">
        <v>43.338842975206603</v>
      </c>
      <c r="Q1294">
        <v>4.3233796159698003E-2</v>
      </c>
    </row>
    <row r="1295" spans="1:17" hidden="1" x14ac:dyDescent="0.3">
      <c r="A1295" t="s">
        <v>2755</v>
      </c>
      <c r="B1295" t="s">
        <v>2756</v>
      </c>
      <c r="C1295" t="s">
        <v>3176</v>
      </c>
      <c r="D1295" t="s">
        <v>2694</v>
      </c>
      <c r="E1295">
        <v>1553.521</v>
      </c>
      <c r="F1295">
        <v>1895</v>
      </c>
      <c r="G1295">
        <v>532.32932604026303</v>
      </c>
      <c r="H1295">
        <v>-0.73891401613360197</v>
      </c>
      <c r="I1295">
        <v>100.56003592177601</v>
      </c>
      <c r="J1295">
        <v>-4.5084515089915902</v>
      </c>
      <c r="K1295">
        <v>1780.6338670783</v>
      </c>
      <c r="L1295">
        <v>1195.2739519095001</v>
      </c>
      <c r="M1295">
        <v>48.903144597234103</v>
      </c>
      <c r="N1295">
        <v>0.50783608156378901</v>
      </c>
      <c r="O1295">
        <v>16.622691292875899</v>
      </c>
      <c r="P1295">
        <v>726.60850599781895</v>
      </c>
    </row>
    <row r="1296" spans="1:17" hidden="1" x14ac:dyDescent="0.3">
      <c r="A1296" t="s">
        <v>2757</v>
      </c>
      <c r="B1296" t="s">
        <v>2758</v>
      </c>
      <c r="C1296" t="s">
        <v>3176</v>
      </c>
      <c r="D1296" t="s">
        <v>163</v>
      </c>
      <c r="E1296">
        <v>1545.954973875</v>
      </c>
      <c r="F1296">
        <v>1260.75</v>
      </c>
      <c r="G1296">
        <v>-17.276765896480001</v>
      </c>
      <c r="H1296">
        <v>-2.4578456858777802</v>
      </c>
      <c r="I1296">
        <v>13.748713619332699</v>
      </c>
      <c r="J1296">
        <v>-3.8894087858458</v>
      </c>
      <c r="K1296">
        <v>1272.18873881998</v>
      </c>
      <c r="L1296">
        <v>1183.2250332961601</v>
      </c>
      <c r="M1296">
        <v>40.701939177288402</v>
      </c>
      <c r="N1296">
        <v>0.22182350364126399</v>
      </c>
      <c r="O1296">
        <v>24.9256395002974</v>
      </c>
      <c r="P1296">
        <v>40.106684447407901</v>
      </c>
      <c r="Q1296">
        <v>-5.5796584271879002E-2</v>
      </c>
    </row>
    <row r="1297" spans="1:17" hidden="1" x14ac:dyDescent="0.3">
      <c r="A1297" t="s">
        <v>2759</v>
      </c>
      <c r="B1297" t="s">
        <v>2760</v>
      </c>
      <c r="C1297" t="s">
        <v>3176</v>
      </c>
      <c r="D1297" t="s">
        <v>376</v>
      </c>
      <c r="E1297">
        <v>1542.5931923999999</v>
      </c>
      <c r="F1297">
        <v>130.16</v>
      </c>
      <c r="G1297">
        <v>-14.136005423306001</v>
      </c>
      <c r="H1297">
        <v>-8.3881493582278299</v>
      </c>
      <c r="I1297">
        <v>2.8497474539192398</v>
      </c>
      <c r="J1297">
        <v>-2.8572864265352398</v>
      </c>
      <c r="K1297">
        <v>129.68121622963599</v>
      </c>
      <c r="L1297">
        <v>120.945510890789</v>
      </c>
      <c r="M1297">
        <v>42.673819845251103</v>
      </c>
      <c r="N1297">
        <v>0.246380854876282</v>
      </c>
      <c r="O1297">
        <v>19.929317762753499</v>
      </c>
      <c r="P1297">
        <v>37.881355932203299</v>
      </c>
      <c r="Q1297">
        <v>5.3064832070155998E-2</v>
      </c>
    </row>
    <row r="1298" spans="1:17" hidden="1" x14ac:dyDescent="0.3">
      <c r="A1298" t="s">
        <v>2761</v>
      </c>
      <c r="B1298" t="s">
        <v>2762</v>
      </c>
      <c r="C1298" t="s">
        <v>3176</v>
      </c>
      <c r="D1298" t="s">
        <v>985</v>
      </c>
      <c r="E1298">
        <v>1541.1258053399999</v>
      </c>
      <c r="F1298">
        <v>356.1</v>
      </c>
      <c r="G1298">
        <v>1084.0581857204099</v>
      </c>
      <c r="H1298">
        <v>-25.455827106649199</v>
      </c>
      <c r="I1298">
        <v>295.59923172338603</v>
      </c>
      <c r="J1298">
        <v>0.95819080268597701</v>
      </c>
      <c r="K1298">
        <v>377.83118866151801</v>
      </c>
      <c r="L1298">
        <v>236.305377524178</v>
      </c>
      <c r="M1298">
        <v>22.4890146179048</v>
      </c>
      <c r="N1298">
        <v>0.54051774974169597</v>
      </c>
      <c r="O1298">
        <v>38.949733221005303</v>
      </c>
      <c r="P1298">
        <v>1393.08176100628</v>
      </c>
      <c r="Q1298">
        <v>0.20182898805456601</v>
      </c>
    </row>
    <row r="1299" spans="1:17" hidden="1" x14ac:dyDescent="0.3">
      <c r="A1299" t="s">
        <v>2763</v>
      </c>
      <c r="B1299" t="s">
        <v>2764</v>
      </c>
      <c r="C1299" t="s">
        <v>3176</v>
      </c>
      <c r="D1299" t="s">
        <v>681</v>
      </c>
      <c r="E1299">
        <v>1537.0290047999999</v>
      </c>
      <c r="F1299">
        <v>222.08</v>
      </c>
      <c r="G1299">
        <v>-43.815960317653698</v>
      </c>
      <c r="H1299">
        <v>-10.3372347451569</v>
      </c>
      <c r="I1299">
        <v>-27.931023474528399</v>
      </c>
      <c r="J1299">
        <v>-2.1948614107803102</v>
      </c>
      <c r="K1299">
        <v>242.00594454787</v>
      </c>
      <c r="L1299">
        <v>257.834819527489</v>
      </c>
      <c r="M1299">
        <v>38.929347944289603</v>
      </c>
      <c r="N1299">
        <v>1.0592894466218701</v>
      </c>
      <c r="O1299">
        <v>49.045389048991296</v>
      </c>
      <c r="P1299">
        <v>3.3362803033828201</v>
      </c>
      <c r="Q1299">
        <v>4.9004213634234003E-2</v>
      </c>
    </row>
    <row r="1300" spans="1:17" hidden="1" x14ac:dyDescent="0.3">
      <c r="A1300" t="s">
        <v>2765</v>
      </c>
      <c r="B1300" t="s">
        <v>2766</v>
      </c>
      <c r="C1300" t="s">
        <v>3176</v>
      </c>
      <c r="D1300" t="s">
        <v>75</v>
      </c>
      <c r="E1300">
        <v>1531.5101549999999</v>
      </c>
      <c r="F1300">
        <v>134.28</v>
      </c>
      <c r="G1300">
        <v>-16.771298547857601</v>
      </c>
      <c r="H1300">
        <v>24.269442912155998</v>
      </c>
      <c r="I1300">
        <v>32.983819873011001</v>
      </c>
      <c r="J1300">
        <v>5.9957061985952498</v>
      </c>
      <c r="K1300">
        <v>111.042889321945</v>
      </c>
      <c r="L1300">
        <v>101.751215017392</v>
      </c>
      <c r="M1300">
        <v>76.721130280445294</v>
      </c>
      <c r="N1300">
        <v>2.6470007085062202</v>
      </c>
      <c r="O1300">
        <v>7.2386058981233203</v>
      </c>
      <c r="P1300">
        <v>61.0071942446043</v>
      </c>
    </row>
    <row r="1301" spans="1:17" hidden="1" x14ac:dyDescent="0.3">
      <c r="A1301" t="s">
        <v>2767</v>
      </c>
      <c r="B1301" t="s">
        <v>2768</v>
      </c>
      <c r="C1301" t="s">
        <v>3176</v>
      </c>
      <c r="D1301" t="s">
        <v>376</v>
      </c>
      <c r="E1301">
        <v>1530.7277208</v>
      </c>
      <c r="F1301">
        <v>247.58</v>
      </c>
      <c r="G1301">
        <v>-9.9578978617383793</v>
      </c>
      <c r="H1301">
        <v>-7.8845801232845902</v>
      </c>
      <c r="I1301">
        <v>-16.047646116595399</v>
      </c>
      <c r="J1301">
        <v>0.44401105798175899</v>
      </c>
      <c r="K1301">
        <v>261.84806272537998</v>
      </c>
      <c r="L1301">
        <v>252.057087495442</v>
      </c>
      <c r="M1301">
        <v>37.790402014506803</v>
      </c>
      <c r="N1301">
        <v>0.78863442573962605</v>
      </c>
      <c r="O1301">
        <v>25.999676872122102</v>
      </c>
      <c r="P1301">
        <v>22.701028373187899</v>
      </c>
      <c r="Q1301">
        <v>0.10435128985719</v>
      </c>
    </row>
    <row r="1302" spans="1:17" hidden="1" x14ac:dyDescent="0.3">
      <c r="A1302" t="s">
        <v>2769</v>
      </c>
      <c r="B1302" t="s">
        <v>2770</v>
      </c>
      <c r="C1302" t="s">
        <v>3176</v>
      </c>
      <c r="D1302" t="s">
        <v>281</v>
      </c>
      <c r="E1302">
        <v>1522.0624296999999</v>
      </c>
      <c r="F1302">
        <v>112.3</v>
      </c>
      <c r="G1302">
        <v>-35.924222425915801</v>
      </c>
      <c r="H1302">
        <v>-0.17252530791079901</v>
      </c>
      <c r="I1302">
        <v>-4.2713536783203203</v>
      </c>
      <c r="J1302">
        <v>-0.54180884631658599</v>
      </c>
      <c r="K1302">
        <v>113.373778671339</v>
      </c>
      <c r="L1302">
        <v>111.843483666129</v>
      </c>
      <c r="M1302">
        <v>42.103036002975102</v>
      </c>
      <c r="N1302">
        <v>0.58361856332125495</v>
      </c>
      <c r="O1302">
        <v>14.861976847729199</v>
      </c>
      <c r="P1302">
        <v>22.065217391304301</v>
      </c>
      <c r="Q1302">
        <v>-2.433233068965E-2</v>
      </c>
    </row>
    <row r="1303" spans="1:17" hidden="1" x14ac:dyDescent="0.3">
      <c r="A1303" t="s">
        <v>2771</v>
      </c>
      <c r="B1303" t="s">
        <v>2772</v>
      </c>
      <c r="C1303" t="s">
        <v>3176</v>
      </c>
      <c r="D1303" t="s">
        <v>127</v>
      </c>
      <c r="E1303">
        <v>1519.2144000000001</v>
      </c>
      <c r="F1303">
        <v>750.6</v>
      </c>
      <c r="G1303">
        <v>-22.861823874802699</v>
      </c>
      <c r="H1303">
        <v>10.9516007540633</v>
      </c>
      <c r="I1303">
        <v>7.6000792765043101</v>
      </c>
      <c r="J1303">
        <v>12.7624057684404</v>
      </c>
      <c r="K1303">
        <v>670.24641083740505</v>
      </c>
      <c r="L1303">
        <v>643.87053629897196</v>
      </c>
      <c r="M1303">
        <v>72.218369701705896</v>
      </c>
      <c r="N1303">
        <v>2.4646828781186301</v>
      </c>
      <c r="O1303">
        <v>5.24913402611244</v>
      </c>
      <c r="P1303">
        <v>30.425716768027801</v>
      </c>
      <c r="Q1303">
        <v>0.107778754588749</v>
      </c>
    </row>
    <row r="1304" spans="1:17" hidden="1" x14ac:dyDescent="0.3">
      <c r="A1304" t="s">
        <v>2773</v>
      </c>
      <c r="B1304" t="s">
        <v>2774</v>
      </c>
      <c r="C1304" t="s">
        <v>3176</v>
      </c>
      <c r="D1304" t="s">
        <v>46</v>
      </c>
      <c r="E1304">
        <v>1518.9586352459901</v>
      </c>
      <c r="F1304">
        <v>67.86</v>
      </c>
      <c r="G1304">
        <v>-4.4989303438245196</v>
      </c>
      <c r="H1304">
        <v>-12.794607420236099</v>
      </c>
      <c r="I1304">
        <v>-9.5102372791061196</v>
      </c>
      <c r="J1304">
        <v>-4.3560788069128904</v>
      </c>
      <c r="K1304">
        <v>71.591162186948495</v>
      </c>
      <c r="L1304">
        <v>69.232154308770603</v>
      </c>
      <c r="M1304">
        <v>41.410472858611499</v>
      </c>
      <c r="N1304">
        <v>0.42631288077829199</v>
      </c>
      <c r="O1304">
        <v>37.267904509283802</v>
      </c>
      <c r="P1304">
        <v>34.3762376237623</v>
      </c>
      <c r="Q1304">
        <v>9.6909205173594998E-2</v>
      </c>
    </row>
    <row r="1305" spans="1:17" hidden="1" x14ac:dyDescent="0.3">
      <c r="A1305" t="s">
        <v>2775</v>
      </c>
      <c r="B1305" t="s">
        <v>2776</v>
      </c>
      <c r="C1305" t="s">
        <v>3176</v>
      </c>
      <c r="D1305" t="s">
        <v>81</v>
      </c>
      <c r="E1305">
        <v>1517.2784999999999</v>
      </c>
      <c r="F1305">
        <v>150.30000000000001</v>
      </c>
      <c r="G1305">
        <v>-32.901807787899301</v>
      </c>
      <c r="H1305">
        <v>-3.0642377782693901</v>
      </c>
      <c r="I1305">
        <v>-1.7775861863037401</v>
      </c>
      <c r="J1305">
        <v>-1.0856963548207601</v>
      </c>
      <c r="K1305">
        <v>151.20978607385001</v>
      </c>
      <c r="L1305">
        <v>149.94761142213599</v>
      </c>
      <c r="M1305">
        <v>46.944341960717701</v>
      </c>
      <c r="N1305">
        <v>0.53278547201890303</v>
      </c>
      <c r="O1305">
        <v>35.063206919494299</v>
      </c>
      <c r="P1305">
        <v>32.481269281621799</v>
      </c>
      <c r="Q1305">
        <v>0.111316701357092</v>
      </c>
    </row>
    <row r="1306" spans="1:17" hidden="1" x14ac:dyDescent="0.3">
      <c r="A1306" t="s">
        <v>2777</v>
      </c>
      <c r="B1306" t="s">
        <v>2778</v>
      </c>
      <c r="C1306" t="s">
        <v>3176</v>
      </c>
      <c r="D1306" t="s">
        <v>985</v>
      </c>
      <c r="E1306">
        <v>1516.5</v>
      </c>
      <c r="F1306">
        <v>257.35000000000002</v>
      </c>
      <c r="G1306">
        <v>-7.8030585848873901</v>
      </c>
      <c r="H1306">
        <v>13.894648430168001</v>
      </c>
      <c r="I1306">
        <v>71.192039353881896</v>
      </c>
      <c r="J1306">
        <v>-3.5092424317084001</v>
      </c>
      <c r="K1306">
        <v>229.12692867608101</v>
      </c>
      <c r="L1306">
        <v>196.95968181529699</v>
      </c>
      <c r="M1306">
        <v>43.136404692785398</v>
      </c>
      <c r="N1306">
        <v>0.58876915190227797</v>
      </c>
      <c r="O1306">
        <v>12.154653196036501</v>
      </c>
      <c r="P1306">
        <v>127.74336283185799</v>
      </c>
      <c r="Q1306">
        <v>-6.8718040062854993E-2</v>
      </c>
    </row>
    <row r="1307" spans="1:17" hidden="1" x14ac:dyDescent="0.3">
      <c r="A1307" t="s">
        <v>2779</v>
      </c>
      <c r="B1307" t="s">
        <v>2780</v>
      </c>
      <c r="C1307" t="s">
        <v>3176</v>
      </c>
      <c r="D1307" t="s">
        <v>436</v>
      </c>
      <c r="E1307">
        <v>1514.3905835099999</v>
      </c>
      <c r="F1307">
        <v>633.15</v>
      </c>
      <c r="G1307">
        <v>102.60303908445201</v>
      </c>
      <c r="H1307">
        <v>27.650408798831599</v>
      </c>
      <c r="I1307">
        <v>53.299893880828897</v>
      </c>
      <c r="J1307">
        <v>1.59249572410049</v>
      </c>
      <c r="K1307">
        <v>546.92987294981901</v>
      </c>
      <c r="L1307">
        <v>439.77677949633602</v>
      </c>
      <c r="M1307">
        <v>63.246874838279801</v>
      </c>
      <c r="N1307">
        <v>0.95382830921635997</v>
      </c>
      <c r="O1307">
        <v>5.49632788438758</v>
      </c>
      <c r="P1307">
        <v>155.19951632406199</v>
      </c>
      <c r="Q1307">
        <v>0.139269439031449</v>
      </c>
    </row>
    <row r="1308" spans="1:17" hidden="1" x14ac:dyDescent="0.3">
      <c r="A1308" t="s">
        <v>2781</v>
      </c>
      <c r="B1308" t="s">
        <v>2782</v>
      </c>
      <c r="C1308" t="s">
        <v>3176</v>
      </c>
      <c r="D1308" t="s">
        <v>37</v>
      </c>
      <c r="E1308">
        <v>1513.5609999999999</v>
      </c>
      <c r="F1308">
        <v>45.08</v>
      </c>
      <c r="G1308">
        <v>-13.5583135336992</v>
      </c>
      <c r="H1308">
        <v>-6.5260250682783196</v>
      </c>
      <c r="I1308">
        <v>-9.7941596110404401</v>
      </c>
      <c r="J1308">
        <v>-0.70001637228420999</v>
      </c>
      <c r="K1308">
        <v>45.532786298457502</v>
      </c>
      <c r="L1308">
        <v>45.653960816492997</v>
      </c>
      <c r="M1308">
        <v>53.269599119104498</v>
      </c>
      <c r="N1308">
        <v>1.24013066116092</v>
      </c>
      <c r="O1308">
        <v>76.109139307897095</v>
      </c>
      <c r="P1308">
        <v>32.588235294117602</v>
      </c>
      <c r="Q1308">
        <v>0.219313664688744</v>
      </c>
    </row>
    <row r="1309" spans="1:17" hidden="1" x14ac:dyDescent="0.3">
      <c r="A1309" t="s">
        <v>2783</v>
      </c>
      <c r="B1309" t="s">
        <v>2784</v>
      </c>
      <c r="C1309" t="s">
        <v>3176</v>
      </c>
      <c r="D1309" t="s">
        <v>624</v>
      </c>
      <c r="E1309">
        <v>1509.20789143</v>
      </c>
      <c r="F1309">
        <v>27.14</v>
      </c>
      <c r="G1309">
        <v>-59.823294131892901</v>
      </c>
      <c r="H1309">
        <v>25.985085420719599</v>
      </c>
      <c r="I1309">
        <v>-13.523889340770101</v>
      </c>
      <c r="J1309">
        <v>5.3996882743316998</v>
      </c>
      <c r="K1309">
        <v>23.726667734704399</v>
      </c>
      <c r="L1309">
        <v>25.015220705236899</v>
      </c>
      <c r="M1309">
        <v>66.353232942310697</v>
      </c>
      <c r="N1309">
        <v>1.92922856513121</v>
      </c>
      <c r="O1309">
        <v>53.831982313927703</v>
      </c>
      <c r="P1309">
        <v>80.933333333333294</v>
      </c>
      <c r="Q1309">
        <v>0.26775111349472303</v>
      </c>
    </row>
    <row r="1310" spans="1:17" hidden="1" x14ac:dyDescent="0.3">
      <c r="A1310" t="s">
        <v>2785</v>
      </c>
      <c r="B1310" t="s">
        <v>2786</v>
      </c>
      <c r="C1310" t="s">
        <v>3176</v>
      </c>
      <c r="D1310" t="s">
        <v>414</v>
      </c>
      <c r="E1310">
        <v>1505.1739389659999</v>
      </c>
      <c r="F1310">
        <v>102.38</v>
      </c>
      <c r="G1310">
        <v>-62.574605494183103</v>
      </c>
      <c r="H1310">
        <v>2.4822519717369902</v>
      </c>
      <c r="I1310">
        <v>-18.799708313832699</v>
      </c>
      <c r="J1310">
        <v>-2.6132642355320699</v>
      </c>
      <c r="K1310">
        <v>101.042579355413</v>
      </c>
      <c r="L1310">
        <v>110.766142955791</v>
      </c>
      <c r="M1310">
        <v>50.353768349810103</v>
      </c>
      <c r="N1310">
        <v>0.68704084515019703</v>
      </c>
      <c r="O1310">
        <v>73.520218792732905</v>
      </c>
      <c r="P1310">
        <v>13.7555555555555</v>
      </c>
      <c r="Q1310">
        <v>-4.5091305106334002E-2</v>
      </c>
    </row>
    <row r="1311" spans="1:17" hidden="1" x14ac:dyDescent="0.3">
      <c r="A1311" t="s">
        <v>2787</v>
      </c>
      <c r="B1311" t="s">
        <v>2788</v>
      </c>
      <c r="C1311" t="s">
        <v>3176</v>
      </c>
      <c r="D1311" t="s">
        <v>1689</v>
      </c>
      <c r="E1311">
        <v>1502.249675025</v>
      </c>
      <c r="F1311">
        <v>122.25</v>
      </c>
      <c r="G1311">
        <v>310.73253599422202</v>
      </c>
      <c r="H1311">
        <v>36.465192788931198</v>
      </c>
      <c r="I1311">
        <v>78.091724413672097</v>
      </c>
      <c r="J1311">
        <v>9.5434618885853606</v>
      </c>
      <c r="K1311">
        <v>86.841469680243407</v>
      </c>
      <c r="L1311">
        <v>64.847777773395293</v>
      </c>
      <c r="M1311">
        <v>87.262104513709502</v>
      </c>
      <c r="N1311">
        <v>2.1297552176535102</v>
      </c>
      <c r="O1311">
        <v>0.69529652351738502</v>
      </c>
      <c r="P1311">
        <v>373.83720930232499</v>
      </c>
      <c r="Q1311">
        <v>7.6532142764239003E-2</v>
      </c>
    </row>
    <row r="1312" spans="1:17" hidden="1" x14ac:dyDescent="0.3">
      <c r="A1312" t="s">
        <v>2789</v>
      </c>
      <c r="B1312" t="s">
        <v>2790</v>
      </c>
      <c r="C1312" t="s">
        <v>3176</v>
      </c>
      <c r="D1312" t="s">
        <v>740</v>
      </c>
      <c r="E1312">
        <v>1502.0466694199999</v>
      </c>
      <c r="F1312">
        <v>271.68</v>
      </c>
      <c r="G1312">
        <v>0.45039620016931498</v>
      </c>
      <c r="H1312">
        <v>0.27215308507743302</v>
      </c>
      <c r="I1312">
        <v>1.60140171635228</v>
      </c>
      <c r="J1312">
        <v>0.30990105006119001</v>
      </c>
      <c r="K1312">
        <v>266.07535963038799</v>
      </c>
      <c r="L1312">
        <v>246.540431982043</v>
      </c>
      <c r="M1312">
        <v>57.335343564974302</v>
      </c>
      <c r="N1312">
        <v>0.54407293272823898</v>
      </c>
      <c r="O1312">
        <v>4.90282685512366</v>
      </c>
      <c r="P1312">
        <v>33.905071713736497</v>
      </c>
      <c r="Q1312">
        <v>2.5420345253382999E-2</v>
      </c>
    </row>
    <row r="1313" spans="1:17" hidden="1" x14ac:dyDescent="0.3">
      <c r="A1313" t="s">
        <v>2791</v>
      </c>
      <c r="B1313" t="s">
        <v>2792</v>
      </c>
      <c r="C1313" t="s">
        <v>3176</v>
      </c>
      <c r="D1313" t="s">
        <v>54</v>
      </c>
      <c r="E1313">
        <v>1495.6841999999999</v>
      </c>
      <c r="F1313">
        <v>2538.5</v>
      </c>
      <c r="G1313">
        <v>115.065511895136</v>
      </c>
      <c r="H1313">
        <v>17.432095934846799</v>
      </c>
      <c r="I1313">
        <v>66.8537341699965</v>
      </c>
      <c r="J1313">
        <v>-10.123567341897401</v>
      </c>
      <c r="K1313">
        <v>2309.46273366896</v>
      </c>
      <c r="L1313">
        <v>1832.8840683523299</v>
      </c>
      <c r="M1313">
        <v>46.624068897081401</v>
      </c>
      <c r="N1313">
        <v>0.405424610314016</v>
      </c>
      <c r="O1313">
        <v>11.6702777230647</v>
      </c>
      <c r="P1313">
        <v>150.71604938271599</v>
      </c>
    </row>
    <row r="1314" spans="1:17" hidden="1" x14ac:dyDescent="0.3">
      <c r="A1314" t="s">
        <v>2793</v>
      </c>
      <c r="B1314" t="s">
        <v>2794</v>
      </c>
      <c r="C1314" t="s">
        <v>3176</v>
      </c>
      <c r="D1314" t="s">
        <v>501</v>
      </c>
      <c r="E1314">
        <v>1482.1173562930001</v>
      </c>
      <c r="F1314">
        <v>86.17</v>
      </c>
      <c r="G1314">
        <v>-5.5720540423041802</v>
      </c>
      <c r="H1314">
        <v>-6.4741937803845797</v>
      </c>
      <c r="I1314">
        <v>22.791040374937701</v>
      </c>
      <c r="J1314">
        <v>-1.56706424760654</v>
      </c>
      <c r="K1314">
        <v>90.935723142813501</v>
      </c>
      <c r="L1314">
        <v>82.525325267383806</v>
      </c>
      <c r="M1314">
        <v>28.176896366840399</v>
      </c>
      <c r="N1314">
        <v>0.34583563265036499</v>
      </c>
      <c r="O1314">
        <v>21.794127886735499</v>
      </c>
      <c r="P1314">
        <v>54.0125111706881</v>
      </c>
      <c r="Q1314">
        <v>-3.0331332943022999E-2</v>
      </c>
    </row>
    <row r="1315" spans="1:17" hidden="1" x14ac:dyDescent="0.3">
      <c r="A1315" t="s">
        <v>2795</v>
      </c>
      <c r="B1315" t="s">
        <v>2796</v>
      </c>
      <c r="C1315" t="s">
        <v>3176</v>
      </c>
      <c r="D1315" t="s">
        <v>269</v>
      </c>
      <c r="E1315">
        <v>1473.799145</v>
      </c>
      <c r="F1315">
        <v>90.37</v>
      </c>
      <c r="G1315">
        <v>-25.190002937644898</v>
      </c>
      <c r="H1315">
        <v>-0.89978824416523495</v>
      </c>
      <c r="I1315">
        <v>-6.5853109849456404</v>
      </c>
      <c r="J1315">
        <v>-1.90091382779385</v>
      </c>
      <c r="K1315">
        <v>85.9608350800914</v>
      </c>
      <c r="L1315">
        <v>85.129359739080499</v>
      </c>
      <c r="M1315">
        <v>62.706784576526701</v>
      </c>
      <c r="N1315">
        <v>1.2733623968055501</v>
      </c>
      <c r="O1315">
        <v>16.133672678986301</v>
      </c>
      <c r="P1315">
        <v>30.9710144927536</v>
      </c>
      <c r="Q1315">
        <v>-9.6164380315600002E-4</v>
      </c>
    </row>
    <row r="1316" spans="1:17" hidden="1" x14ac:dyDescent="0.3">
      <c r="A1316" t="s">
        <v>2797</v>
      </c>
      <c r="B1316" t="s">
        <v>2798</v>
      </c>
      <c r="C1316" t="s">
        <v>3176</v>
      </c>
      <c r="D1316" t="s">
        <v>98</v>
      </c>
      <c r="E1316">
        <v>1473.1812289</v>
      </c>
      <c r="F1316">
        <v>56.51</v>
      </c>
      <c r="G1316">
        <v>4.4370100823639103</v>
      </c>
      <c r="H1316">
        <v>-1.51524288614918</v>
      </c>
      <c r="I1316">
        <v>-25.090379071764701</v>
      </c>
      <c r="J1316">
        <v>4.6721728792818897</v>
      </c>
      <c r="K1316">
        <v>56.057403451008</v>
      </c>
      <c r="L1316">
        <v>57.653920633196599</v>
      </c>
      <c r="M1316">
        <v>64.2772159603266</v>
      </c>
      <c r="N1316">
        <v>0.58022601291384301</v>
      </c>
      <c r="O1316">
        <v>53.070253052557</v>
      </c>
      <c r="P1316">
        <v>58.291316526610601</v>
      </c>
      <c r="Q1316">
        <v>-2.9208554003001999E-2</v>
      </c>
    </row>
    <row r="1317" spans="1:17" hidden="1" x14ac:dyDescent="0.3">
      <c r="A1317" t="s">
        <v>2799</v>
      </c>
      <c r="B1317" t="s">
        <v>2800</v>
      </c>
      <c r="C1317" t="s">
        <v>3176</v>
      </c>
      <c r="D1317" t="s">
        <v>999</v>
      </c>
      <c r="E1317">
        <v>1467.5503702000001</v>
      </c>
      <c r="F1317">
        <v>733.1</v>
      </c>
      <c r="G1317">
        <v>-18.747686593801699</v>
      </c>
      <c r="H1317">
        <v>17.968879990995301</v>
      </c>
      <c r="I1317">
        <v>10.2094547460221</v>
      </c>
      <c r="J1317">
        <v>-1.0331813667349801</v>
      </c>
      <c r="K1317">
        <v>670.10515821406204</v>
      </c>
      <c r="L1317">
        <v>628.01414254354199</v>
      </c>
      <c r="M1317">
        <v>60.428311640441898</v>
      </c>
      <c r="N1317">
        <v>1.1814658122083499</v>
      </c>
      <c r="O1317">
        <v>16.628018005729</v>
      </c>
      <c r="P1317">
        <v>52.872484620998797</v>
      </c>
      <c r="Q1317">
        <v>5.6184279454298998E-2</v>
      </c>
    </row>
    <row r="1318" spans="1:17" hidden="1" x14ac:dyDescent="0.3">
      <c r="A1318" t="s">
        <v>2801</v>
      </c>
      <c r="B1318" t="s">
        <v>2802</v>
      </c>
      <c r="C1318" t="s">
        <v>3176</v>
      </c>
      <c r="D1318" t="s">
        <v>501</v>
      </c>
      <c r="E1318">
        <v>1459.121362587</v>
      </c>
      <c r="F1318">
        <v>234.57</v>
      </c>
      <c r="G1318">
        <v>-23.438756329055199</v>
      </c>
      <c r="H1318">
        <v>20.8076266747291</v>
      </c>
      <c r="I1318">
        <v>21.012813793958301</v>
      </c>
      <c r="J1318">
        <v>3.5700344092168899</v>
      </c>
      <c r="K1318">
        <v>205.651741511615</v>
      </c>
      <c r="L1318">
        <v>202.50663101241099</v>
      </c>
      <c r="M1318">
        <v>68.748138402668303</v>
      </c>
      <c r="N1318">
        <v>2.9537285159444999</v>
      </c>
      <c r="O1318">
        <v>3.2953915675491401</v>
      </c>
      <c r="P1318">
        <v>46.697936210131303</v>
      </c>
      <c r="Q1318">
        <v>8.0053083705279998E-3</v>
      </c>
    </row>
    <row r="1319" spans="1:17" hidden="1" x14ac:dyDescent="0.3">
      <c r="A1319" t="s">
        <v>2803</v>
      </c>
      <c r="B1319" t="s">
        <v>2804</v>
      </c>
      <c r="C1319" t="s">
        <v>3176</v>
      </c>
      <c r="D1319" t="s">
        <v>78</v>
      </c>
      <c r="E1319">
        <v>1458.2952547540001</v>
      </c>
      <c r="F1319">
        <v>98.93</v>
      </c>
      <c r="G1319">
        <v>-22.3702272509103</v>
      </c>
      <c r="H1319">
        <v>-3.64179614131629</v>
      </c>
      <c r="I1319">
        <v>-17.106643523524301</v>
      </c>
      <c r="J1319">
        <v>-2.0368157580470601</v>
      </c>
      <c r="K1319">
        <v>103.000175103205</v>
      </c>
      <c r="L1319">
        <v>102.29868869522301</v>
      </c>
      <c r="M1319">
        <v>39.9320590829807</v>
      </c>
      <c r="N1319">
        <v>0.32216481862281698</v>
      </c>
      <c r="O1319">
        <v>25.240068735469499</v>
      </c>
      <c r="P1319">
        <v>18.90625</v>
      </c>
      <c r="Q1319">
        <v>4.8885060164949997E-3</v>
      </c>
    </row>
    <row r="1320" spans="1:17" hidden="1" x14ac:dyDescent="0.3">
      <c r="A1320" t="s">
        <v>2805</v>
      </c>
      <c r="B1320" t="s">
        <v>2806</v>
      </c>
      <c r="C1320" t="s">
        <v>3176</v>
      </c>
      <c r="D1320" t="s">
        <v>269</v>
      </c>
      <c r="E1320">
        <v>1455.3243407279999</v>
      </c>
      <c r="F1320">
        <v>177.36</v>
      </c>
      <c r="G1320">
        <v>-37.972199433923997</v>
      </c>
      <c r="H1320">
        <v>-4.5247852605772998</v>
      </c>
      <c r="I1320">
        <v>-3.0142407608925801</v>
      </c>
      <c r="J1320">
        <v>-2.9300017641692402</v>
      </c>
      <c r="K1320">
        <v>177.85377155509099</v>
      </c>
      <c r="M1320">
        <v>33.656931690599599</v>
      </c>
      <c r="N1320">
        <v>0.59158574891912596</v>
      </c>
      <c r="O1320">
        <v>23.985115020297599</v>
      </c>
      <c r="P1320">
        <v>37.808857808857802</v>
      </c>
    </row>
    <row r="1321" spans="1:17" hidden="1" x14ac:dyDescent="0.3">
      <c r="A1321" t="s">
        <v>2807</v>
      </c>
      <c r="B1321" t="s">
        <v>2808</v>
      </c>
      <c r="C1321" t="s">
        <v>3176</v>
      </c>
      <c r="D1321" t="s">
        <v>218</v>
      </c>
      <c r="E1321">
        <v>1454.85300495</v>
      </c>
      <c r="F1321">
        <v>94.33</v>
      </c>
      <c r="G1321">
        <v>27.841472003394099</v>
      </c>
      <c r="H1321">
        <v>19.633482418540499</v>
      </c>
      <c r="I1321">
        <v>4.1191748469029896</v>
      </c>
      <c r="J1321">
        <v>18.015056167026</v>
      </c>
      <c r="K1321">
        <v>75.385286751330398</v>
      </c>
      <c r="L1321">
        <v>70.966110831466494</v>
      </c>
      <c r="M1321">
        <v>86.696166152724402</v>
      </c>
      <c r="N1321">
        <v>1.2913557811762899</v>
      </c>
      <c r="O1321">
        <v>37.496024594508597</v>
      </c>
      <c r="P1321">
        <v>82.597754548973995</v>
      </c>
    </row>
    <row r="1322" spans="1:17" hidden="1" x14ac:dyDescent="0.3">
      <c r="A1322" t="s">
        <v>2809</v>
      </c>
      <c r="B1322" t="s">
        <v>2810</v>
      </c>
      <c r="C1322" t="s">
        <v>3176</v>
      </c>
      <c r="D1322" t="s">
        <v>419</v>
      </c>
      <c r="E1322">
        <v>1451.8209317200001</v>
      </c>
      <c r="F1322">
        <v>36.200000000000003</v>
      </c>
      <c r="G1322">
        <v>13.4254377933095</v>
      </c>
      <c r="H1322">
        <v>-11.653226633836001</v>
      </c>
      <c r="I1322">
        <v>9.1401990404563094</v>
      </c>
      <c r="J1322">
        <v>2.0938533595165501</v>
      </c>
      <c r="K1322">
        <v>38.180048302007599</v>
      </c>
      <c r="L1322">
        <v>35.4597225031021</v>
      </c>
      <c r="M1322">
        <v>38.722440790344798</v>
      </c>
      <c r="N1322">
        <v>0.52558449075588598</v>
      </c>
      <c r="O1322">
        <v>28.453038674033099</v>
      </c>
      <c r="P1322">
        <v>77.450980392156893</v>
      </c>
      <c r="Q1322">
        <v>4.2783707934319999E-3</v>
      </c>
    </row>
    <row r="1323" spans="1:17" hidden="1" x14ac:dyDescent="0.3">
      <c r="A1323" t="s">
        <v>2811</v>
      </c>
      <c r="B1323" t="s">
        <v>2812</v>
      </c>
      <c r="C1323" t="s">
        <v>3176</v>
      </c>
      <c r="D1323" t="s">
        <v>545</v>
      </c>
      <c r="E1323">
        <v>1450.2969465599999</v>
      </c>
      <c r="F1323">
        <v>416.8</v>
      </c>
      <c r="G1323">
        <v>69.324881653500199</v>
      </c>
      <c r="H1323">
        <v>18.047256457951399</v>
      </c>
      <c r="I1323">
        <v>51.965200140483802</v>
      </c>
      <c r="J1323">
        <v>10.6430726306547</v>
      </c>
      <c r="K1323">
        <v>345.15526365152198</v>
      </c>
      <c r="L1323">
        <v>278.67852741057101</v>
      </c>
      <c r="M1323">
        <v>81.804527241101795</v>
      </c>
      <c r="N1323">
        <v>1.1936309817155</v>
      </c>
      <c r="O1323">
        <v>3.5148752399232199</v>
      </c>
      <c r="P1323">
        <v>135.4802259887</v>
      </c>
      <c r="Q1323">
        <v>7.9044180585965004E-2</v>
      </c>
    </row>
    <row r="1324" spans="1:17" hidden="1" x14ac:dyDescent="0.3">
      <c r="A1324" t="s">
        <v>2813</v>
      </c>
      <c r="B1324" t="s">
        <v>2814</v>
      </c>
      <c r="C1324" t="s">
        <v>3176</v>
      </c>
      <c r="D1324" t="s">
        <v>281</v>
      </c>
      <c r="E1324">
        <v>1447.5394297</v>
      </c>
      <c r="F1324">
        <v>242.71</v>
      </c>
      <c r="G1324">
        <v>66.897543884842406</v>
      </c>
      <c r="H1324">
        <v>29.019446038836598</v>
      </c>
      <c r="I1324">
        <v>83.543839166540806</v>
      </c>
      <c r="J1324">
        <v>3.4977448601129599</v>
      </c>
      <c r="K1324">
        <v>192.08452227516</v>
      </c>
      <c r="L1324">
        <v>152.20578161560999</v>
      </c>
      <c r="M1324">
        <v>65.809330957644505</v>
      </c>
      <c r="N1324">
        <v>1.4758242156021999</v>
      </c>
      <c r="O1324">
        <v>10.180874294425401</v>
      </c>
      <c r="P1324">
        <v>124.41978733240801</v>
      </c>
      <c r="Q1324">
        <v>0.143054541106588</v>
      </c>
    </row>
    <row r="1325" spans="1:17" hidden="1" x14ac:dyDescent="0.3">
      <c r="A1325" t="s">
        <v>2815</v>
      </c>
      <c r="B1325" t="s">
        <v>2816</v>
      </c>
      <c r="C1325" t="s">
        <v>3176</v>
      </c>
      <c r="D1325" t="s">
        <v>21</v>
      </c>
      <c r="E1325">
        <v>1442.0192754940001</v>
      </c>
      <c r="F1325">
        <v>226.99</v>
      </c>
      <c r="G1325">
        <v>50.8545999765701</v>
      </c>
      <c r="H1325">
        <v>11.890654958826</v>
      </c>
      <c r="I1325">
        <v>49.603057528112103</v>
      </c>
      <c r="J1325">
        <v>6.2075859668970796</v>
      </c>
      <c r="K1325">
        <v>196.31147427822</v>
      </c>
      <c r="L1325">
        <v>161.67343266178301</v>
      </c>
      <c r="M1325">
        <v>59.458583993661897</v>
      </c>
      <c r="N1325">
        <v>0.34330842813162499</v>
      </c>
      <c r="O1325">
        <v>10.0929556368121</v>
      </c>
      <c r="P1325">
        <v>92.936676583085401</v>
      </c>
      <c r="Q1325">
        <v>0.109913471733576</v>
      </c>
    </row>
    <row r="1326" spans="1:17" hidden="1" x14ac:dyDescent="0.3">
      <c r="A1326" t="s">
        <v>2817</v>
      </c>
      <c r="B1326" t="s">
        <v>2818</v>
      </c>
      <c r="C1326" t="s">
        <v>3176</v>
      </c>
      <c r="D1326" t="s">
        <v>286</v>
      </c>
      <c r="E1326">
        <v>1439.8019440200001</v>
      </c>
      <c r="F1326">
        <v>859.1</v>
      </c>
      <c r="G1326">
        <v>43.759068126939802</v>
      </c>
      <c r="H1326">
        <v>8.2018161012066901</v>
      </c>
      <c r="I1326">
        <v>28.3540096947583</v>
      </c>
      <c r="J1326">
        <v>13.9268842125111</v>
      </c>
      <c r="K1326">
        <v>722.04589798468396</v>
      </c>
      <c r="L1326">
        <v>579.09852829337797</v>
      </c>
      <c r="M1326">
        <v>52.328370529407501</v>
      </c>
      <c r="N1326">
        <v>1.32725033409576</v>
      </c>
      <c r="O1326">
        <v>17.588173670119801</v>
      </c>
      <c r="P1326">
        <v>156.447761194029</v>
      </c>
      <c r="Q1326">
        <v>0.218018441013133</v>
      </c>
    </row>
    <row r="1327" spans="1:17" hidden="1" x14ac:dyDescent="0.3">
      <c r="A1327" t="s">
        <v>2819</v>
      </c>
      <c r="B1327" t="s">
        <v>2820</v>
      </c>
      <c r="C1327" t="s">
        <v>3176</v>
      </c>
      <c r="D1327" t="s">
        <v>21</v>
      </c>
      <c r="E1327">
        <v>1437.5856790739999</v>
      </c>
      <c r="F1327">
        <v>147.58000000000001</v>
      </c>
      <c r="G1327">
        <v>34.682739050610799</v>
      </c>
      <c r="H1327">
        <v>-4.0529283489739898</v>
      </c>
      <c r="I1327">
        <v>23.143557148999701</v>
      </c>
      <c r="J1327">
        <v>-2.7801251778233902</v>
      </c>
      <c r="K1327">
        <v>146.13526220287599</v>
      </c>
      <c r="L1327">
        <v>117.038237282631</v>
      </c>
      <c r="M1327">
        <v>30.892226116751001</v>
      </c>
      <c r="N1327">
        <v>0.38376895796346899</v>
      </c>
      <c r="O1327">
        <v>24.881420246645799</v>
      </c>
      <c r="P1327">
        <v>103.558620689655</v>
      </c>
      <c r="Q1327">
        <v>9.8444049509993997E-2</v>
      </c>
    </row>
    <row r="1328" spans="1:17" hidden="1" x14ac:dyDescent="0.3">
      <c r="A1328" t="s">
        <v>2821</v>
      </c>
      <c r="B1328" t="s">
        <v>2822</v>
      </c>
      <c r="C1328" t="s">
        <v>3176</v>
      </c>
      <c r="D1328" t="s">
        <v>81</v>
      </c>
      <c r="E1328">
        <v>1431.694</v>
      </c>
      <c r="F1328">
        <v>121.33</v>
      </c>
      <c r="G1328">
        <v>192.10854159452299</v>
      </c>
      <c r="H1328">
        <v>70.909853171560798</v>
      </c>
      <c r="I1328">
        <v>81.108884590972806</v>
      </c>
      <c r="J1328">
        <v>26.7769403874311</v>
      </c>
      <c r="K1328">
        <v>87.364242789301002</v>
      </c>
      <c r="L1328">
        <v>66.105495202817707</v>
      </c>
      <c r="M1328">
        <v>68.235278462258506</v>
      </c>
      <c r="N1328">
        <v>1.22354597807802</v>
      </c>
      <c r="O1328">
        <v>10.525014423473101</v>
      </c>
      <c r="P1328">
        <v>246.16262482168301</v>
      </c>
      <c r="Q1328">
        <v>0.13739774605960201</v>
      </c>
    </row>
    <row r="1329" spans="1:17" hidden="1" x14ac:dyDescent="0.3">
      <c r="A1329" t="s">
        <v>2823</v>
      </c>
      <c r="B1329" t="s">
        <v>2824</v>
      </c>
      <c r="C1329" t="s">
        <v>3176</v>
      </c>
      <c r="D1329" t="s">
        <v>258</v>
      </c>
      <c r="E1329">
        <v>1425.93</v>
      </c>
      <c r="F1329">
        <v>1650</v>
      </c>
      <c r="G1329">
        <v>133.49961771000901</v>
      </c>
      <c r="H1329">
        <v>-12.9561185668649</v>
      </c>
      <c r="I1329">
        <v>96.522139052049098</v>
      </c>
      <c r="J1329">
        <v>-8.9015565262996006</v>
      </c>
      <c r="K1329">
        <v>1612.67931681613</v>
      </c>
      <c r="L1329">
        <v>1186.6665735244901</v>
      </c>
      <c r="M1329">
        <v>44.320818319687497</v>
      </c>
      <c r="N1329">
        <v>0.84565782858641703</v>
      </c>
      <c r="O1329">
        <v>16.309090909090799</v>
      </c>
      <c r="P1329">
        <v>297.590361445783</v>
      </c>
      <c r="Q1329">
        <v>0.26848153770317801</v>
      </c>
    </row>
    <row r="1330" spans="1:17" hidden="1" x14ac:dyDescent="0.3">
      <c r="A1330" t="s">
        <v>2825</v>
      </c>
      <c r="B1330" t="s">
        <v>2826</v>
      </c>
      <c r="C1330" t="s">
        <v>3176</v>
      </c>
      <c r="D1330" t="s">
        <v>218</v>
      </c>
      <c r="E1330">
        <v>1421.17068894</v>
      </c>
      <c r="F1330">
        <v>371.85</v>
      </c>
      <c r="G1330">
        <v>-42.432262236792504</v>
      </c>
      <c r="H1330">
        <v>-11.776683423959501</v>
      </c>
      <c r="I1330">
        <v>-30.162316701886599</v>
      </c>
      <c r="J1330">
        <v>-0.40746591793479803</v>
      </c>
      <c r="K1330">
        <v>399.75122727722697</v>
      </c>
      <c r="L1330">
        <v>459.65282321046902</v>
      </c>
      <c r="M1330">
        <v>43.451893363893902</v>
      </c>
      <c r="N1330">
        <v>0.60301573261541297</v>
      </c>
      <c r="O1330">
        <v>70.875352964905105</v>
      </c>
      <c r="P1330">
        <v>1.6122421095778201</v>
      </c>
    </row>
    <row r="1331" spans="1:17" hidden="1" x14ac:dyDescent="0.3">
      <c r="A1331" t="s">
        <v>2827</v>
      </c>
      <c r="B1331" t="s">
        <v>2828</v>
      </c>
      <c r="C1331" t="s">
        <v>3176</v>
      </c>
      <c r="D1331" t="s">
        <v>78</v>
      </c>
      <c r="E1331">
        <v>1420.72</v>
      </c>
      <c r="F1331">
        <v>48.16</v>
      </c>
      <c r="G1331">
        <v>-24.454650728800999</v>
      </c>
      <c r="H1331">
        <v>-1.78333169193107</v>
      </c>
      <c r="I1331">
        <v>-2.75941521831589</v>
      </c>
      <c r="J1331">
        <v>-0.32087805028873501</v>
      </c>
      <c r="K1331">
        <v>49.669554930294503</v>
      </c>
      <c r="L1331">
        <v>48.352771389984603</v>
      </c>
      <c r="M1331">
        <v>32.311770973628199</v>
      </c>
      <c r="N1331">
        <v>0.50502867639893001</v>
      </c>
      <c r="O1331">
        <v>25.590618881872899</v>
      </c>
      <c r="P1331">
        <v>24.605433376455299</v>
      </c>
      <c r="Q1331">
        <v>3.7577146525219998E-2</v>
      </c>
    </row>
    <row r="1332" spans="1:17" hidden="1" x14ac:dyDescent="0.3">
      <c r="A1332" t="s">
        <v>2829</v>
      </c>
      <c r="B1332" t="s">
        <v>2830</v>
      </c>
      <c r="C1332" t="s">
        <v>3176</v>
      </c>
      <c r="D1332" t="s">
        <v>1825</v>
      </c>
      <c r="E1332">
        <v>1419.9639999999999</v>
      </c>
      <c r="F1332">
        <v>611</v>
      </c>
      <c r="G1332">
        <v>88.382102417870797</v>
      </c>
      <c r="H1332">
        <v>11.016580982968</v>
      </c>
      <c r="I1332">
        <v>48.225164060457097</v>
      </c>
      <c r="J1332">
        <v>14.9267289571159</v>
      </c>
      <c r="K1332">
        <v>553.07975275526201</v>
      </c>
      <c r="L1332">
        <v>440.84083114583399</v>
      </c>
      <c r="M1332">
        <v>58.657655869403499</v>
      </c>
      <c r="N1332">
        <v>0.40571695068448999</v>
      </c>
      <c r="O1332">
        <v>7.6268412438625202</v>
      </c>
      <c r="P1332">
        <v>142.364141213804</v>
      </c>
    </row>
    <row r="1333" spans="1:17" hidden="1" x14ac:dyDescent="0.3">
      <c r="A1333" t="s">
        <v>2831</v>
      </c>
      <c r="B1333" t="s">
        <v>2832</v>
      </c>
      <c r="C1333" t="s">
        <v>3176</v>
      </c>
      <c r="D1333" t="s">
        <v>258</v>
      </c>
      <c r="E1333">
        <v>1418.67309234</v>
      </c>
      <c r="F1333">
        <v>405.65</v>
      </c>
      <c r="G1333">
        <v>-43.353949438205298</v>
      </c>
      <c r="H1333">
        <v>0.52333348792956103</v>
      </c>
      <c r="I1333">
        <v>9.5293662088357394</v>
      </c>
      <c r="J1333">
        <v>-2.7417033147010699</v>
      </c>
      <c r="K1333">
        <v>403.48910965716999</v>
      </c>
      <c r="L1333">
        <v>401.61094370164301</v>
      </c>
      <c r="M1333">
        <v>49.436929734551398</v>
      </c>
      <c r="N1333">
        <v>0.42247577144435999</v>
      </c>
      <c r="O1333">
        <v>25.699494638234899</v>
      </c>
      <c r="P1333">
        <v>39.566488904180197</v>
      </c>
      <c r="Q1333">
        <v>5.0500864221974001E-2</v>
      </c>
    </row>
    <row r="1334" spans="1:17" hidden="1" x14ac:dyDescent="0.3">
      <c r="A1334" t="s">
        <v>2833</v>
      </c>
      <c r="B1334" t="s">
        <v>2834</v>
      </c>
      <c r="C1334" t="s">
        <v>3176</v>
      </c>
      <c r="D1334" t="s">
        <v>188</v>
      </c>
      <c r="E1334">
        <v>1415.1483128899999</v>
      </c>
      <c r="F1334">
        <v>638.29999999999995</v>
      </c>
      <c r="G1334">
        <v>-13.7977199244263</v>
      </c>
      <c r="H1334">
        <v>29.943278962669499</v>
      </c>
      <c r="I1334">
        <v>25.884111093025599</v>
      </c>
      <c r="J1334">
        <v>6.6347849913837802</v>
      </c>
      <c r="K1334">
        <v>553.98116353394505</v>
      </c>
      <c r="L1334">
        <v>501.13737202160797</v>
      </c>
      <c r="M1334">
        <v>59.300492808404698</v>
      </c>
      <c r="N1334">
        <v>3.01156030796714</v>
      </c>
      <c r="O1334">
        <v>9.63496788344038</v>
      </c>
      <c r="P1334">
        <v>63.540866000512402</v>
      </c>
      <c r="Q1334">
        <v>7.8009505820739997E-2</v>
      </c>
    </row>
    <row r="1335" spans="1:17" hidden="1" x14ac:dyDescent="0.3">
      <c r="A1335" t="s">
        <v>2835</v>
      </c>
      <c r="B1335" t="s">
        <v>2836</v>
      </c>
      <c r="C1335" t="s">
        <v>3176</v>
      </c>
      <c r="D1335" t="s">
        <v>78</v>
      </c>
      <c r="E1335">
        <v>1411.2957838350001</v>
      </c>
      <c r="F1335">
        <v>127.05</v>
      </c>
      <c r="G1335">
        <v>29.374710477476199</v>
      </c>
      <c r="H1335">
        <v>-0.59409419539326003</v>
      </c>
      <c r="I1335">
        <v>7.0254965612007201</v>
      </c>
      <c r="J1335">
        <v>4.2774904248144896</v>
      </c>
      <c r="K1335">
        <v>126.795284665132</v>
      </c>
      <c r="L1335">
        <v>113.910516463186</v>
      </c>
      <c r="M1335">
        <v>57.459676168295999</v>
      </c>
      <c r="N1335">
        <v>0.39275578147713502</v>
      </c>
      <c r="O1335">
        <v>17.166469893742601</v>
      </c>
      <c r="P1335">
        <v>73.874367045298996</v>
      </c>
    </row>
    <row r="1336" spans="1:17" hidden="1" x14ac:dyDescent="0.3">
      <c r="A1336" t="s">
        <v>2837</v>
      </c>
      <c r="B1336" t="s">
        <v>2838</v>
      </c>
      <c r="C1336" t="s">
        <v>3176</v>
      </c>
      <c r="D1336" t="s">
        <v>624</v>
      </c>
      <c r="E1336">
        <v>1409.7096168799901</v>
      </c>
      <c r="F1336">
        <v>143.18</v>
      </c>
      <c r="G1336">
        <v>-36.715358939036399</v>
      </c>
      <c r="H1336">
        <v>-4.1158783611936602</v>
      </c>
      <c r="I1336">
        <v>-5.5406892955088001</v>
      </c>
      <c r="J1336">
        <v>-1.8032419312915999</v>
      </c>
      <c r="K1336">
        <v>143.213833977523</v>
      </c>
      <c r="L1336">
        <v>140.536806357247</v>
      </c>
      <c r="M1336">
        <v>44.031816396262698</v>
      </c>
      <c r="N1336">
        <v>0.881477456562755</v>
      </c>
      <c r="O1336">
        <v>31.268333566140502</v>
      </c>
      <c r="P1336">
        <v>25.048034934497799</v>
      </c>
      <c r="Q1336">
        <v>-6.2082528626731998E-2</v>
      </c>
    </row>
    <row r="1337" spans="1:17" hidden="1" x14ac:dyDescent="0.3">
      <c r="A1337" t="s">
        <v>2839</v>
      </c>
      <c r="B1337" t="s">
        <v>2840</v>
      </c>
      <c r="C1337" t="s">
        <v>3176</v>
      </c>
      <c r="D1337" t="s">
        <v>436</v>
      </c>
      <c r="E1337">
        <v>1408.7645939700001</v>
      </c>
      <c r="F1337">
        <v>580.95000000000005</v>
      </c>
      <c r="G1337">
        <v>-56.234894975693898</v>
      </c>
      <c r="H1337">
        <v>-12.137582267858599</v>
      </c>
      <c r="I1337">
        <v>-26.768526452956898</v>
      </c>
      <c r="J1337">
        <v>-5.1194548092238898</v>
      </c>
      <c r="K1337">
        <v>629.51447528455003</v>
      </c>
      <c r="L1337">
        <v>679.47415886905105</v>
      </c>
      <c r="M1337">
        <v>40.488781127802298</v>
      </c>
      <c r="N1337">
        <v>0.84667855533252401</v>
      </c>
      <c r="O1337">
        <v>46.897323349685799</v>
      </c>
      <c r="P1337">
        <v>3.40868636525455</v>
      </c>
      <c r="Q1337">
        <v>-8.1717760457950001E-3</v>
      </c>
    </row>
    <row r="1338" spans="1:17" hidden="1" x14ac:dyDescent="0.3">
      <c r="A1338" t="s">
        <v>2841</v>
      </c>
      <c r="B1338" t="s">
        <v>2842</v>
      </c>
      <c r="C1338" t="s">
        <v>3176</v>
      </c>
      <c r="D1338" t="s">
        <v>281</v>
      </c>
      <c r="E1338">
        <v>1402.7333543699999</v>
      </c>
      <c r="F1338">
        <v>149.30000000000001</v>
      </c>
      <c r="G1338">
        <v>32.233837270854004</v>
      </c>
      <c r="H1338">
        <v>-2.83851171662619</v>
      </c>
      <c r="I1338">
        <v>46.580178767528501</v>
      </c>
      <c r="J1338">
        <v>7.7095577551573404</v>
      </c>
      <c r="K1338">
        <v>135.39614861342201</v>
      </c>
      <c r="L1338">
        <v>116.90314675736499</v>
      </c>
      <c r="M1338">
        <v>60.631329450517804</v>
      </c>
      <c r="N1338">
        <v>0.96431088951981903</v>
      </c>
      <c r="O1338">
        <v>10.4487608841259</v>
      </c>
      <c r="P1338">
        <v>82.295482295482202</v>
      </c>
      <c r="Q1338">
        <v>1.10014077123E-4</v>
      </c>
    </row>
    <row r="1339" spans="1:17" hidden="1" x14ac:dyDescent="0.3">
      <c r="A1339" t="s">
        <v>2843</v>
      </c>
      <c r="B1339" t="s">
        <v>2844</v>
      </c>
      <c r="C1339" t="s">
        <v>3176</v>
      </c>
      <c r="D1339" t="s">
        <v>141</v>
      </c>
      <c r="E1339">
        <v>1399.02809409</v>
      </c>
      <c r="F1339">
        <v>339.9</v>
      </c>
      <c r="G1339">
        <v>53.498367866239597</v>
      </c>
      <c r="H1339">
        <v>8.94452301454651</v>
      </c>
      <c r="I1339">
        <v>-2.2435345315321999</v>
      </c>
      <c r="J1339">
        <v>10.3000662382073</v>
      </c>
      <c r="K1339">
        <v>327.756592785576</v>
      </c>
      <c r="L1339">
        <v>314.378748010565</v>
      </c>
      <c r="M1339">
        <v>61.444579980821899</v>
      </c>
      <c r="N1339">
        <v>1.3748681992334999</v>
      </c>
      <c r="O1339">
        <v>22.388937922918501</v>
      </c>
      <c r="P1339">
        <v>114.380321665089</v>
      </c>
      <c r="Q1339">
        <v>9.7438927037676995E-2</v>
      </c>
    </row>
    <row r="1340" spans="1:17" hidden="1" x14ac:dyDescent="0.3">
      <c r="A1340" t="s">
        <v>2845</v>
      </c>
      <c r="B1340" t="s">
        <v>2846</v>
      </c>
      <c r="C1340" t="s">
        <v>3176</v>
      </c>
      <c r="D1340" t="s">
        <v>999</v>
      </c>
      <c r="E1340">
        <v>1393.6710932599999</v>
      </c>
      <c r="F1340">
        <v>213.14</v>
      </c>
      <c r="G1340">
        <v>-51.700982871545698</v>
      </c>
      <c r="H1340">
        <v>3.15036651983961</v>
      </c>
      <c r="I1340">
        <v>-19.9081487878647</v>
      </c>
      <c r="J1340">
        <v>-4.88353369712181</v>
      </c>
      <c r="K1340">
        <v>215.74817221147899</v>
      </c>
      <c r="L1340">
        <v>231.229432197249</v>
      </c>
      <c r="M1340">
        <v>44.153991617397303</v>
      </c>
      <c r="N1340">
        <v>1.4452864385151001</v>
      </c>
      <c r="O1340">
        <v>52.833818147696299</v>
      </c>
      <c r="P1340">
        <v>11.5332286760858</v>
      </c>
      <c r="Q1340">
        <v>-3.8280487443502001E-2</v>
      </c>
    </row>
    <row r="1341" spans="1:17" hidden="1" x14ac:dyDescent="0.3">
      <c r="A1341" t="s">
        <v>2847</v>
      </c>
      <c r="B1341" t="s">
        <v>2848</v>
      </c>
      <c r="C1341" t="s">
        <v>3176</v>
      </c>
      <c r="D1341" t="s">
        <v>124</v>
      </c>
      <c r="E1341">
        <v>1391.2018038419999</v>
      </c>
      <c r="F1341">
        <v>25.33</v>
      </c>
      <c r="G1341">
        <v>-17.3966654158904</v>
      </c>
      <c r="H1341">
        <v>-8.2209500981112296</v>
      </c>
      <c r="I1341">
        <v>-32.783055483657201</v>
      </c>
      <c r="J1341">
        <v>-3.1677932960180799</v>
      </c>
      <c r="K1341">
        <v>27.709677742307701</v>
      </c>
      <c r="L1341">
        <v>28.339544277254099</v>
      </c>
      <c r="M1341">
        <v>39.062800970211804</v>
      </c>
      <c r="N1341">
        <v>0.81419975327115801</v>
      </c>
      <c r="O1341">
        <v>55.546782471377803</v>
      </c>
      <c r="P1341">
        <v>18.9201877934272</v>
      </c>
      <c r="Q1341">
        <v>0.20278614619496699</v>
      </c>
    </row>
    <row r="1342" spans="1:17" hidden="1" x14ac:dyDescent="0.3">
      <c r="A1342" t="s">
        <v>2849</v>
      </c>
      <c r="B1342" t="s">
        <v>2850</v>
      </c>
      <c r="C1342" t="s">
        <v>3176</v>
      </c>
      <c r="E1342">
        <v>1390.959752</v>
      </c>
      <c r="F1342">
        <v>2.66</v>
      </c>
      <c r="G1342">
        <v>414.30750452903402</v>
      </c>
      <c r="H1342">
        <v>4.9279699473605199</v>
      </c>
      <c r="I1342">
        <v>-43.983918990673203</v>
      </c>
      <c r="J1342">
        <v>21.634083244574001</v>
      </c>
      <c r="K1342">
        <v>2.5530445269247202</v>
      </c>
      <c r="L1342">
        <v>2.4818362493771899</v>
      </c>
      <c r="M1342">
        <v>62.162793044454801</v>
      </c>
      <c r="N1342">
        <v>1.5630185804637999</v>
      </c>
      <c r="O1342">
        <v>55.2631578947368</v>
      </c>
      <c r="P1342">
        <v>475.13513513513499</v>
      </c>
    </row>
    <row r="1343" spans="1:17" hidden="1" x14ac:dyDescent="0.3">
      <c r="A1343" t="s">
        <v>2851</v>
      </c>
      <c r="B1343" t="s">
        <v>2852</v>
      </c>
      <c r="C1343" t="s">
        <v>3176</v>
      </c>
      <c r="D1343" t="s">
        <v>237</v>
      </c>
      <c r="E1343">
        <v>1386.5295249999999</v>
      </c>
      <c r="F1343">
        <v>373.3</v>
      </c>
      <c r="G1343">
        <v>264.65905894316302</v>
      </c>
      <c r="H1343">
        <v>44.9629349823255</v>
      </c>
      <c r="I1343">
        <v>78.660938170917902</v>
      </c>
      <c r="J1343">
        <v>4.6126896351586399</v>
      </c>
      <c r="K1343">
        <v>285.19911254168602</v>
      </c>
      <c r="L1343">
        <v>218.112229524996</v>
      </c>
      <c r="M1343">
        <v>65.754720948446206</v>
      </c>
      <c r="N1343">
        <v>1.4458102593417901</v>
      </c>
      <c r="O1343">
        <v>10.8223948566836</v>
      </c>
      <c r="P1343">
        <v>377.386115074538</v>
      </c>
    </row>
    <row r="1344" spans="1:17" hidden="1" x14ac:dyDescent="0.3">
      <c r="A1344" t="s">
        <v>2853</v>
      </c>
      <c r="B1344" t="s">
        <v>2854</v>
      </c>
      <c r="C1344" t="s">
        <v>3176</v>
      </c>
      <c r="D1344" t="s">
        <v>65</v>
      </c>
      <c r="E1344">
        <v>1380.008</v>
      </c>
      <c r="F1344">
        <v>907.9</v>
      </c>
      <c r="G1344">
        <v>116.964079131763</v>
      </c>
      <c r="H1344">
        <v>-4.2455358210293497</v>
      </c>
      <c r="I1344">
        <v>76.567520777957796</v>
      </c>
      <c r="J1344">
        <v>-5.4678253027099499</v>
      </c>
      <c r="K1344">
        <v>869.35595919520995</v>
      </c>
      <c r="L1344">
        <v>660.51856604133695</v>
      </c>
      <c r="M1344">
        <v>36.643677108205203</v>
      </c>
      <c r="N1344">
        <v>0.28044517864450902</v>
      </c>
      <c r="O1344">
        <v>18.763079634320899</v>
      </c>
      <c r="P1344">
        <v>152.194444444444</v>
      </c>
      <c r="Q1344">
        <v>0.169030715137379</v>
      </c>
    </row>
    <row r="1345" spans="1:17" hidden="1" x14ac:dyDescent="0.3">
      <c r="A1345" t="s">
        <v>2855</v>
      </c>
      <c r="B1345" t="s">
        <v>2856</v>
      </c>
      <c r="C1345" t="s">
        <v>3176</v>
      </c>
      <c r="D1345" t="s">
        <v>414</v>
      </c>
      <c r="E1345">
        <v>1374.6329348649999</v>
      </c>
      <c r="F1345">
        <v>82.27</v>
      </c>
      <c r="G1345">
        <v>22.832075359511901</v>
      </c>
      <c r="H1345">
        <v>-2.6888755389353398</v>
      </c>
      <c r="I1345">
        <v>10.7366233974873</v>
      </c>
      <c r="J1345">
        <v>-2.34920343002742</v>
      </c>
      <c r="K1345">
        <v>78.586110215789304</v>
      </c>
      <c r="L1345">
        <v>69.898893950087398</v>
      </c>
      <c r="M1345">
        <v>54.583256317478302</v>
      </c>
      <c r="N1345">
        <v>0.78307778125428096</v>
      </c>
      <c r="O1345">
        <v>8.1803816701106093</v>
      </c>
      <c r="P1345">
        <v>78.459869848156103</v>
      </c>
      <c r="Q1345">
        <v>6.5476556777813E-2</v>
      </c>
    </row>
    <row r="1346" spans="1:17" hidden="1" x14ac:dyDescent="0.3">
      <c r="A1346" t="s">
        <v>2857</v>
      </c>
      <c r="B1346" t="s">
        <v>2858</v>
      </c>
      <c r="C1346" t="s">
        <v>3176</v>
      </c>
      <c r="D1346" t="s">
        <v>81</v>
      </c>
      <c r="E1346">
        <v>1374.423882</v>
      </c>
      <c r="F1346">
        <v>858.65</v>
      </c>
      <c r="G1346">
        <v>-24.564913472689099</v>
      </c>
      <c r="H1346">
        <v>1.9392904150132799</v>
      </c>
      <c r="I1346">
        <v>-1.5168798375013299</v>
      </c>
      <c r="J1346">
        <v>0.94442807216023805</v>
      </c>
      <c r="K1346">
        <v>829.61920927614403</v>
      </c>
      <c r="L1346">
        <v>812.69171756622302</v>
      </c>
      <c r="M1346">
        <v>54.833474675551798</v>
      </c>
      <c r="N1346">
        <v>2.6616116389686799</v>
      </c>
      <c r="O1346">
        <v>21.865719443312098</v>
      </c>
      <c r="P1346">
        <v>23.042201046070002</v>
      </c>
      <c r="Q1346">
        <v>-5.6202054605031998E-2</v>
      </c>
    </row>
    <row r="1347" spans="1:17" hidden="1" x14ac:dyDescent="0.3">
      <c r="A1347" t="s">
        <v>2859</v>
      </c>
      <c r="B1347" t="s">
        <v>2860</v>
      </c>
      <c r="C1347" t="s">
        <v>3176</v>
      </c>
      <c r="D1347" t="s">
        <v>2861</v>
      </c>
      <c r="E1347">
        <v>1372.8266795</v>
      </c>
      <c r="F1347">
        <v>704.95</v>
      </c>
      <c r="G1347">
        <v>33.184140342236098</v>
      </c>
      <c r="H1347">
        <v>-11.973262694237199</v>
      </c>
      <c r="I1347">
        <v>51.857179227798397</v>
      </c>
      <c r="J1347">
        <v>-6.3143605182120304</v>
      </c>
      <c r="K1347">
        <v>714.82019431624701</v>
      </c>
      <c r="L1347">
        <v>575.16163414957396</v>
      </c>
      <c r="M1347">
        <v>50.894871071665499</v>
      </c>
      <c r="N1347">
        <v>0.34993893629419098</v>
      </c>
      <c r="O1347">
        <v>34.619476558621102</v>
      </c>
      <c r="P1347">
        <v>103.860613071139</v>
      </c>
    </row>
    <row r="1348" spans="1:17" hidden="1" x14ac:dyDescent="0.3">
      <c r="A1348" t="s">
        <v>2862</v>
      </c>
      <c r="B1348" t="s">
        <v>2863</v>
      </c>
      <c r="C1348" t="s">
        <v>3176</v>
      </c>
      <c r="D1348" t="s">
        <v>21</v>
      </c>
      <c r="E1348">
        <v>1368.817458492</v>
      </c>
      <c r="F1348">
        <v>122.87</v>
      </c>
      <c r="G1348">
        <v>-1.15431889653885</v>
      </c>
      <c r="H1348">
        <v>-1.8522316089604101</v>
      </c>
      <c r="I1348">
        <v>-12.911594226272401</v>
      </c>
      <c r="J1348">
        <v>-3.2137070672317898</v>
      </c>
      <c r="K1348">
        <v>125.101713955107</v>
      </c>
      <c r="L1348">
        <v>117.92314097744899</v>
      </c>
      <c r="M1348">
        <v>41.402193321322102</v>
      </c>
      <c r="N1348">
        <v>0.42237325960854899</v>
      </c>
      <c r="O1348">
        <v>43.647757792789101</v>
      </c>
      <c r="P1348">
        <v>51.691358024691297</v>
      </c>
      <c r="Q1348">
        <v>4.6520359044979996E-3</v>
      </c>
    </row>
    <row r="1349" spans="1:17" hidden="1" x14ac:dyDescent="0.3">
      <c r="A1349" t="s">
        <v>2864</v>
      </c>
      <c r="B1349" t="s">
        <v>2865</v>
      </c>
      <c r="C1349" t="s">
        <v>3176</v>
      </c>
      <c r="D1349" t="s">
        <v>358</v>
      </c>
      <c r="E1349">
        <v>1368.6</v>
      </c>
      <c r="F1349">
        <v>45.62</v>
      </c>
      <c r="G1349">
        <v>-18.3665706140834</v>
      </c>
      <c r="H1349">
        <v>-13.366458169031899</v>
      </c>
      <c r="I1349">
        <v>2.2982191936671201</v>
      </c>
      <c r="J1349">
        <v>-2.9273723150198001</v>
      </c>
      <c r="K1349">
        <v>45.353087916984499</v>
      </c>
      <c r="M1349">
        <v>39.669071698070098</v>
      </c>
      <c r="N1349">
        <v>0.30459526152416999</v>
      </c>
      <c r="O1349">
        <v>23.980710214818</v>
      </c>
      <c r="P1349">
        <v>52.066666666666599</v>
      </c>
    </row>
    <row r="1350" spans="1:17" hidden="1" x14ac:dyDescent="0.3">
      <c r="A1350" t="s">
        <v>2866</v>
      </c>
      <c r="B1350" t="s">
        <v>2867</v>
      </c>
      <c r="C1350" t="s">
        <v>3176</v>
      </c>
      <c r="D1350" t="s">
        <v>21</v>
      </c>
      <c r="E1350">
        <v>1368.14183688</v>
      </c>
      <c r="F1350">
        <v>791.7</v>
      </c>
      <c r="G1350">
        <v>641.92492917489699</v>
      </c>
      <c r="H1350">
        <v>6.9578844772750603</v>
      </c>
      <c r="I1350">
        <v>229.044042305407</v>
      </c>
      <c r="J1350">
        <v>6.28478409589514</v>
      </c>
      <c r="K1350">
        <v>730.97264185623601</v>
      </c>
      <c r="M1350">
        <v>64.201643287712599</v>
      </c>
      <c r="N1350">
        <v>0.57900623102731996</v>
      </c>
      <c r="O1350">
        <v>26.057850195781199</v>
      </c>
      <c r="P1350">
        <v>749.00804289544203</v>
      </c>
    </row>
    <row r="1351" spans="1:17" hidden="1" x14ac:dyDescent="0.3">
      <c r="A1351" t="s">
        <v>2868</v>
      </c>
      <c r="B1351" t="s">
        <v>2869</v>
      </c>
      <c r="C1351" t="s">
        <v>3176</v>
      </c>
      <c r="D1351" t="s">
        <v>54</v>
      </c>
      <c r="E1351">
        <v>1367.907099328</v>
      </c>
      <c r="F1351">
        <v>130.24</v>
      </c>
      <c r="G1351">
        <v>10.1770141675274</v>
      </c>
      <c r="H1351">
        <v>14.265100256836901</v>
      </c>
      <c r="I1351">
        <v>2.3217783164158101</v>
      </c>
      <c r="J1351">
        <v>8.3100062700487705</v>
      </c>
      <c r="K1351">
        <v>119.43083629876</v>
      </c>
      <c r="L1351">
        <v>112.869782179699</v>
      </c>
      <c r="M1351">
        <v>61.868849024302101</v>
      </c>
      <c r="N1351">
        <v>1.0972853354144501</v>
      </c>
      <c r="O1351">
        <v>14.864864864864799</v>
      </c>
      <c r="P1351">
        <v>68.377504848093096</v>
      </c>
      <c r="Q1351">
        <v>3.5295472040770002E-3</v>
      </c>
    </row>
    <row r="1352" spans="1:17" hidden="1" x14ac:dyDescent="0.3">
      <c r="A1352" t="s">
        <v>2870</v>
      </c>
      <c r="B1352" t="s">
        <v>2871</v>
      </c>
      <c r="C1352" t="s">
        <v>3176</v>
      </c>
      <c r="D1352" t="s">
        <v>681</v>
      </c>
      <c r="E1352">
        <v>1363.1366840000001</v>
      </c>
      <c r="F1352">
        <v>345.8</v>
      </c>
      <c r="G1352">
        <v>36.4631243903182</v>
      </c>
      <c r="H1352">
        <v>2.6916127960110998</v>
      </c>
      <c r="I1352">
        <v>7.8129824147062301</v>
      </c>
      <c r="J1352">
        <v>7.7875223408730303</v>
      </c>
      <c r="K1352">
        <v>300.868119591827</v>
      </c>
      <c r="L1352">
        <v>269.85167077417998</v>
      </c>
      <c r="M1352">
        <v>68.663581001593499</v>
      </c>
      <c r="N1352">
        <v>1.1674427073032601</v>
      </c>
      <c r="O1352">
        <v>15.3846153846153</v>
      </c>
      <c r="P1352">
        <v>90.104452996151693</v>
      </c>
    </row>
    <row r="1353" spans="1:17" hidden="1" x14ac:dyDescent="0.3">
      <c r="A1353" t="s">
        <v>2872</v>
      </c>
      <c r="B1353" t="s">
        <v>2873</v>
      </c>
      <c r="C1353" t="s">
        <v>3176</v>
      </c>
      <c r="D1353" t="s">
        <v>1514</v>
      </c>
      <c r="E1353">
        <v>1361.8935087269999</v>
      </c>
      <c r="F1353">
        <v>234.83</v>
      </c>
      <c r="G1353">
        <v>-49.613609375781699</v>
      </c>
      <c r="H1353">
        <v>1.2227214002273601</v>
      </c>
      <c r="I1353">
        <v>-5.5940387337471096</v>
      </c>
      <c r="J1353">
        <v>1.28739074199271</v>
      </c>
      <c r="K1353">
        <v>226.173402847457</v>
      </c>
      <c r="L1353">
        <v>239.472584349019</v>
      </c>
      <c r="M1353">
        <v>57.370907649193697</v>
      </c>
      <c r="N1353">
        <v>1.00970423542062</v>
      </c>
      <c r="O1353">
        <v>35.693906230038699</v>
      </c>
      <c r="P1353">
        <v>17.7978429897165</v>
      </c>
      <c r="Q1353">
        <v>7.9004555075940005E-3</v>
      </c>
    </row>
    <row r="1354" spans="1:17" hidden="1" x14ac:dyDescent="0.3">
      <c r="A1354" t="s">
        <v>2874</v>
      </c>
      <c r="B1354" t="s">
        <v>2875</v>
      </c>
      <c r="C1354" t="s">
        <v>3176</v>
      </c>
      <c r="D1354" t="s">
        <v>985</v>
      </c>
      <c r="E1354">
        <v>1353.80476</v>
      </c>
      <c r="F1354">
        <v>88.9</v>
      </c>
      <c r="G1354">
        <v>-16.994808494095299</v>
      </c>
      <c r="H1354">
        <v>-0.95038425657506098</v>
      </c>
      <c r="I1354">
        <v>-14.800175398815099</v>
      </c>
      <c r="J1354">
        <v>-3.2464024344597302</v>
      </c>
      <c r="K1354">
        <v>88.849207074931698</v>
      </c>
      <c r="L1354">
        <v>89.167731151286404</v>
      </c>
      <c r="M1354">
        <v>44.641604511080899</v>
      </c>
      <c r="N1354">
        <v>0.63535260169851604</v>
      </c>
      <c r="O1354">
        <v>30.089988751406</v>
      </c>
      <c r="P1354">
        <v>20.135135135135101</v>
      </c>
      <c r="Q1354">
        <v>-9.2277107565410001E-3</v>
      </c>
    </row>
    <row r="1355" spans="1:17" hidden="1" x14ac:dyDescent="0.3">
      <c r="A1355" t="s">
        <v>2876</v>
      </c>
      <c r="B1355" t="s">
        <v>2877</v>
      </c>
      <c r="C1355" t="s">
        <v>3176</v>
      </c>
      <c r="D1355" t="s">
        <v>274</v>
      </c>
      <c r="E1355">
        <v>1350.8235330509999</v>
      </c>
      <c r="F1355">
        <v>20.49</v>
      </c>
      <c r="G1355">
        <v>-19.345512941087598</v>
      </c>
      <c r="H1355">
        <v>-3.4942647522464299</v>
      </c>
      <c r="I1355">
        <v>-37.884830927518202</v>
      </c>
      <c r="J1355">
        <v>0.21450106486095799</v>
      </c>
      <c r="K1355">
        <v>22.058131557726199</v>
      </c>
      <c r="L1355">
        <v>23.929659872696998</v>
      </c>
      <c r="M1355">
        <v>40.48707790804</v>
      </c>
      <c r="N1355">
        <v>0.72911864386401504</v>
      </c>
      <c r="O1355">
        <v>104.978038067349</v>
      </c>
      <c r="P1355">
        <v>18.782608695652101</v>
      </c>
      <c r="Q1355">
        <v>7.9954893084871997E-2</v>
      </c>
    </row>
    <row r="1356" spans="1:17" hidden="1" x14ac:dyDescent="0.3">
      <c r="A1356" t="s">
        <v>2878</v>
      </c>
      <c r="B1356" t="s">
        <v>2879</v>
      </c>
      <c r="C1356" t="s">
        <v>3176</v>
      </c>
      <c r="D1356" t="s">
        <v>81</v>
      </c>
      <c r="E1356">
        <v>1342.767305649</v>
      </c>
      <c r="F1356">
        <v>274.89</v>
      </c>
      <c r="G1356">
        <v>1.21626275814844</v>
      </c>
      <c r="H1356">
        <v>15.454002866406499</v>
      </c>
      <c r="I1356">
        <v>23.490395174249901</v>
      </c>
      <c r="J1356">
        <v>12.4160578176926</v>
      </c>
      <c r="K1356">
        <v>242.89549500813399</v>
      </c>
      <c r="L1356">
        <v>263.926472166851</v>
      </c>
      <c r="M1356">
        <v>71.024628164201005</v>
      </c>
      <c r="N1356">
        <v>2.9126539508224698</v>
      </c>
      <c r="O1356">
        <v>38.964676779802801</v>
      </c>
      <c r="P1356">
        <v>66.599999999999994</v>
      </c>
    </row>
    <row r="1357" spans="1:17" hidden="1" x14ac:dyDescent="0.3">
      <c r="A1357" t="s">
        <v>2880</v>
      </c>
      <c r="B1357" t="s">
        <v>2881</v>
      </c>
      <c r="C1357" t="s">
        <v>3176</v>
      </c>
      <c r="D1357" t="s">
        <v>258</v>
      </c>
      <c r="E1357">
        <v>1342.558272</v>
      </c>
      <c r="F1357">
        <v>1342</v>
      </c>
      <c r="G1357">
        <v>303.78530315317403</v>
      </c>
      <c r="H1357">
        <v>-14.6241411593289</v>
      </c>
      <c r="I1357">
        <v>38.159132026461698</v>
      </c>
      <c r="J1357">
        <v>-3.0696564348820101</v>
      </c>
      <c r="K1357">
        <v>1432.30516925591</v>
      </c>
      <c r="L1357">
        <v>1157.8964091599</v>
      </c>
      <c r="M1357">
        <v>28.789683876017701</v>
      </c>
      <c r="N1357">
        <v>0.86077832967589196</v>
      </c>
      <c r="O1357">
        <v>29.429955290611002</v>
      </c>
      <c r="P1357">
        <v>370.87719298245599</v>
      </c>
      <c r="Q1357">
        <v>0.17589061296755401</v>
      </c>
    </row>
    <row r="1358" spans="1:17" hidden="1" x14ac:dyDescent="0.3">
      <c r="A1358" t="s">
        <v>2882</v>
      </c>
      <c r="B1358" t="s">
        <v>2883</v>
      </c>
      <c r="C1358" t="s">
        <v>3176</v>
      </c>
      <c r="D1358" t="s">
        <v>92</v>
      </c>
      <c r="E1358">
        <v>1342.4757177199999</v>
      </c>
      <c r="F1358">
        <v>526.45000000000005</v>
      </c>
      <c r="G1358">
        <v>64.4689863903196</v>
      </c>
      <c r="H1358">
        <v>-11.479430970290901</v>
      </c>
      <c r="I1358">
        <v>12.763878686538201</v>
      </c>
      <c r="J1358">
        <v>-3.8258588491564298</v>
      </c>
      <c r="K1358">
        <v>570.60246941345997</v>
      </c>
      <c r="L1358">
        <v>467.87509555370502</v>
      </c>
      <c r="M1358">
        <v>22.302555729461499</v>
      </c>
      <c r="N1358">
        <v>0.36442733165567498</v>
      </c>
      <c r="O1358">
        <v>34.865609269636202</v>
      </c>
      <c r="P1358">
        <v>164.14952333165999</v>
      </c>
      <c r="Q1358">
        <v>0.18109803449796999</v>
      </c>
    </row>
    <row r="1359" spans="1:17" hidden="1" x14ac:dyDescent="0.3">
      <c r="A1359" t="s">
        <v>2884</v>
      </c>
      <c r="B1359" t="s">
        <v>2885</v>
      </c>
      <c r="C1359" t="s">
        <v>3176</v>
      </c>
      <c r="D1359" t="s">
        <v>21</v>
      </c>
      <c r="E1359">
        <v>1342.2932189999999</v>
      </c>
      <c r="F1359">
        <v>126.69</v>
      </c>
      <c r="G1359">
        <v>212.239985725504</v>
      </c>
      <c r="H1359">
        <v>16.772579675305199</v>
      </c>
      <c r="I1359">
        <v>91.865968841389503</v>
      </c>
      <c r="J1359">
        <v>0.77843919341512302</v>
      </c>
      <c r="K1359">
        <v>99.524886258081693</v>
      </c>
      <c r="L1359">
        <v>70.598070758481398</v>
      </c>
      <c r="M1359">
        <v>64.4020907145362</v>
      </c>
      <c r="N1359">
        <v>1.9174583548514601</v>
      </c>
      <c r="O1359">
        <v>7.7433104428131703</v>
      </c>
      <c r="P1359">
        <v>340.66086956521701</v>
      </c>
    </row>
    <row r="1360" spans="1:17" hidden="1" x14ac:dyDescent="0.3">
      <c r="A1360" t="s">
        <v>2886</v>
      </c>
      <c r="B1360" t="s">
        <v>2887</v>
      </c>
      <c r="C1360" t="s">
        <v>3176</v>
      </c>
      <c r="D1360" t="s">
        <v>258</v>
      </c>
      <c r="E1360">
        <v>1340.7767382</v>
      </c>
      <c r="F1360">
        <v>206.49</v>
      </c>
      <c r="G1360">
        <v>190.11686813991199</v>
      </c>
      <c r="H1360">
        <v>13.2074767001497</v>
      </c>
      <c r="I1360">
        <v>157.19186412400799</v>
      </c>
      <c r="J1360">
        <v>-2.71410851320561</v>
      </c>
      <c r="K1360">
        <v>174.62535648703701</v>
      </c>
      <c r="L1360">
        <v>120.63787217409499</v>
      </c>
      <c r="M1360">
        <v>58.486337580171003</v>
      </c>
      <c r="N1360">
        <v>0.56740477908421405</v>
      </c>
      <c r="O1360">
        <v>5.7581480943386998</v>
      </c>
      <c r="P1360">
        <v>229.856230031948</v>
      </c>
      <c r="Q1360">
        <v>0.15376521907645599</v>
      </c>
    </row>
    <row r="1361" spans="1:17" hidden="1" x14ac:dyDescent="0.3">
      <c r="A1361" t="s">
        <v>2888</v>
      </c>
      <c r="B1361" t="s">
        <v>2889</v>
      </c>
      <c r="C1361" t="s">
        <v>3176</v>
      </c>
      <c r="D1361" t="s">
        <v>75</v>
      </c>
      <c r="E1361">
        <v>1340.1287905280001</v>
      </c>
      <c r="F1361">
        <v>76.34</v>
      </c>
      <c r="G1361">
        <v>59.943091192368499</v>
      </c>
      <c r="H1361">
        <v>-11.700172937179101</v>
      </c>
      <c r="I1361">
        <v>-21.693191436102499</v>
      </c>
      <c r="J1361">
        <v>-4.2468287584408504</v>
      </c>
      <c r="K1361">
        <v>73.0204612019336</v>
      </c>
      <c r="L1361">
        <v>72.227108273473902</v>
      </c>
      <c r="M1361">
        <v>65.089871865548901</v>
      </c>
      <c r="N1361">
        <v>0.69670920189543195</v>
      </c>
      <c r="O1361">
        <v>88.367828137280597</v>
      </c>
      <c r="P1361">
        <v>86.285993167398701</v>
      </c>
      <c r="Q1361">
        <v>0.34118427376744198</v>
      </c>
    </row>
    <row r="1362" spans="1:17" hidden="1" x14ac:dyDescent="0.3">
      <c r="A1362" t="s">
        <v>2890</v>
      </c>
      <c r="B1362" t="s">
        <v>2891</v>
      </c>
      <c r="C1362" t="s">
        <v>3176</v>
      </c>
      <c r="D1362" t="s">
        <v>54</v>
      </c>
      <c r="E1362">
        <v>1339.73539452</v>
      </c>
      <c r="F1362">
        <v>2168.5500000000002</v>
      </c>
      <c r="G1362">
        <v>-17.7117185060258</v>
      </c>
      <c r="H1362">
        <v>-16.866124192987499</v>
      </c>
      <c r="I1362">
        <v>-7.0358890409536698</v>
      </c>
      <c r="J1362">
        <v>2.32308544001003</v>
      </c>
      <c r="K1362">
        <v>2344.7149153483601</v>
      </c>
      <c r="L1362">
        <v>2234.73165500098</v>
      </c>
      <c r="M1362">
        <v>41.054527914665499</v>
      </c>
      <c r="N1362">
        <v>0.79757856688199702</v>
      </c>
      <c r="O1362">
        <v>30.220654354292002</v>
      </c>
      <c r="P1362">
        <v>25.487529656848501</v>
      </c>
      <c r="Q1362">
        <v>-1.4419430037279E-2</v>
      </c>
    </row>
    <row r="1363" spans="1:17" hidden="1" x14ac:dyDescent="0.3">
      <c r="A1363" t="s">
        <v>2892</v>
      </c>
      <c r="B1363" t="s">
        <v>2893</v>
      </c>
      <c r="C1363" t="s">
        <v>3176</v>
      </c>
      <c r="D1363" t="s">
        <v>24</v>
      </c>
      <c r="E1363">
        <v>1335.475737365</v>
      </c>
      <c r="F1363">
        <v>296.45</v>
      </c>
      <c r="G1363">
        <v>-58.193476687673801</v>
      </c>
      <c r="H1363">
        <v>-10.467462744947101</v>
      </c>
      <c r="I1363">
        <v>-29.614004262748299</v>
      </c>
      <c r="J1363">
        <v>1.0630721399568499</v>
      </c>
      <c r="K1363">
        <v>317.99517648439399</v>
      </c>
      <c r="M1363">
        <v>40.787689462474901</v>
      </c>
      <c r="N1363">
        <v>0.98903955512352404</v>
      </c>
      <c r="O1363">
        <v>58.205430932703599</v>
      </c>
      <c r="P1363">
        <v>2.3830081160421202</v>
      </c>
    </row>
    <row r="1364" spans="1:17" hidden="1" x14ac:dyDescent="0.3">
      <c r="A1364" t="s">
        <v>2894</v>
      </c>
      <c r="B1364" t="s">
        <v>2895</v>
      </c>
      <c r="C1364" t="s">
        <v>3176</v>
      </c>
      <c r="D1364" t="s">
        <v>166</v>
      </c>
      <c r="E1364">
        <v>1333.7273738219999</v>
      </c>
      <c r="F1364">
        <v>200.82</v>
      </c>
      <c r="G1364">
        <v>52.322578452016003</v>
      </c>
      <c r="H1364">
        <v>-10.7718133056142</v>
      </c>
      <c r="I1364">
        <v>67.498885883251702</v>
      </c>
      <c r="J1364">
        <v>-3.50056943903936</v>
      </c>
      <c r="K1364">
        <v>205.70399509961001</v>
      </c>
      <c r="L1364">
        <v>168.06482755634099</v>
      </c>
      <c r="M1364">
        <v>47.224773306088899</v>
      </c>
      <c r="N1364">
        <v>0.29734304068962097</v>
      </c>
      <c r="O1364">
        <v>26.8748132656109</v>
      </c>
      <c r="P1364">
        <v>108.427607680332</v>
      </c>
      <c r="Q1364">
        <v>0.19802757992435699</v>
      </c>
    </row>
    <row r="1365" spans="1:17" hidden="1" x14ac:dyDescent="0.3">
      <c r="A1365" t="s">
        <v>2896</v>
      </c>
      <c r="B1365" t="s">
        <v>2897</v>
      </c>
      <c r="C1365" t="s">
        <v>3176</v>
      </c>
      <c r="D1365" t="s">
        <v>232</v>
      </c>
      <c r="E1365">
        <v>1332.4163083399999</v>
      </c>
      <c r="F1365">
        <v>2185.3000000000002</v>
      </c>
      <c r="G1365">
        <v>164.23618186248001</v>
      </c>
      <c r="H1365">
        <v>27.967829780912801</v>
      </c>
      <c r="I1365">
        <v>66.666571125805106</v>
      </c>
      <c r="J1365">
        <v>11.184228049430301</v>
      </c>
      <c r="K1365">
        <v>1542.2118107490601</v>
      </c>
      <c r="L1365">
        <v>1271.6422137168099</v>
      </c>
      <c r="M1365">
        <v>91.916862277699394</v>
      </c>
      <c r="N1365">
        <v>1.8437214447858701</v>
      </c>
      <c r="O1365">
        <v>4.7476319040863997</v>
      </c>
      <c r="P1365">
        <v>200.61214664007099</v>
      </c>
      <c r="Q1365">
        <v>0.124821897300151</v>
      </c>
    </row>
    <row r="1366" spans="1:17" hidden="1" x14ac:dyDescent="0.3">
      <c r="A1366" t="s">
        <v>2898</v>
      </c>
      <c r="B1366" t="s">
        <v>2899</v>
      </c>
      <c r="C1366" t="s">
        <v>3176</v>
      </c>
      <c r="D1366" t="s">
        <v>2736</v>
      </c>
      <c r="E1366">
        <v>1328.8194573000001</v>
      </c>
      <c r="F1366">
        <v>571.79999999999995</v>
      </c>
      <c r="G1366">
        <v>135.35046186936299</v>
      </c>
      <c r="H1366">
        <v>-30.716173843910699</v>
      </c>
      <c r="I1366">
        <v>-32.424076681415599</v>
      </c>
      <c r="J1366">
        <v>-7.6094040446280804</v>
      </c>
      <c r="K1366">
        <v>734.867516469365</v>
      </c>
      <c r="L1366">
        <v>654.800258312393</v>
      </c>
      <c r="M1366">
        <v>13.2475244469881</v>
      </c>
      <c r="N1366">
        <v>3.43635196555815</v>
      </c>
      <c r="O1366">
        <v>71.388597411682397</v>
      </c>
      <c r="P1366">
        <v>212.54441104126801</v>
      </c>
      <c r="Q1366">
        <v>0.24743269404613499</v>
      </c>
    </row>
    <row r="1367" spans="1:17" hidden="1" x14ac:dyDescent="0.3">
      <c r="A1367" t="s">
        <v>2900</v>
      </c>
      <c r="B1367" t="s">
        <v>2901</v>
      </c>
      <c r="C1367" t="s">
        <v>3176</v>
      </c>
      <c r="D1367" t="s">
        <v>999</v>
      </c>
      <c r="E1367">
        <v>1327.4997310799999</v>
      </c>
      <c r="F1367">
        <v>71.64</v>
      </c>
      <c r="G1367">
        <v>-52.790540578726301</v>
      </c>
      <c r="H1367">
        <v>0.93665698881527804</v>
      </c>
      <c r="I1367">
        <v>-23.853163670044498</v>
      </c>
      <c r="J1367">
        <v>-5.4837662256222304</v>
      </c>
      <c r="K1367">
        <v>73.293964210154897</v>
      </c>
      <c r="L1367">
        <v>77.864630653210298</v>
      </c>
      <c r="M1367">
        <v>38.6183005369246</v>
      </c>
      <c r="N1367">
        <v>0.79312395451980899</v>
      </c>
      <c r="O1367">
        <v>53.266331658291399</v>
      </c>
      <c r="P1367">
        <v>15.5483870967741</v>
      </c>
      <c r="Q1367">
        <v>-1.2425673199313E-2</v>
      </c>
    </row>
    <row r="1368" spans="1:17" hidden="1" x14ac:dyDescent="0.3">
      <c r="A1368" t="s">
        <v>2902</v>
      </c>
      <c r="B1368" t="s">
        <v>2903</v>
      </c>
      <c r="C1368" t="s">
        <v>3176</v>
      </c>
      <c r="D1368" t="s">
        <v>46</v>
      </c>
      <c r="E1368">
        <v>1319.9860925200001</v>
      </c>
      <c r="F1368">
        <v>546.85</v>
      </c>
      <c r="G1368">
        <v>95.053859158573005</v>
      </c>
      <c r="H1368">
        <v>116.408739178129</v>
      </c>
      <c r="I1368">
        <v>110.071069991031</v>
      </c>
      <c r="J1368">
        <v>-4.0805719278397499</v>
      </c>
      <c r="M1368">
        <v>54.196337939852903</v>
      </c>
      <c r="O1368">
        <v>27.173813660053</v>
      </c>
      <c r="P1368">
        <v>145.279210585333</v>
      </c>
    </row>
    <row r="1369" spans="1:17" hidden="1" x14ac:dyDescent="0.3">
      <c r="A1369" t="s">
        <v>2904</v>
      </c>
      <c r="B1369" t="s">
        <v>2905</v>
      </c>
      <c r="C1369" t="s">
        <v>3176</v>
      </c>
      <c r="D1369" t="s">
        <v>204</v>
      </c>
      <c r="E1369">
        <v>1316.26901909</v>
      </c>
      <c r="F1369">
        <v>829.7</v>
      </c>
      <c r="G1369">
        <v>52.471753197383599</v>
      </c>
      <c r="H1369">
        <v>-10.3668501886541</v>
      </c>
      <c r="I1369">
        <v>18.396009920592501</v>
      </c>
      <c r="J1369">
        <v>-3.3929952407232</v>
      </c>
      <c r="K1369">
        <v>874.71416421964102</v>
      </c>
      <c r="L1369">
        <v>750.55029560806395</v>
      </c>
      <c r="M1369">
        <v>53.773088559139801</v>
      </c>
      <c r="N1369">
        <v>0.70799353544453503</v>
      </c>
      <c r="O1369">
        <v>31.9211763287935</v>
      </c>
      <c r="P1369">
        <v>122.43967828418199</v>
      </c>
      <c r="Q1369">
        <v>0.189506381239539</v>
      </c>
    </row>
    <row r="1370" spans="1:17" hidden="1" x14ac:dyDescent="0.3">
      <c r="A1370" t="s">
        <v>2906</v>
      </c>
      <c r="B1370" t="s">
        <v>2907</v>
      </c>
      <c r="C1370" t="s">
        <v>3176</v>
      </c>
      <c r="D1370" t="s">
        <v>281</v>
      </c>
      <c r="E1370">
        <v>1314.72454905</v>
      </c>
      <c r="F1370">
        <v>920.25</v>
      </c>
      <c r="G1370">
        <v>104.99193965392899</v>
      </c>
      <c r="H1370">
        <v>9.2681440285102497</v>
      </c>
      <c r="I1370">
        <v>21.170169486612298</v>
      </c>
      <c r="J1370">
        <v>4.4661719652481899</v>
      </c>
      <c r="K1370">
        <v>837.43391254456799</v>
      </c>
      <c r="L1370">
        <v>635.32309805923205</v>
      </c>
      <c r="M1370">
        <v>49.769652514399098</v>
      </c>
      <c r="N1370">
        <v>0.69509471201525797</v>
      </c>
      <c r="O1370">
        <v>8.9812550937245295</v>
      </c>
      <c r="P1370">
        <v>172.707067713735</v>
      </c>
      <c r="Q1370">
        <v>0.16346306665708499</v>
      </c>
    </row>
    <row r="1371" spans="1:17" hidden="1" x14ac:dyDescent="0.3">
      <c r="A1371" t="s">
        <v>2908</v>
      </c>
      <c r="B1371" t="s">
        <v>2909</v>
      </c>
      <c r="C1371" t="s">
        <v>3176</v>
      </c>
      <c r="D1371" t="s">
        <v>2910</v>
      </c>
      <c r="E1371">
        <v>1310.0842504979901</v>
      </c>
      <c r="F1371">
        <v>201.66</v>
      </c>
      <c r="G1371">
        <v>-61.749692493928301</v>
      </c>
      <c r="H1371">
        <v>5.0279421772966604</v>
      </c>
      <c r="I1371">
        <v>-5.7445393101112403</v>
      </c>
      <c r="J1371">
        <v>-2.3540273339184701</v>
      </c>
      <c r="K1371">
        <v>186.61790581963601</v>
      </c>
      <c r="M1371">
        <v>52.528037629324899</v>
      </c>
      <c r="N1371">
        <v>0.71908141276168902</v>
      </c>
      <c r="O1371">
        <v>61.063175642169902</v>
      </c>
      <c r="P1371">
        <v>38.8842975206611</v>
      </c>
    </row>
    <row r="1372" spans="1:17" hidden="1" x14ac:dyDescent="0.3">
      <c r="A1372" t="s">
        <v>2911</v>
      </c>
      <c r="B1372" t="s">
        <v>2912</v>
      </c>
      <c r="C1372" t="s">
        <v>3176</v>
      </c>
      <c r="D1372" t="s">
        <v>536</v>
      </c>
      <c r="E1372">
        <v>1301.720163275</v>
      </c>
      <c r="F1372">
        <v>537.25</v>
      </c>
      <c r="G1372">
        <v>-18.1354498098741</v>
      </c>
      <c r="H1372">
        <v>-5.0453596427573704</v>
      </c>
      <c r="I1372">
        <v>24.052915383823301</v>
      </c>
      <c r="J1372">
        <v>-6.5605378143584598</v>
      </c>
      <c r="K1372">
        <v>560.04047424581904</v>
      </c>
      <c r="L1372">
        <v>498.03748163879999</v>
      </c>
      <c r="M1372">
        <v>29.8772594802466</v>
      </c>
      <c r="N1372">
        <v>0.35960155438849001</v>
      </c>
      <c r="O1372">
        <v>26.5704979060027</v>
      </c>
      <c r="P1372">
        <v>59.161605688046201</v>
      </c>
      <c r="Q1372">
        <v>0.14896186111172199</v>
      </c>
    </row>
    <row r="1373" spans="1:17" hidden="1" x14ac:dyDescent="0.3">
      <c r="A1373" t="s">
        <v>2913</v>
      </c>
      <c r="B1373" t="s">
        <v>2914</v>
      </c>
      <c r="C1373" t="s">
        <v>3176</v>
      </c>
      <c r="D1373" t="s">
        <v>135</v>
      </c>
      <c r="E1373">
        <v>1301.36905938</v>
      </c>
      <c r="F1373">
        <v>813.65</v>
      </c>
      <c r="G1373">
        <v>-24.458354016102</v>
      </c>
      <c r="H1373">
        <v>-3.6794337997317101</v>
      </c>
      <c r="I1373">
        <v>-27.9043552118804</v>
      </c>
      <c r="J1373">
        <v>3.1255417525552098</v>
      </c>
      <c r="K1373">
        <v>821.614430279506</v>
      </c>
      <c r="L1373">
        <v>842.46768855251401</v>
      </c>
      <c r="M1373">
        <v>52.319905094550599</v>
      </c>
      <c r="N1373">
        <v>1.8752430644096301</v>
      </c>
      <c r="O1373">
        <v>32.735205555214101</v>
      </c>
      <c r="P1373">
        <v>11.7344136226311</v>
      </c>
      <c r="Q1373">
        <v>0.101394870429176</v>
      </c>
    </row>
    <row r="1374" spans="1:17" hidden="1" x14ac:dyDescent="0.3">
      <c r="A1374" t="s">
        <v>2915</v>
      </c>
      <c r="B1374" t="s">
        <v>2916</v>
      </c>
      <c r="C1374" t="s">
        <v>3176</v>
      </c>
      <c r="D1374" t="s">
        <v>1589</v>
      </c>
      <c r="E1374">
        <v>1298.344937025</v>
      </c>
      <c r="F1374">
        <v>1715.25</v>
      </c>
      <c r="G1374">
        <v>30.868041611423202</v>
      </c>
      <c r="H1374">
        <v>-0.316092371612612</v>
      </c>
      <c r="I1374">
        <v>29.2800962170476</v>
      </c>
      <c r="J1374">
        <v>-0.278453931484901</v>
      </c>
      <c r="K1374">
        <v>1608.76402219285</v>
      </c>
      <c r="L1374">
        <v>1368.9084889615399</v>
      </c>
      <c r="M1374">
        <v>58.647528716361101</v>
      </c>
      <c r="N1374">
        <v>0.45429038832942997</v>
      </c>
      <c r="O1374">
        <v>3.5767380848272801</v>
      </c>
      <c r="P1374">
        <v>75.9140556894518</v>
      </c>
      <c r="Q1374">
        <v>7.0695794053474995E-2</v>
      </c>
    </row>
    <row r="1375" spans="1:17" hidden="1" x14ac:dyDescent="0.3">
      <c r="A1375" t="s">
        <v>2917</v>
      </c>
      <c r="B1375" t="s">
        <v>2918</v>
      </c>
      <c r="C1375" t="s">
        <v>3176</v>
      </c>
      <c r="D1375" t="s">
        <v>999</v>
      </c>
      <c r="E1375">
        <v>1298.0309142000001</v>
      </c>
      <c r="F1375">
        <v>340.35</v>
      </c>
      <c r="G1375">
        <v>-46.821873937646998</v>
      </c>
      <c r="H1375">
        <v>5.2847111467365204</v>
      </c>
      <c r="I1375">
        <v>-17.526600609293698</v>
      </c>
      <c r="J1375">
        <v>-2.2118351376467298</v>
      </c>
      <c r="K1375">
        <v>336.374613211368</v>
      </c>
      <c r="L1375">
        <v>346.08013276327301</v>
      </c>
      <c r="M1375">
        <v>50.412034081609299</v>
      </c>
      <c r="N1375">
        <v>1.4164267925926901</v>
      </c>
      <c r="O1375">
        <v>57.426178933450799</v>
      </c>
      <c r="P1375">
        <v>23.763636363636301</v>
      </c>
      <c r="Q1375">
        <v>6.0397382611283003E-2</v>
      </c>
    </row>
    <row r="1376" spans="1:17" hidden="1" x14ac:dyDescent="0.3">
      <c r="A1376" t="s">
        <v>2919</v>
      </c>
      <c r="B1376" t="s">
        <v>2920</v>
      </c>
      <c r="C1376" t="s">
        <v>3176</v>
      </c>
      <c r="D1376" t="s">
        <v>135</v>
      </c>
      <c r="E1376">
        <v>1293.6226810000001</v>
      </c>
      <c r="F1376">
        <v>260.5</v>
      </c>
      <c r="G1376">
        <v>23.931110139189499</v>
      </c>
      <c r="H1376">
        <v>17.019570301029798</v>
      </c>
      <c r="I1376">
        <v>66.247587657700706</v>
      </c>
      <c r="J1376">
        <v>11.8412909674907</v>
      </c>
      <c r="K1376">
        <v>218.30638532516599</v>
      </c>
      <c r="L1376">
        <v>183.37745834321399</v>
      </c>
      <c r="M1376">
        <v>72.735766555023304</v>
      </c>
      <c r="N1376">
        <v>1.15940334660439</v>
      </c>
      <c r="O1376">
        <v>3.6468330134356899</v>
      </c>
      <c r="P1376">
        <v>101.469450889404</v>
      </c>
    </row>
    <row r="1377" spans="1:17" hidden="1" x14ac:dyDescent="0.3">
      <c r="A1377" t="s">
        <v>2921</v>
      </c>
      <c r="B1377" t="s">
        <v>2922</v>
      </c>
      <c r="C1377" t="s">
        <v>3176</v>
      </c>
      <c r="D1377" t="s">
        <v>141</v>
      </c>
      <c r="E1377">
        <v>1292.5204972469901</v>
      </c>
      <c r="F1377">
        <v>50.33</v>
      </c>
      <c r="G1377">
        <v>77.422280211204594</v>
      </c>
      <c r="H1377">
        <v>-7.6356248736600296</v>
      </c>
      <c r="I1377">
        <v>46.944749109000298</v>
      </c>
      <c r="J1377">
        <v>-3.81370039730843</v>
      </c>
      <c r="K1377">
        <v>44.171531827129598</v>
      </c>
      <c r="L1377">
        <v>36.244688660401501</v>
      </c>
      <c r="M1377">
        <v>58.765121851171003</v>
      </c>
      <c r="N1377">
        <v>0.88613221938725595</v>
      </c>
      <c r="O1377">
        <v>7.6892509437711301</v>
      </c>
      <c r="P1377">
        <v>116.939655172413</v>
      </c>
      <c r="Q1377">
        <v>7.3952953835064006E-2</v>
      </c>
    </row>
    <row r="1378" spans="1:17" hidden="1" x14ac:dyDescent="0.3">
      <c r="A1378" t="s">
        <v>2923</v>
      </c>
      <c r="B1378" t="s">
        <v>2924</v>
      </c>
      <c r="C1378" t="s">
        <v>3176</v>
      </c>
      <c r="D1378" t="s">
        <v>624</v>
      </c>
      <c r="E1378">
        <v>1292.50875105</v>
      </c>
      <c r="F1378">
        <v>179.85</v>
      </c>
      <c r="G1378">
        <v>-7.3157676269163598</v>
      </c>
      <c r="H1378">
        <v>-3.9450077065067402</v>
      </c>
      <c r="I1378">
        <v>34.125178246833499</v>
      </c>
      <c r="J1378">
        <v>-1.78530165756949</v>
      </c>
      <c r="K1378">
        <v>180.24110589738299</v>
      </c>
      <c r="L1378">
        <v>154.14217455630401</v>
      </c>
      <c r="M1378">
        <v>49.294964438529703</v>
      </c>
      <c r="N1378">
        <v>0.42621774682820701</v>
      </c>
      <c r="O1378">
        <v>22.852376980817301</v>
      </c>
      <c r="P1378">
        <v>85.030864197530803</v>
      </c>
      <c r="Q1378">
        <v>0.152470197742306</v>
      </c>
    </row>
    <row r="1379" spans="1:17" hidden="1" x14ac:dyDescent="0.3">
      <c r="A1379" t="s">
        <v>2925</v>
      </c>
      <c r="B1379" t="s">
        <v>2926</v>
      </c>
      <c r="C1379" t="s">
        <v>3176</v>
      </c>
      <c r="D1379" t="s">
        <v>21</v>
      </c>
      <c r="E1379">
        <v>1288.6037061899999</v>
      </c>
      <c r="F1379">
        <v>309.45</v>
      </c>
      <c r="G1379">
        <v>-24.0115527686809</v>
      </c>
      <c r="H1379">
        <v>-0.42058774494715701</v>
      </c>
      <c r="I1379">
        <v>-8.9943419362227601</v>
      </c>
      <c r="J1379">
        <v>-4.2044053952573002</v>
      </c>
      <c r="O1379">
        <v>12.7161092260462</v>
      </c>
      <c r="P1379">
        <v>7.8410872974385697</v>
      </c>
    </row>
    <row r="1380" spans="1:17" hidden="1" x14ac:dyDescent="0.3">
      <c r="A1380" t="s">
        <v>2927</v>
      </c>
      <c r="B1380" t="s">
        <v>2928</v>
      </c>
      <c r="C1380" t="s">
        <v>3176</v>
      </c>
      <c r="D1380" t="s">
        <v>204</v>
      </c>
      <c r="E1380">
        <v>1288.0999999999999</v>
      </c>
      <c r="F1380">
        <v>128.81</v>
      </c>
      <c r="G1380">
        <v>86.390376307381004</v>
      </c>
      <c r="H1380">
        <v>24.4144062164054</v>
      </c>
      <c r="I1380">
        <v>44.713073242649102</v>
      </c>
      <c r="J1380">
        <v>5.8957914910726803</v>
      </c>
      <c r="K1380">
        <v>105.181360567154</v>
      </c>
      <c r="L1380">
        <v>88.429925759532097</v>
      </c>
      <c r="M1380">
        <v>72.760293133862405</v>
      </c>
      <c r="N1380">
        <v>2.8891546943392701</v>
      </c>
      <c r="O1380">
        <v>7.5227078642962502</v>
      </c>
      <c r="P1380">
        <v>155.06930693069299</v>
      </c>
      <c r="Q1380">
        <v>8.0361316743891006E-2</v>
      </c>
    </row>
    <row r="1381" spans="1:17" hidden="1" x14ac:dyDescent="0.3">
      <c r="A1381" t="s">
        <v>2929</v>
      </c>
      <c r="B1381" t="s">
        <v>2930</v>
      </c>
      <c r="C1381" t="s">
        <v>3176</v>
      </c>
      <c r="D1381" t="s">
        <v>232</v>
      </c>
      <c r="E1381">
        <v>1286.6188432500001</v>
      </c>
      <c r="F1381">
        <v>456.3</v>
      </c>
      <c r="G1381">
        <v>54.298428191240497</v>
      </c>
      <c r="H1381">
        <v>4.4746797326154404</v>
      </c>
      <c r="I1381">
        <v>-1.1349159674934901</v>
      </c>
      <c r="J1381">
        <v>1.4869435726031</v>
      </c>
      <c r="K1381">
        <v>436.26147658346599</v>
      </c>
      <c r="L1381">
        <v>383.95298810472201</v>
      </c>
      <c r="M1381">
        <v>51.372030459629201</v>
      </c>
      <c r="N1381">
        <v>0.72062415481054398</v>
      </c>
      <c r="O1381">
        <v>15.0558842866535</v>
      </c>
      <c r="P1381">
        <v>105.958023019634</v>
      </c>
      <c r="Q1381">
        <v>0.12787900476981801</v>
      </c>
    </row>
    <row r="1382" spans="1:17" hidden="1" x14ac:dyDescent="0.3">
      <c r="A1382" t="s">
        <v>2931</v>
      </c>
      <c r="B1382" t="s">
        <v>2932</v>
      </c>
      <c r="C1382" t="s">
        <v>3176</v>
      </c>
      <c r="D1382" t="s">
        <v>514</v>
      </c>
      <c r="E1382">
        <v>1283.8591311919999</v>
      </c>
      <c r="F1382">
        <v>106.04</v>
      </c>
      <c r="G1382">
        <v>37.551997561291202</v>
      </c>
      <c r="H1382">
        <v>11.4121961624801</v>
      </c>
      <c r="I1382">
        <v>31.105470711020999</v>
      </c>
      <c r="J1382">
        <v>3.99504499628341</v>
      </c>
      <c r="K1382">
        <v>92.768911574694897</v>
      </c>
      <c r="L1382">
        <v>83.6839572089699</v>
      </c>
      <c r="M1382">
        <v>60.088496322538901</v>
      </c>
      <c r="N1382">
        <v>1.7015713873510401</v>
      </c>
      <c r="O1382">
        <v>19.530365899660499</v>
      </c>
      <c r="P1382">
        <v>83.143350604490493</v>
      </c>
      <c r="Q1382">
        <v>-4.5214401534805E-2</v>
      </c>
    </row>
    <row r="1383" spans="1:17" hidden="1" x14ac:dyDescent="0.3">
      <c r="A1383" t="s">
        <v>2933</v>
      </c>
      <c r="B1383" t="s">
        <v>2934</v>
      </c>
      <c r="C1383" t="s">
        <v>3176</v>
      </c>
      <c r="D1383" t="s">
        <v>419</v>
      </c>
      <c r="E1383">
        <v>1283.4480249999999</v>
      </c>
      <c r="F1383">
        <v>1204.55</v>
      </c>
      <c r="G1383">
        <v>260.59895475481198</v>
      </c>
      <c r="H1383">
        <v>-6.8706369575455799</v>
      </c>
      <c r="I1383">
        <v>138.42550106145001</v>
      </c>
      <c r="J1383">
        <v>-3.9519055344931502</v>
      </c>
      <c r="K1383">
        <v>1137.9533421526201</v>
      </c>
      <c r="L1383">
        <v>798.820898147771</v>
      </c>
      <c r="M1383">
        <v>32.728737277210797</v>
      </c>
      <c r="N1383">
        <v>0.18546856045742599</v>
      </c>
      <c r="O1383">
        <v>31.019882943837899</v>
      </c>
      <c r="P1383">
        <v>303.46675598727097</v>
      </c>
      <c r="Q1383">
        <v>0.14086518229790801</v>
      </c>
    </row>
    <row r="1384" spans="1:17" hidden="1" x14ac:dyDescent="0.3">
      <c r="A1384" t="s">
        <v>2935</v>
      </c>
      <c r="B1384" t="s">
        <v>2936</v>
      </c>
      <c r="C1384" t="s">
        <v>3176</v>
      </c>
      <c r="D1384" t="s">
        <v>624</v>
      </c>
      <c r="E1384">
        <v>1273.709950578</v>
      </c>
      <c r="F1384">
        <v>48.78</v>
      </c>
      <c r="G1384">
        <v>-31.069464475030198</v>
      </c>
      <c r="H1384">
        <v>-1.30885829289236</v>
      </c>
      <c r="I1384">
        <v>-6.5351433445053697</v>
      </c>
      <c r="J1384">
        <v>-1.40415041980515</v>
      </c>
      <c r="K1384">
        <v>46.656277582778898</v>
      </c>
      <c r="L1384">
        <v>47.189759536130097</v>
      </c>
      <c r="M1384">
        <v>55.366295642277997</v>
      </c>
      <c r="N1384">
        <v>1.4125132218088301</v>
      </c>
      <c r="O1384">
        <v>37.556375563755601</v>
      </c>
      <c r="P1384">
        <v>34.010989010989</v>
      </c>
      <c r="Q1384">
        <v>-1.8801746493385001E-2</v>
      </c>
    </row>
    <row r="1385" spans="1:17" hidden="1" x14ac:dyDescent="0.3">
      <c r="A1385" t="s">
        <v>2937</v>
      </c>
      <c r="B1385" t="s">
        <v>2938</v>
      </c>
      <c r="C1385" t="s">
        <v>3176</v>
      </c>
      <c r="D1385" t="s">
        <v>248</v>
      </c>
      <c r="E1385">
        <v>1266.16912032</v>
      </c>
      <c r="F1385">
        <v>270.64999999999998</v>
      </c>
      <c r="G1385">
        <v>88.885726255585993</v>
      </c>
      <c r="H1385">
        <v>39.428621137073797</v>
      </c>
      <c r="I1385">
        <v>45.436544594468202</v>
      </c>
      <c r="J1385">
        <v>1.17174385166394</v>
      </c>
      <c r="K1385">
        <v>219.22664785930101</v>
      </c>
      <c r="L1385">
        <v>194.77300293797501</v>
      </c>
      <c r="M1385">
        <v>69.130794466731501</v>
      </c>
      <c r="N1385">
        <v>2.6732152417427799</v>
      </c>
      <c r="O1385">
        <v>7.1864031036393996</v>
      </c>
      <c r="P1385">
        <v>130.34042553191401</v>
      </c>
      <c r="Q1385">
        <v>0.12737457006476999</v>
      </c>
    </row>
    <row r="1386" spans="1:17" hidden="1" x14ac:dyDescent="0.3">
      <c r="A1386" t="s">
        <v>2939</v>
      </c>
      <c r="B1386" t="s">
        <v>2940</v>
      </c>
      <c r="C1386" t="s">
        <v>3176</v>
      </c>
      <c r="D1386" t="s">
        <v>611</v>
      </c>
      <c r="E1386">
        <v>1266.1512126129901</v>
      </c>
      <c r="F1386">
        <v>196.39</v>
      </c>
      <c r="G1386">
        <v>-38.844572725754098</v>
      </c>
      <c r="H1386">
        <v>-6.5203697831541998</v>
      </c>
      <c r="I1386">
        <v>-30.306714244882201</v>
      </c>
      <c r="J1386">
        <v>-4.22223859450642</v>
      </c>
      <c r="K1386">
        <v>209.83068274817799</v>
      </c>
      <c r="L1386">
        <v>224.909752785921</v>
      </c>
      <c r="M1386">
        <v>32.985599786570802</v>
      </c>
      <c r="N1386">
        <v>0.72114185037171297</v>
      </c>
      <c r="O1386">
        <v>56.7544172310199</v>
      </c>
      <c r="P1386">
        <v>5.55764579414135</v>
      </c>
      <c r="Q1386">
        <v>8.9125816073042E-2</v>
      </c>
    </row>
    <row r="1387" spans="1:17" hidden="1" x14ac:dyDescent="0.3">
      <c r="A1387" t="s">
        <v>2941</v>
      </c>
      <c r="B1387" t="s">
        <v>2942</v>
      </c>
      <c r="C1387" t="s">
        <v>3176</v>
      </c>
      <c r="D1387" t="s">
        <v>501</v>
      </c>
      <c r="E1387">
        <v>1265.5749843399999</v>
      </c>
      <c r="F1387">
        <v>548.29999999999995</v>
      </c>
      <c r="G1387">
        <v>-21.224036944355301</v>
      </c>
      <c r="H1387">
        <v>7.1852590292463896</v>
      </c>
      <c r="I1387">
        <v>1.51645744767292</v>
      </c>
      <c r="J1387">
        <v>-4.2120936669701896</v>
      </c>
      <c r="K1387">
        <v>508.36977042110499</v>
      </c>
      <c r="L1387">
        <v>476.40950190113</v>
      </c>
      <c r="M1387">
        <v>49.120780709233799</v>
      </c>
      <c r="N1387">
        <v>1.3851465588729901</v>
      </c>
      <c r="O1387">
        <v>19.441911362392801</v>
      </c>
      <c r="P1387">
        <v>54.887005649717402</v>
      </c>
      <c r="Q1387">
        <v>-1.1800200956393E-2</v>
      </c>
    </row>
    <row r="1388" spans="1:17" hidden="1" x14ac:dyDescent="0.3">
      <c r="A1388" t="s">
        <v>2943</v>
      </c>
      <c r="B1388" t="s">
        <v>2944</v>
      </c>
      <c r="C1388" t="s">
        <v>3176</v>
      </c>
      <c r="D1388" t="s">
        <v>2945</v>
      </c>
      <c r="E1388">
        <v>1264.5665899999999</v>
      </c>
      <c r="F1388">
        <v>511</v>
      </c>
      <c r="G1388">
        <v>134.304891955089</v>
      </c>
      <c r="H1388">
        <v>-5.4374146680240703</v>
      </c>
      <c r="I1388">
        <v>42.451016651589903</v>
      </c>
      <c r="J1388">
        <v>1.9623921440165299</v>
      </c>
      <c r="K1388">
        <v>476.392063168503</v>
      </c>
      <c r="L1388">
        <v>375.342561185683</v>
      </c>
      <c r="M1388">
        <v>53.690900344516997</v>
      </c>
      <c r="N1388">
        <v>1.7066337677024701</v>
      </c>
      <c r="O1388">
        <v>7.6320939334637998</v>
      </c>
      <c r="P1388">
        <v>173.262032085561</v>
      </c>
    </row>
    <row r="1389" spans="1:17" hidden="1" x14ac:dyDescent="0.3">
      <c r="A1389" t="s">
        <v>2946</v>
      </c>
      <c r="B1389" t="s">
        <v>2947</v>
      </c>
      <c r="C1389" t="s">
        <v>3176</v>
      </c>
      <c r="D1389" t="s">
        <v>419</v>
      </c>
      <c r="E1389">
        <v>1264.05570584</v>
      </c>
      <c r="F1389">
        <v>3960.65</v>
      </c>
      <c r="G1389">
        <v>-5.5527099928407599</v>
      </c>
      <c r="H1389">
        <v>-3.7869773940389102</v>
      </c>
      <c r="I1389">
        <v>19.529186201113401</v>
      </c>
      <c r="J1389">
        <v>-2.1520299363048898</v>
      </c>
      <c r="K1389">
        <v>3938.73757774053</v>
      </c>
      <c r="L1389">
        <v>3470.40840902743</v>
      </c>
      <c r="M1389">
        <v>42.782694924416298</v>
      </c>
      <c r="N1389">
        <v>0.25918339724791301</v>
      </c>
      <c r="O1389">
        <v>14.973552320957401</v>
      </c>
      <c r="P1389">
        <v>63.325773195876202</v>
      </c>
      <c r="Q1389">
        <v>1.4331235030057E-2</v>
      </c>
    </row>
    <row r="1390" spans="1:17" hidden="1" x14ac:dyDescent="0.3">
      <c r="A1390" t="s">
        <v>2948</v>
      </c>
      <c r="B1390" t="s">
        <v>2949</v>
      </c>
      <c r="C1390" t="s">
        <v>3176</v>
      </c>
      <c r="D1390" t="s">
        <v>1405</v>
      </c>
      <c r="E1390">
        <v>1263.2376090499999</v>
      </c>
      <c r="F1390">
        <v>837.25</v>
      </c>
      <c r="G1390">
        <v>107.297393825165</v>
      </c>
      <c r="H1390">
        <v>-2.76433774494715</v>
      </c>
      <c r="I1390">
        <v>99.409269844087902</v>
      </c>
      <c r="J1390">
        <v>2.45579306085475</v>
      </c>
      <c r="K1390">
        <v>759.75663357989401</v>
      </c>
      <c r="L1390">
        <v>564.55864191525802</v>
      </c>
      <c r="M1390">
        <v>46.804548381280497</v>
      </c>
      <c r="N1390">
        <v>0.34838642661257202</v>
      </c>
      <c r="O1390">
        <v>22.663481636309299</v>
      </c>
      <c r="P1390">
        <v>157.61538461538399</v>
      </c>
      <c r="Q1390">
        <v>0.15228911632015099</v>
      </c>
    </row>
    <row r="1391" spans="1:17" hidden="1" x14ac:dyDescent="0.3">
      <c r="A1391" t="s">
        <v>2950</v>
      </c>
      <c r="B1391" t="s">
        <v>2951</v>
      </c>
      <c r="C1391" t="s">
        <v>3176</v>
      </c>
      <c r="D1391" t="s">
        <v>258</v>
      </c>
      <c r="E1391">
        <v>1258.5820000000001</v>
      </c>
      <c r="F1391">
        <v>2420.35</v>
      </c>
      <c r="G1391">
        <v>102.02453095722301</v>
      </c>
      <c r="H1391">
        <v>10.062851195145001</v>
      </c>
      <c r="I1391">
        <v>98.174005905813701</v>
      </c>
      <c r="J1391">
        <v>13.771617012252401</v>
      </c>
      <c r="K1391">
        <v>1935.7883910795399</v>
      </c>
      <c r="L1391">
        <v>1521.6578816413</v>
      </c>
      <c r="M1391">
        <v>76.588793913789203</v>
      </c>
      <c r="N1391">
        <v>1.19441803285003</v>
      </c>
      <c r="O1391">
        <v>2.6711012870039399</v>
      </c>
      <c r="P1391">
        <v>141.05871221552701</v>
      </c>
      <c r="Q1391">
        <v>8.8839662508274006E-2</v>
      </c>
    </row>
    <row r="1392" spans="1:17" hidden="1" x14ac:dyDescent="0.3">
      <c r="A1392" t="s">
        <v>2952</v>
      </c>
      <c r="B1392" t="s">
        <v>2953</v>
      </c>
      <c r="C1392" t="s">
        <v>3176</v>
      </c>
      <c r="D1392" t="s">
        <v>81</v>
      </c>
      <c r="E1392">
        <v>1258.2643134479999</v>
      </c>
      <c r="F1392">
        <v>130.88999999999999</v>
      </c>
      <c r="G1392">
        <v>-11.375840051446501</v>
      </c>
      <c r="H1392">
        <v>34.7600922224795</v>
      </c>
      <c r="I1392">
        <v>0.45056846460136901</v>
      </c>
      <c r="J1392">
        <v>15.672688941725401</v>
      </c>
      <c r="K1392">
        <v>105.693907161233</v>
      </c>
      <c r="L1392">
        <v>106.066467167786</v>
      </c>
      <c r="M1392">
        <v>82.213065658850198</v>
      </c>
      <c r="N1392">
        <v>3.3398468011469502</v>
      </c>
      <c r="O1392">
        <v>11.8114447245778</v>
      </c>
      <c r="P1392">
        <v>49.759725400457597</v>
      </c>
      <c r="Q1392">
        <v>-2.2722050510506998E-2</v>
      </c>
    </row>
    <row r="1393" spans="1:17" hidden="1" x14ac:dyDescent="0.3">
      <c r="A1393" t="s">
        <v>2954</v>
      </c>
      <c r="B1393" t="s">
        <v>2955</v>
      </c>
      <c r="C1393" t="s">
        <v>3176</v>
      </c>
      <c r="D1393" t="s">
        <v>204</v>
      </c>
      <c r="E1393">
        <v>1252.7033750000001</v>
      </c>
      <c r="F1393">
        <v>137.5</v>
      </c>
      <c r="G1393">
        <v>-13.7302893624175</v>
      </c>
      <c r="H1393">
        <v>-5.0338412910464303</v>
      </c>
      <c r="I1393">
        <v>-0.21458003146086899</v>
      </c>
      <c r="J1393">
        <v>-3.8898260714861599</v>
      </c>
      <c r="K1393">
        <v>139.482648237467</v>
      </c>
      <c r="L1393">
        <v>131.11978260203401</v>
      </c>
      <c r="M1393">
        <v>37.499921114952897</v>
      </c>
      <c r="N1393">
        <v>1.02755541510858</v>
      </c>
      <c r="O1393">
        <v>13.4545454545454</v>
      </c>
      <c r="P1393">
        <v>26.146788990825598</v>
      </c>
      <c r="Q1393">
        <v>8.7161967836746998E-2</v>
      </c>
    </row>
    <row r="1394" spans="1:17" hidden="1" x14ac:dyDescent="0.3">
      <c r="A1394" t="s">
        <v>2956</v>
      </c>
      <c r="B1394" t="s">
        <v>2957</v>
      </c>
      <c r="C1394" t="s">
        <v>3176</v>
      </c>
      <c r="D1394" t="s">
        <v>553</v>
      </c>
      <c r="E1394">
        <v>1248.644667342</v>
      </c>
      <c r="F1394">
        <v>231.87</v>
      </c>
      <c r="G1394">
        <v>-8.0116950344841307</v>
      </c>
      <c r="H1394">
        <v>-7.2658101892046201</v>
      </c>
      <c r="I1394">
        <v>-4.0281437108274103</v>
      </c>
      <c r="J1394">
        <v>-4.7081072561855599</v>
      </c>
      <c r="K1394">
        <v>241.25363695228501</v>
      </c>
      <c r="L1394">
        <v>227.51433144329201</v>
      </c>
      <c r="M1394">
        <v>39.282440155448299</v>
      </c>
      <c r="N1394">
        <v>0.43799698720597302</v>
      </c>
      <c r="O1394">
        <v>26.1051451244231</v>
      </c>
      <c r="P1394">
        <v>28.1049723756906</v>
      </c>
      <c r="Q1394">
        <v>3.9250944655367999E-2</v>
      </c>
    </row>
    <row r="1395" spans="1:17" hidden="1" x14ac:dyDescent="0.3">
      <c r="A1395" t="s">
        <v>2958</v>
      </c>
      <c r="B1395" t="s">
        <v>2959</v>
      </c>
      <c r="C1395" t="s">
        <v>3176</v>
      </c>
      <c r="D1395" t="s">
        <v>2960</v>
      </c>
      <c r="E1395">
        <v>1243.5001429500001</v>
      </c>
      <c r="F1395">
        <v>1448.85</v>
      </c>
      <c r="G1395">
        <v>46.0776621092254</v>
      </c>
      <c r="H1395">
        <v>10.4502339123787</v>
      </c>
      <c r="I1395">
        <v>78.612693755173098</v>
      </c>
      <c r="J1395">
        <v>-0.72107957735297701</v>
      </c>
      <c r="K1395">
        <v>1274.6175011648299</v>
      </c>
      <c r="L1395">
        <v>978.24955014370596</v>
      </c>
      <c r="M1395">
        <v>56.534063559898897</v>
      </c>
      <c r="N1395">
        <v>0.47219776933012902</v>
      </c>
      <c r="O1395">
        <v>6.9813990406184301</v>
      </c>
      <c r="P1395">
        <v>119.522727272727</v>
      </c>
      <c r="Q1395">
        <v>9.4176857901116004E-2</v>
      </c>
    </row>
    <row r="1396" spans="1:17" hidden="1" x14ac:dyDescent="0.3">
      <c r="A1396" t="s">
        <v>2961</v>
      </c>
      <c r="B1396" t="s">
        <v>2962</v>
      </c>
      <c r="C1396" t="s">
        <v>3176</v>
      </c>
      <c r="D1396" t="s">
        <v>127</v>
      </c>
      <c r="E1396">
        <v>1236.63185168</v>
      </c>
      <c r="F1396">
        <v>648.4</v>
      </c>
      <c r="G1396">
        <v>-18.967003734342899</v>
      </c>
      <c r="H1396">
        <v>-7.3579267546781102</v>
      </c>
      <c r="I1396">
        <v>-1.41807185280167</v>
      </c>
      <c r="J1396">
        <v>-1.0114542807809299</v>
      </c>
      <c r="K1396">
        <v>686.55415205798101</v>
      </c>
      <c r="L1396">
        <v>652.46059401070397</v>
      </c>
      <c r="M1396">
        <v>31.159099214735502</v>
      </c>
      <c r="N1396">
        <v>0.87460800168983399</v>
      </c>
      <c r="O1396">
        <v>30.320789636027101</v>
      </c>
      <c r="P1396">
        <v>18.105646630236699</v>
      </c>
      <c r="Q1396">
        <v>4.8577143840380997E-2</v>
      </c>
    </row>
    <row r="1397" spans="1:17" hidden="1" x14ac:dyDescent="0.3">
      <c r="A1397" t="s">
        <v>2963</v>
      </c>
      <c r="B1397" t="s">
        <v>2964</v>
      </c>
      <c r="C1397" t="s">
        <v>3176</v>
      </c>
      <c r="D1397" t="s">
        <v>376</v>
      </c>
      <c r="E1397">
        <v>1229.640156169</v>
      </c>
      <c r="F1397">
        <v>176.81</v>
      </c>
      <c r="G1397">
        <v>-22.520236091295601</v>
      </c>
      <c r="H1397">
        <v>9.9134606471369402</v>
      </c>
      <c r="I1397">
        <v>12.188105574158699</v>
      </c>
      <c r="J1397">
        <v>-4.0112318130771101</v>
      </c>
      <c r="K1397">
        <v>168.68454562056701</v>
      </c>
      <c r="L1397">
        <v>159.06192764367901</v>
      </c>
      <c r="M1397">
        <v>48.263148876041797</v>
      </c>
      <c r="N1397">
        <v>1.8506090128183099</v>
      </c>
      <c r="O1397">
        <v>10.5706690798031</v>
      </c>
      <c r="P1397">
        <v>34.405169137210102</v>
      </c>
      <c r="Q1397">
        <v>1.052292293149E-2</v>
      </c>
    </row>
    <row r="1398" spans="1:17" hidden="1" x14ac:dyDescent="0.3">
      <c r="A1398" t="s">
        <v>2965</v>
      </c>
      <c r="B1398" t="s">
        <v>2966</v>
      </c>
      <c r="C1398" t="s">
        <v>3176</v>
      </c>
      <c r="D1398" t="s">
        <v>681</v>
      </c>
      <c r="E1398">
        <v>1226.9266378</v>
      </c>
      <c r="F1398">
        <v>140.6</v>
      </c>
      <c r="G1398">
        <v>-50.568178180904603</v>
      </c>
      <c r="H1398">
        <v>-8.5257641304171798</v>
      </c>
      <c r="I1398">
        <v>-26.982559768846698</v>
      </c>
      <c r="J1398">
        <v>-2.0350239826342702</v>
      </c>
      <c r="K1398">
        <v>151.85169854871</v>
      </c>
      <c r="L1398">
        <v>160.02952747022701</v>
      </c>
      <c r="M1398">
        <v>19.2630091945522</v>
      </c>
      <c r="N1398">
        <v>0.66134781942188703</v>
      </c>
      <c r="O1398">
        <v>42.211948790896102</v>
      </c>
      <c r="P1398">
        <v>11.234177215189799</v>
      </c>
      <c r="Q1398">
        <v>6.3511425947198996E-2</v>
      </c>
    </row>
    <row r="1399" spans="1:17" hidden="1" x14ac:dyDescent="0.3">
      <c r="A1399" t="s">
        <v>2967</v>
      </c>
      <c r="B1399" t="s">
        <v>2968</v>
      </c>
      <c r="C1399" t="s">
        <v>3176</v>
      </c>
      <c r="D1399" t="s">
        <v>127</v>
      </c>
      <c r="E1399">
        <v>1223.1498707999999</v>
      </c>
      <c r="F1399">
        <v>140.59</v>
      </c>
      <c r="G1399">
        <v>-23.909386492334299</v>
      </c>
      <c r="H1399">
        <v>-6.4238886182490704</v>
      </c>
      <c r="I1399">
        <v>-8.9667541203659304</v>
      </c>
      <c r="J1399">
        <v>-3.8044241172456399</v>
      </c>
      <c r="K1399">
        <v>144.740410800804</v>
      </c>
      <c r="L1399">
        <v>144.868298099882</v>
      </c>
      <c r="M1399">
        <v>41.722452607362897</v>
      </c>
      <c r="N1399">
        <v>0.90739838774333004</v>
      </c>
      <c r="O1399">
        <v>38.2032861512198</v>
      </c>
      <c r="P1399">
        <v>20.678111587982801</v>
      </c>
      <c r="Q1399">
        <v>4.7861833751989998E-2</v>
      </c>
    </row>
    <row r="1400" spans="1:17" hidden="1" x14ac:dyDescent="0.3">
      <c r="A1400" t="s">
        <v>2969</v>
      </c>
      <c r="B1400" t="s">
        <v>2970</v>
      </c>
      <c r="C1400" t="s">
        <v>3176</v>
      </c>
      <c r="D1400" t="s">
        <v>769</v>
      </c>
      <c r="E1400">
        <v>1218.2682115350001</v>
      </c>
      <c r="F1400">
        <v>241.35</v>
      </c>
      <c r="G1400">
        <v>-34.435057344413302</v>
      </c>
      <c r="H1400">
        <v>-17.014337744947099</v>
      </c>
      <c r="I1400">
        <v>-19.417846511954998</v>
      </c>
      <c r="J1400">
        <v>-3.9287890435291399</v>
      </c>
      <c r="K1400">
        <v>265.28253653700199</v>
      </c>
      <c r="M1400">
        <v>32.166590857088202</v>
      </c>
      <c r="N1400">
        <v>0.81153088086914904</v>
      </c>
      <c r="O1400">
        <v>32.877563704163997</v>
      </c>
      <c r="P1400">
        <v>6.0180101032286402</v>
      </c>
    </row>
    <row r="1401" spans="1:17" hidden="1" x14ac:dyDescent="0.3">
      <c r="A1401" t="s">
        <v>2971</v>
      </c>
      <c r="B1401" t="s">
        <v>2972</v>
      </c>
      <c r="C1401" t="s">
        <v>3176</v>
      </c>
      <c r="D1401" t="s">
        <v>2489</v>
      </c>
      <c r="E1401">
        <v>1216.7388000000001</v>
      </c>
      <c r="F1401">
        <v>2034</v>
      </c>
      <c r="G1401">
        <v>176.53849181545399</v>
      </c>
      <c r="H1401">
        <v>60.156651879953003</v>
      </c>
      <c r="I1401">
        <v>212.81773515224799</v>
      </c>
      <c r="J1401">
        <v>10.0868574990208</v>
      </c>
      <c r="K1401">
        <v>1441.10106468667</v>
      </c>
      <c r="L1401">
        <v>978.48037962093701</v>
      </c>
      <c r="M1401">
        <v>85.4461508759465</v>
      </c>
      <c r="N1401">
        <v>1.68140845769908</v>
      </c>
      <c r="O1401">
        <v>1.3790560471976501</v>
      </c>
      <c r="P1401">
        <v>278.06691449814099</v>
      </c>
    </row>
    <row r="1402" spans="1:17" hidden="1" x14ac:dyDescent="0.3">
      <c r="A1402" t="s">
        <v>2973</v>
      </c>
      <c r="B1402" t="s">
        <v>2974</v>
      </c>
      <c r="C1402" t="s">
        <v>3176</v>
      </c>
      <c r="D1402" t="s">
        <v>999</v>
      </c>
      <c r="E1402">
        <v>1216.6008760499999</v>
      </c>
      <c r="F1402">
        <v>863.35</v>
      </c>
      <c r="G1402">
        <v>3.6698982659155202</v>
      </c>
      <c r="H1402">
        <v>15.433518137804899</v>
      </c>
      <c r="I1402">
        <v>33.023079965938201</v>
      </c>
      <c r="J1402">
        <v>-3.5773587187413698</v>
      </c>
      <c r="K1402">
        <v>801.66921780868597</v>
      </c>
      <c r="L1402">
        <v>695.19718217405705</v>
      </c>
      <c r="M1402">
        <v>53.317143231903103</v>
      </c>
      <c r="N1402">
        <v>2.20131735085215</v>
      </c>
      <c r="O1402">
        <v>14.5537730931835</v>
      </c>
      <c r="P1402">
        <v>65.392720306513397</v>
      </c>
      <c r="Q1402">
        <v>0.114801171110351</v>
      </c>
    </row>
    <row r="1403" spans="1:17" hidden="1" x14ac:dyDescent="0.3">
      <c r="A1403" t="s">
        <v>2975</v>
      </c>
      <c r="B1403" t="s">
        <v>2976</v>
      </c>
      <c r="C1403" t="s">
        <v>3176</v>
      </c>
      <c r="D1403" t="s">
        <v>21</v>
      </c>
      <c r="E1403">
        <v>1215.24</v>
      </c>
      <c r="F1403">
        <v>1025</v>
      </c>
      <c r="G1403">
        <v>-30.669219238296101</v>
      </c>
      <c r="H1403">
        <v>-4.3013214144956597</v>
      </c>
      <c r="I1403">
        <v>-26.5589031835908</v>
      </c>
      <c r="J1403">
        <v>-0.31273680429079498</v>
      </c>
      <c r="K1403">
        <v>1066.6902383023601</v>
      </c>
      <c r="L1403">
        <v>1088.6872238456999</v>
      </c>
      <c r="M1403">
        <v>41.570491562806303</v>
      </c>
      <c r="N1403">
        <v>0.70684717060487501</v>
      </c>
      <c r="O1403">
        <v>43.1609756097561</v>
      </c>
      <c r="P1403">
        <v>7.2680655120087998</v>
      </c>
      <c r="Q1403">
        <v>9.9534544931146995E-2</v>
      </c>
    </row>
    <row r="1404" spans="1:17" hidden="1" x14ac:dyDescent="0.3">
      <c r="A1404" t="s">
        <v>2977</v>
      </c>
      <c r="B1404" t="s">
        <v>2978</v>
      </c>
      <c r="C1404" t="s">
        <v>3176</v>
      </c>
      <c r="D1404" t="s">
        <v>1214</v>
      </c>
      <c r="E1404">
        <v>1209.6604124999999</v>
      </c>
      <c r="F1404">
        <v>176.3</v>
      </c>
      <c r="G1404">
        <v>248.76348100369299</v>
      </c>
      <c r="H1404">
        <v>-21.377476431078499</v>
      </c>
      <c r="I1404">
        <v>-21.756011723784098</v>
      </c>
      <c r="J1404">
        <v>2.4811383738107802</v>
      </c>
      <c r="K1404">
        <v>192.96602243132801</v>
      </c>
      <c r="L1404">
        <v>159.659158073719</v>
      </c>
      <c r="M1404">
        <v>30.997745331505101</v>
      </c>
      <c r="N1404">
        <v>0.32948348422003199</v>
      </c>
      <c r="O1404">
        <v>40.612592172433303</v>
      </c>
      <c r="P1404">
        <v>314.43347437705597</v>
      </c>
      <c r="Q1404">
        <v>0.17887284483735599</v>
      </c>
    </row>
    <row r="1405" spans="1:17" hidden="1" x14ac:dyDescent="0.3">
      <c r="A1405" t="s">
        <v>2979</v>
      </c>
      <c r="B1405" t="s">
        <v>2980</v>
      </c>
      <c r="C1405" t="s">
        <v>3176</v>
      </c>
      <c r="D1405" t="s">
        <v>545</v>
      </c>
      <c r="E1405">
        <v>1199.5517577600001</v>
      </c>
      <c r="F1405">
        <v>102.6</v>
      </c>
      <c r="G1405">
        <v>138.84668061919899</v>
      </c>
      <c r="H1405">
        <v>6.9955787477459603</v>
      </c>
      <c r="I1405">
        <v>24.336999107055401</v>
      </c>
      <c r="J1405">
        <v>2.0501973029294698</v>
      </c>
      <c r="K1405">
        <v>93.058247419348902</v>
      </c>
      <c r="L1405">
        <v>77.394704424702496</v>
      </c>
      <c r="M1405">
        <v>53.888885933874597</v>
      </c>
      <c r="N1405">
        <v>1.7165273003852199</v>
      </c>
      <c r="O1405">
        <v>15.643274853801101</v>
      </c>
      <c r="P1405">
        <v>180.02708319687301</v>
      </c>
      <c r="Q1405">
        <v>0.113229086148997</v>
      </c>
    </row>
    <row r="1406" spans="1:17" hidden="1" x14ac:dyDescent="0.3">
      <c r="A1406" t="s">
        <v>2981</v>
      </c>
      <c r="B1406" t="s">
        <v>2982</v>
      </c>
      <c r="C1406" t="s">
        <v>3176</v>
      </c>
      <c r="D1406" t="s">
        <v>127</v>
      </c>
      <c r="E1406">
        <v>1198.3342285599999</v>
      </c>
      <c r="F1406">
        <v>940.4</v>
      </c>
      <c r="G1406">
        <v>503.52983747573899</v>
      </c>
      <c r="H1406">
        <v>-1.31589210459678</v>
      </c>
      <c r="I1406">
        <v>46.804458512716302</v>
      </c>
      <c r="J1406">
        <v>-6.8023441060988104</v>
      </c>
      <c r="K1406">
        <v>882.19981990702797</v>
      </c>
      <c r="L1406">
        <v>640.48903166956802</v>
      </c>
      <c r="M1406">
        <v>48.056848587968098</v>
      </c>
      <c r="N1406">
        <v>0.87985040252950297</v>
      </c>
      <c r="O1406">
        <v>8.2518077413866493</v>
      </c>
      <c r="P1406">
        <v>757.63793889648798</v>
      </c>
      <c r="Q1406">
        <v>0.170957978720743</v>
      </c>
    </row>
    <row r="1407" spans="1:17" hidden="1" x14ac:dyDescent="0.3">
      <c r="A1407" t="s">
        <v>2983</v>
      </c>
      <c r="B1407" t="s">
        <v>2984</v>
      </c>
      <c r="C1407" t="s">
        <v>3176</v>
      </c>
      <c r="D1407" t="s">
        <v>281</v>
      </c>
      <c r="E1407">
        <v>1197.58437807</v>
      </c>
      <c r="F1407">
        <v>434.3</v>
      </c>
      <c r="G1407">
        <v>-42.493109524021399</v>
      </c>
      <c r="H1407">
        <v>2.7414240988428502</v>
      </c>
      <c r="I1407">
        <v>-11.4406865427559</v>
      </c>
      <c r="J1407">
        <v>1.62869004674479</v>
      </c>
      <c r="K1407">
        <v>403.85803291682203</v>
      </c>
      <c r="L1407">
        <v>430.32026270986302</v>
      </c>
      <c r="M1407">
        <v>75.712960006549196</v>
      </c>
      <c r="N1407">
        <v>1.4824908042160501</v>
      </c>
      <c r="O1407">
        <v>21.7936909970066</v>
      </c>
      <c r="P1407">
        <v>17.9842434121162</v>
      </c>
      <c r="Q1407">
        <v>-0.12997917494637001</v>
      </c>
    </row>
    <row r="1408" spans="1:17" hidden="1" x14ac:dyDescent="0.3">
      <c r="A1408" t="s">
        <v>2985</v>
      </c>
      <c r="B1408" t="s">
        <v>2986</v>
      </c>
      <c r="C1408" t="s">
        <v>3176</v>
      </c>
      <c r="D1408" t="s">
        <v>358</v>
      </c>
      <c r="E1408">
        <v>1190.7511203500001</v>
      </c>
      <c r="F1408">
        <v>230.17</v>
      </c>
      <c r="G1408">
        <v>-18.053087813656401</v>
      </c>
      <c r="H1408">
        <v>-11.727032910018</v>
      </c>
      <c r="I1408">
        <v>-4.4934794925371602</v>
      </c>
      <c r="J1408">
        <v>2.0513808534443601E-3</v>
      </c>
      <c r="K1408">
        <v>230.80209000004001</v>
      </c>
      <c r="L1408">
        <v>221.08629770840699</v>
      </c>
      <c r="M1408">
        <v>40.700322839985603</v>
      </c>
      <c r="N1408">
        <v>0.76315247945207798</v>
      </c>
      <c r="O1408">
        <v>17.282877872876501</v>
      </c>
      <c r="P1408">
        <v>25.535860376329399</v>
      </c>
      <c r="Q1408">
        <v>6.1922354993205003E-2</v>
      </c>
    </row>
    <row r="1409" spans="1:17" hidden="1" x14ac:dyDescent="0.3">
      <c r="A1409" t="s">
        <v>2987</v>
      </c>
      <c r="B1409" t="s">
        <v>2988</v>
      </c>
      <c r="C1409" t="s">
        <v>3176</v>
      </c>
      <c r="D1409" t="s">
        <v>135</v>
      </c>
      <c r="E1409">
        <v>1186.0475018699999</v>
      </c>
      <c r="F1409">
        <v>942.45</v>
      </c>
      <c r="G1409">
        <v>145.64844001631101</v>
      </c>
      <c r="H1409">
        <v>-9.4012364662785899</v>
      </c>
      <c r="I1409">
        <v>40.474260536577503</v>
      </c>
      <c r="J1409">
        <v>-3.22223859450642</v>
      </c>
      <c r="K1409">
        <v>978.81295028144598</v>
      </c>
      <c r="L1409">
        <v>756.26881344999799</v>
      </c>
      <c r="M1409">
        <v>47.163936167207801</v>
      </c>
      <c r="N1409">
        <v>0.29199164642202602</v>
      </c>
      <c r="O1409">
        <v>53.058517693246301</v>
      </c>
      <c r="P1409">
        <v>200.62200956937701</v>
      </c>
    </row>
    <row r="1410" spans="1:17" hidden="1" x14ac:dyDescent="0.3">
      <c r="A1410" t="s">
        <v>2989</v>
      </c>
      <c r="B1410" t="s">
        <v>2990</v>
      </c>
      <c r="C1410" t="s">
        <v>3176</v>
      </c>
      <c r="D1410" t="s">
        <v>414</v>
      </c>
      <c r="E1410">
        <v>1184.9895122519999</v>
      </c>
      <c r="F1410">
        <v>48.23</v>
      </c>
      <c r="G1410">
        <v>15.3017382599184</v>
      </c>
      <c r="H1410">
        <v>-2.4064430081050401</v>
      </c>
      <c r="I1410">
        <v>-29.718246134111698</v>
      </c>
      <c r="J1410">
        <v>-2.1456308829119202</v>
      </c>
      <c r="K1410">
        <v>50.142909507042603</v>
      </c>
      <c r="L1410">
        <v>51.454637070809298</v>
      </c>
      <c r="M1410">
        <v>42.881953249811303</v>
      </c>
      <c r="N1410">
        <v>0.52453714553854103</v>
      </c>
      <c r="O1410">
        <v>71.055359734605005</v>
      </c>
      <c r="P1410">
        <v>48.4</v>
      </c>
    </row>
    <row r="1411" spans="1:17" hidden="1" x14ac:dyDescent="0.3">
      <c r="A1411" t="s">
        <v>2991</v>
      </c>
      <c r="B1411" t="s">
        <v>2992</v>
      </c>
      <c r="C1411" t="s">
        <v>3176</v>
      </c>
      <c r="D1411" t="s">
        <v>376</v>
      </c>
      <c r="E1411">
        <v>1182.90536</v>
      </c>
      <c r="F1411">
        <v>350</v>
      </c>
      <c r="G1411">
        <v>31.1728496001273</v>
      </c>
      <c r="H1411">
        <v>-4.6598001228908501</v>
      </c>
      <c r="I1411">
        <v>38.631463955971299</v>
      </c>
      <c r="J1411">
        <v>-5.37670177838136</v>
      </c>
      <c r="K1411">
        <v>331.92890480604399</v>
      </c>
      <c r="L1411">
        <v>273.87560303745801</v>
      </c>
      <c r="M1411">
        <v>43.151303011467697</v>
      </c>
      <c r="N1411">
        <v>0.36850772209828703</v>
      </c>
      <c r="O1411">
        <v>11.328571428571401</v>
      </c>
      <c r="P1411">
        <v>77.710078700177704</v>
      </c>
    </row>
    <row r="1412" spans="1:17" hidden="1" x14ac:dyDescent="0.3">
      <c r="A1412" t="s">
        <v>2993</v>
      </c>
      <c r="B1412" t="s">
        <v>2994</v>
      </c>
      <c r="C1412" t="s">
        <v>3176</v>
      </c>
      <c r="D1412" t="s">
        <v>624</v>
      </c>
      <c r="E1412">
        <v>1182.1913664649901</v>
      </c>
      <c r="F1412">
        <v>2691.35</v>
      </c>
      <c r="G1412">
        <v>25.350819138711199</v>
      </c>
      <c r="H1412">
        <v>10.388928586711099</v>
      </c>
      <c r="I1412">
        <v>28.954728966364399</v>
      </c>
      <c r="J1412">
        <v>-7.4574092471163498</v>
      </c>
      <c r="K1412">
        <v>2482.5840322150798</v>
      </c>
      <c r="L1412">
        <v>2125.5890671357502</v>
      </c>
      <c r="M1412">
        <v>51.244155369854496</v>
      </c>
      <c r="N1412">
        <v>1.1207071008323599</v>
      </c>
      <c r="O1412">
        <v>15.1466736024671</v>
      </c>
      <c r="P1412">
        <v>77.646864686468604</v>
      </c>
      <c r="Q1412">
        <v>7.2152352042983994E-2</v>
      </c>
    </row>
    <row r="1413" spans="1:17" hidden="1" x14ac:dyDescent="0.3">
      <c r="A1413" t="s">
        <v>2995</v>
      </c>
      <c r="B1413" t="s">
        <v>2996</v>
      </c>
      <c r="C1413" t="s">
        <v>3176</v>
      </c>
      <c r="D1413" t="s">
        <v>204</v>
      </c>
      <c r="E1413">
        <v>1181.6695973000001</v>
      </c>
      <c r="F1413">
        <v>657.4</v>
      </c>
      <c r="G1413">
        <v>-18.209009385179002</v>
      </c>
      <c r="H1413">
        <v>-0.82032530326752995</v>
      </c>
      <c r="I1413">
        <v>10.4150495981687</v>
      </c>
      <c r="J1413">
        <v>-1.46736290595499</v>
      </c>
      <c r="K1413">
        <v>669.36335126249105</v>
      </c>
      <c r="L1413">
        <v>626.25506624982199</v>
      </c>
      <c r="M1413">
        <v>40.4907348954764</v>
      </c>
      <c r="N1413">
        <v>0.84427850147351202</v>
      </c>
      <c r="O1413">
        <v>15.606936416184899</v>
      </c>
      <c r="P1413">
        <v>34.135890634564298</v>
      </c>
      <c r="Q1413">
        <v>5.7649876352024003E-2</v>
      </c>
    </row>
    <row r="1414" spans="1:17" hidden="1" x14ac:dyDescent="0.3">
      <c r="A1414" t="s">
        <v>2997</v>
      </c>
      <c r="B1414" t="s">
        <v>2998</v>
      </c>
      <c r="C1414" t="s">
        <v>3176</v>
      </c>
      <c r="D1414" t="s">
        <v>21</v>
      </c>
      <c r="E1414">
        <v>1179.5410694299901</v>
      </c>
      <c r="F1414">
        <v>721.9</v>
      </c>
      <c r="G1414">
        <v>213.540138960642</v>
      </c>
      <c r="H1414">
        <v>4.3321873515779403</v>
      </c>
      <c r="I1414">
        <v>20.6004784480712</v>
      </c>
      <c r="J1414">
        <v>-7.13484022052267</v>
      </c>
      <c r="K1414">
        <v>649.53545948396197</v>
      </c>
      <c r="L1414">
        <v>523.56220531837198</v>
      </c>
      <c r="M1414">
        <v>54.294098234086803</v>
      </c>
      <c r="N1414">
        <v>0.70256432427001403</v>
      </c>
      <c r="O1414">
        <v>5.9703560049868498</v>
      </c>
      <c r="P1414">
        <v>290.110780870035</v>
      </c>
      <c r="Q1414">
        <v>0.13138966107047301</v>
      </c>
    </row>
    <row r="1415" spans="1:17" hidden="1" x14ac:dyDescent="0.3">
      <c r="A1415" t="s">
        <v>2999</v>
      </c>
      <c r="B1415" t="s">
        <v>3000</v>
      </c>
      <c r="C1415" t="s">
        <v>3176</v>
      </c>
      <c r="D1415" t="s">
        <v>414</v>
      </c>
      <c r="E1415">
        <v>1178.6014286279999</v>
      </c>
      <c r="F1415">
        <v>47.97</v>
      </c>
      <c r="G1415">
        <v>-18.4238918512956</v>
      </c>
      <c r="H1415">
        <v>-2.7215020199525002</v>
      </c>
      <c r="I1415">
        <v>-16.896557284304201</v>
      </c>
      <c r="J1415">
        <v>-1.94538481765265</v>
      </c>
      <c r="K1415">
        <v>47.786529797976897</v>
      </c>
      <c r="L1415">
        <v>46.497851771440097</v>
      </c>
      <c r="M1415">
        <v>46.933565969996799</v>
      </c>
      <c r="N1415">
        <v>0.424510116470184</v>
      </c>
      <c r="O1415">
        <v>26.1204919741505</v>
      </c>
      <c r="P1415">
        <v>39.447674418604599</v>
      </c>
    </row>
    <row r="1416" spans="1:17" hidden="1" x14ac:dyDescent="0.3">
      <c r="A1416" t="s">
        <v>3001</v>
      </c>
      <c r="B1416" t="s">
        <v>3002</v>
      </c>
      <c r="C1416" t="s">
        <v>3176</v>
      </c>
      <c r="D1416" t="s">
        <v>501</v>
      </c>
      <c r="E1416">
        <v>1171.915784459</v>
      </c>
      <c r="F1416">
        <v>162.79</v>
      </c>
      <c r="G1416">
        <v>-27.891133000128399</v>
      </c>
      <c r="H1416">
        <v>-6.41445088059083</v>
      </c>
      <c r="I1416">
        <v>-25.511247283847599</v>
      </c>
      <c r="J1416">
        <v>-1.57966831338192</v>
      </c>
      <c r="K1416">
        <v>163.29846213724301</v>
      </c>
      <c r="L1416">
        <v>163.1245335445</v>
      </c>
      <c r="M1416">
        <v>44.576703932524403</v>
      </c>
      <c r="N1416">
        <v>0.835640912533261</v>
      </c>
      <c r="O1416">
        <v>33.331285705510098</v>
      </c>
      <c r="P1416">
        <v>28.2315872390704</v>
      </c>
      <c r="Q1416">
        <v>6.2700168261191E-2</v>
      </c>
    </row>
    <row r="1417" spans="1:17" hidden="1" x14ac:dyDescent="0.3">
      <c r="A1417" t="s">
        <v>3003</v>
      </c>
      <c r="B1417" t="s">
        <v>3004</v>
      </c>
      <c r="C1417" t="s">
        <v>3176</v>
      </c>
      <c r="D1417" t="s">
        <v>141</v>
      </c>
      <c r="E1417">
        <v>1171.2169464000001</v>
      </c>
      <c r="F1417">
        <v>951.6</v>
      </c>
      <c r="G1417">
        <v>25.1857604453519</v>
      </c>
      <c r="H1417">
        <v>17.150862862570801</v>
      </c>
      <c r="I1417">
        <v>-9.4031291546750104</v>
      </c>
      <c r="J1417">
        <v>-2.33752374490795</v>
      </c>
      <c r="K1417">
        <v>917.56708132870995</v>
      </c>
      <c r="L1417">
        <v>854.51828717834906</v>
      </c>
      <c r="M1417">
        <v>64.885496776591594</v>
      </c>
      <c r="N1417">
        <v>0.81925960260766695</v>
      </c>
      <c r="O1417">
        <v>18.221941992433699</v>
      </c>
      <c r="P1417">
        <v>69.928571428571402</v>
      </c>
    </row>
    <row r="1418" spans="1:17" hidden="1" x14ac:dyDescent="0.3">
      <c r="A1418" t="s">
        <v>3005</v>
      </c>
      <c r="B1418" t="s">
        <v>3006</v>
      </c>
      <c r="C1418" t="s">
        <v>3176</v>
      </c>
      <c r="D1418" t="s">
        <v>681</v>
      </c>
      <c r="E1418">
        <v>1170.4000000000001</v>
      </c>
      <c r="F1418">
        <v>117.04</v>
      </c>
      <c r="G1418">
        <v>-40.787346419474602</v>
      </c>
      <c r="H1418">
        <v>-5.4110773291502099</v>
      </c>
      <c r="I1418">
        <v>-10.5160442864134</v>
      </c>
      <c r="J1418">
        <v>-2.85095146579356</v>
      </c>
      <c r="K1418">
        <v>121.639409819701</v>
      </c>
      <c r="L1418">
        <v>122.682567816976</v>
      </c>
      <c r="M1418">
        <v>33.737560613634997</v>
      </c>
      <c r="N1418">
        <v>0.64031971645832597</v>
      </c>
      <c r="O1418">
        <v>32.433356117566603</v>
      </c>
      <c r="P1418">
        <v>16.689930209371798</v>
      </c>
      <c r="Q1418">
        <v>7.1011036973379999E-3</v>
      </c>
    </row>
    <row r="1419" spans="1:17" hidden="1" x14ac:dyDescent="0.3">
      <c r="A1419" t="s">
        <v>3007</v>
      </c>
      <c r="B1419" t="s">
        <v>3008</v>
      </c>
      <c r="C1419" t="s">
        <v>3176</v>
      </c>
      <c r="D1419" t="s">
        <v>624</v>
      </c>
      <c r="E1419">
        <v>1170.0640040399901</v>
      </c>
      <c r="F1419">
        <v>71.42</v>
      </c>
      <c r="G1419">
        <v>-4.6733960125089</v>
      </c>
      <c r="H1419">
        <v>2.9036159230065102</v>
      </c>
      <c r="I1419">
        <v>8.3057996446977</v>
      </c>
      <c r="J1419">
        <v>-3.3632642355320601</v>
      </c>
      <c r="K1419">
        <v>67.222947652867006</v>
      </c>
      <c r="L1419">
        <v>61.539629731599298</v>
      </c>
      <c r="M1419">
        <v>53.846815270140198</v>
      </c>
      <c r="N1419">
        <v>0.56251969252383605</v>
      </c>
      <c r="O1419">
        <v>8.2329879585550199</v>
      </c>
      <c r="P1419">
        <v>60.494382022471903</v>
      </c>
      <c r="Q1419">
        <v>4.3522846392970004E-3</v>
      </c>
    </row>
    <row r="1420" spans="1:17" hidden="1" x14ac:dyDescent="0.3">
      <c r="A1420" t="s">
        <v>3009</v>
      </c>
      <c r="B1420" t="s">
        <v>3010</v>
      </c>
      <c r="C1420" t="s">
        <v>3176</v>
      </c>
      <c r="D1420" t="s">
        <v>769</v>
      </c>
      <c r="E1420">
        <v>1166.279</v>
      </c>
      <c r="F1420">
        <v>218.2</v>
      </c>
      <c r="G1420">
        <v>-59.523119399620597</v>
      </c>
      <c r="H1420">
        <v>-11.908048332401499</v>
      </c>
      <c r="I1420">
        <v>-58.3902229232609</v>
      </c>
      <c r="J1420">
        <v>-3.2131211619754199</v>
      </c>
      <c r="K1420">
        <v>247.43140619603901</v>
      </c>
      <c r="M1420">
        <v>27.942264206472</v>
      </c>
      <c r="N1420">
        <v>0.904864826125233</v>
      </c>
      <c r="O1420">
        <v>113.56553620531599</v>
      </c>
      <c r="P1420">
        <v>2.9293834614840102</v>
      </c>
    </row>
    <row r="1421" spans="1:17" hidden="1" x14ac:dyDescent="0.3">
      <c r="A1421" t="s">
        <v>3011</v>
      </c>
      <c r="B1421" t="s">
        <v>3012</v>
      </c>
      <c r="C1421" t="s">
        <v>3176</v>
      </c>
      <c r="D1421" t="s">
        <v>54</v>
      </c>
      <c r="E1421">
        <v>1163.6901733299901</v>
      </c>
      <c r="F1421">
        <v>51.89</v>
      </c>
      <c r="G1421">
        <v>70.210128328000096</v>
      </c>
      <c r="H1421">
        <v>62.745144736569998</v>
      </c>
      <c r="I1421">
        <v>41.742155465097603</v>
      </c>
      <c r="J1421">
        <v>33.3094666325715</v>
      </c>
      <c r="K1421">
        <v>36.415395009597198</v>
      </c>
      <c r="L1421">
        <v>32.593256691018503</v>
      </c>
      <c r="M1421">
        <v>88.004951280502297</v>
      </c>
      <c r="N1421">
        <v>3.1515809174590501</v>
      </c>
      <c r="O1421">
        <v>3.6808633648101701</v>
      </c>
      <c r="P1421">
        <v>141.34883720930199</v>
      </c>
      <c r="Q1421">
        <v>5.4138243206327E-2</v>
      </c>
    </row>
    <row r="1422" spans="1:17" hidden="1" x14ac:dyDescent="0.3">
      <c r="A1422" t="s">
        <v>3013</v>
      </c>
      <c r="B1422" t="s">
        <v>3014</v>
      </c>
      <c r="C1422" t="s">
        <v>3176</v>
      </c>
      <c r="D1422" t="s">
        <v>258</v>
      </c>
      <c r="E1422">
        <v>1162.8536458399999</v>
      </c>
      <c r="F1422">
        <v>996.95</v>
      </c>
      <c r="G1422">
        <v>4.3565458293347703</v>
      </c>
      <c r="H1422">
        <v>5.1120063410743404</v>
      </c>
      <c r="I1422">
        <v>-9.7049786406607499</v>
      </c>
      <c r="J1422">
        <v>0.770298718926407</v>
      </c>
      <c r="K1422">
        <v>978.16156609756501</v>
      </c>
      <c r="L1422">
        <v>910.51025150458997</v>
      </c>
      <c r="M1422">
        <v>51.226048617821498</v>
      </c>
      <c r="N1422">
        <v>0.83509498015188699</v>
      </c>
      <c r="O1422">
        <v>10.8430713676713</v>
      </c>
      <c r="P1422">
        <v>53.613251155623999</v>
      </c>
      <c r="Q1422">
        <v>7.0664588657269004E-2</v>
      </c>
    </row>
    <row r="1423" spans="1:17" hidden="1" x14ac:dyDescent="0.3">
      <c r="A1423" t="s">
        <v>3015</v>
      </c>
      <c r="B1423" t="s">
        <v>3016</v>
      </c>
      <c r="C1423" t="s">
        <v>3176</v>
      </c>
      <c r="D1423" t="s">
        <v>624</v>
      </c>
      <c r="E1423">
        <v>1161.3538450000001</v>
      </c>
      <c r="F1423">
        <v>477.55</v>
      </c>
      <c r="G1423">
        <v>-6.2498553259669398</v>
      </c>
      <c r="H1423">
        <v>-10.9841592573943</v>
      </c>
      <c r="I1423">
        <v>8.0767341605909202</v>
      </c>
      <c r="J1423">
        <v>-1.4921607035537501</v>
      </c>
      <c r="K1423">
        <v>490.70822656558101</v>
      </c>
      <c r="L1423">
        <v>444.71350782482</v>
      </c>
      <c r="M1423">
        <v>35.434279583519398</v>
      </c>
      <c r="N1423">
        <v>0.190291393386539</v>
      </c>
      <c r="O1423">
        <v>22.374620458590702</v>
      </c>
      <c r="P1423">
        <v>38.6211901306241</v>
      </c>
    </row>
    <row r="1424" spans="1:17" hidden="1" x14ac:dyDescent="0.3">
      <c r="A1424" t="s">
        <v>3017</v>
      </c>
      <c r="B1424" t="s">
        <v>3018</v>
      </c>
      <c r="C1424" t="s">
        <v>3176</v>
      </c>
      <c r="D1424" t="s">
        <v>281</v>
      </c>
      <c r="E1424">
        <v>1159.26792245</v>
      </c>
      <c r="F1424">
        <v>95.15</v>
      </c>
      <c r="G1424">
        <v>15.863046313715801</v>
      </c>
      <c r="H1424">
        <v>12.1762798322499</v>
      </c>
      <c r="I1424">
        <v>-2.20871866550775</v>
      </c>
      <c r="J1424">
        <v>3.9018748806708698</v>
      </c>
      <c r="K1424">
        <v>89.165507533328096</v>
      </c>
      <c r="L1424">
        <v>87.055017157265993</v>
      </c>
      <c r="M1424">
        <v>58.394420076842003</v>
      </c>
      <c r="N1424">
        <v>1.49226172638863</v>
      </c>
      <c r="O1424">
        <v>22.9637414608512</v>
      </c>
      <c r="P1424">
        <v>53.467741935483801</v>
      </c>
      <c r="Q1424">
        <v>0.16131647802864801</v>
      </c>
    </row>
    <row r="1425" spans="1:17" hidden="1" x14ac:dyDescent="0.3">
      <c r="A1425" t="s">
        <v>3019</v>
      </c>
      <c r="B1425" t="s">
        <v>3020</v>
      </c>
      <c r="C1425" t="s">
        <v>3176</v>
      </c>
      <c r="D1425" t="s">
        <v>414</v>
      </c>
      <c r="E1425">
        <v>1155.1044632399901</v>
      </c>
      <c r="F1425">
        <v>177.03</v>
      </c>
      <c r="G1425">
        <v>47.471531014660499</v>
      </c>
      <c r="H1425">
        <v>38.757766340111601</v>
      </c>
      <c r="I1425">
        <v>-26.763952427501501</v>
      </c>
      <c r="J1425">
        <v>22.480882829814998</v>
      </c>
      <c r="K1425">
        <v>161.985659837535</v>
      </c>
      <c r="L1425">
        <v>168.76274791917101</v>
      </c>
      <c r="M1425">
        <v>97.476545380438296</v>
      </c>
      <c r="N1425">
        <v>1.3597363676525001</v>
      </c>
      <c r="O1425">
        <v>68.474269897757395</v>
      </c>
      <c r="P1425">
        <v>82.505154639175203</v>
      </c>
      <c r="Q1425">
        <v>3.7155357149326003E-2</v>
      </c>
    </row>
    <row r="1426" spans="1:17" hidden="1" x14ac:dyDescent="0.3">
      <c r="A1426" t="s">
        <v>3021</v>
      </c>
      <c r="B1426" t="s">
        <v>3022</v>
      </c>
      <c r="C1426" t="s">
        <v>3176</v>
      </c>
      <c r="D1426" t="s">
        <v>141</v>
      </c>
      <c r="E1426">
        <v>1146.83941151</v>
      </c>
      <c r="F1426">
        <v>594.1</v>
      </c>
      <c r="G1426">
        <v>288.821318849568</v>
      </c>
      <c r="H1426">
        <v>39.623684398988402</v>
      </c>
      <c r="I1426">
        <v>52.949160233067403</v>
      </c>
      <c r="J1426">
        <v>16.424019908894898</v>
      </c>
      <c r="K1426">
        <v>420.13607369738997</v>
      </c>
      <c r="L1426">
        <v>342.87359639886802</v>
      </c>
      <c r="M1426">
        <v>90.727435075127005</v>
      </c>
      <c r="N1426">
        <v>1.8696141451600701</v>
      </c>
      <c r="O1426">
        <v>0</v>
      </c>
      <c r="P1426">
        <v>416.60869565217303</v>
      </c>
      <c r="Q1426">
        <v>0.277748771306491</v>
      </c>
    </row>
    <row r="1427" spans="1:17" hidden="1" x14ac:dyDescent="0.3">
      <c r="A1427" t="s">
        <v>3023</v>
      </c>
      <c r="B1427" t="s">
        <v>3024</v>
      </c>
      <c r="C1427" t="s">
        <v>3176</v>
      </c>
      <c r="D1427" t="s">
        <v>358</v>
      </c>
      <c r="E1427">
        <v>1145.2147199999999</v>
      </c>
      <c r="F1427">
        <v>11.7</v>
      </c>
      <c r="G1427">
        <v>114.894211427031</v>
      </c>
      <c r="H1427">
        <v>18.144753164143701</v>
      </c>
      <c r="I1427">
        <v>-18.468548285429101</v>
      </c>
      <c r="J1427">
        <v>25.098453743105399</v>
      </c>
      <c r="K1427">
        <v>9.1665276229829207</v>
      </c>
      <c r="L1427">
        <v>8.3349942833411408</v>
      </c>
      <c r="M1427">
        <v>91.898054189514795</v>
      </c>
      <c r="N1427">
        <v>2.08066510461409</v>
      </c>
      <c r="O1427">
        <v>32.905982905982903</v>
      </c>
      <c r="P1427">
        <v>192.49999999999901</v>
      </c>
      <c r="Q1427">
        <v>0.18749442205869701</v>
      </c>
    </row>
    <row r="1428" spans="1:17" hidden="1" x14ac:dyDescent="0.3">
      <c r="A1428" t="s">
        <v>3025</v>
      </c>
      <c r="B1428" t="s">
        <v>3026</v>
      </c>
      <c r="C1428" t="s">
        <v>3176</v>
      </c>
      <c r="D1428" t="s">
        <v>75</v>
      </c>
      <c r="E1428">
        <v>1143.3599999999999</v>
      </c>
      <c r="F1428">
        <v>190.56</v>
      </c>
      <c r="G1428">
        <v>10.849322646999999</v>
      </c>
      <c r="H1428">
        <v>-12.599429113243101</v>
      </c>
      <c r="I1428">
        <v>26.064359326065301</v>
      </c>
      <c r="J1428">
        <v>-4.0790461062435099</v>
      </c>
      <c r="K1428">
        <v>188.46832882579</v>
      </c>
      <c r="L1428">
        <v>158.486782118089</v>
      </c>
      <c r="M1428">
        <v>46.813020006029802</v>
      </c>
      <c r="N1428">
        <v>0.21698166613115699</v>
      </c>
      <c r="O1428">
        <v>32.2418136020151</v>
      </c>
      <c r="P1428">
        <v>74.825688073394403</v>
      </c>
      <c r="Q1428">
        <v>6.1004718944870001E-2</v>
      </c>
    </row>
    <row r="1429" spans="1:17" hidden="1" x14ac:dyDescent="0.3">
      <c r="A1429" t="s">
        <v>3027</v>
      </c>
      <c r="B1429" t="s">
        <v>3028</v>
      </c>
      <c r="C1429" t="s">
        <v>3176</v>
      </c>
      <c r="D1429" t="s">
        <v>501</v>
      </c>
      <c r="E1429">
        <v>1140.8996449619999</v>
      </c>
      <c r="F1429">
        <v>136.29</v>
      </c>
      <c r="G1429">
        <v>-41.135024513323401</v>
      </c>
      <c r="H1429">
        <v>-4.6965313952847501</v>
      </c>
      <c r="I1429">
        <v>-34.8656630920811</v>
      </c>
      <c r="J1429">
        <v>0.47785374832850602</v>
      </c>
      <c r="K1429">
        <v>142.01118436671999</v>
      </c>
      <c r="L1429">
        <v>156.597317822501</v>
      </c>
      <c r="M1429">
        <v>45.536028957293098</v>
      </c>
      <c r="N1429">
        <v>0.97409444070593099</v>
      </c>
      <c r="O1429">
        <v>64.465478024800007</v>
      </c>
      <c r="P1429">
        <v>3.1718395155185299</v>
      </c>
      <c r="Q1429">
        <v>2.6057832620952001E-2</v>
      </c>
    </row>
    <row r="1430" spans="1:17" hidden="1" x14ac:dyDescent="0.3">
      <c r="A1430" t="s">
        <v>3029</v>
      </c>
      <c r="B1430" t="s">
        <v>3030</v>
      </c>
      <c r="C1430" t="s">
        <v>3176</v>
      </c>
      <c r="D1430" t="s">
        <v>54</v>
      </c>
      <c r="E1430">
        <v>1139.41799062</v>
      </c>
      <c r="F1430">
        <v>886.9</v>
      </c>
      <c r="G1430">
        <v>59.123430103597897</v>
      </c>
      <c r="H1430">
        <v>0.48418296511201903</v>
      </c>
      <c r="I1430">
        <v>19.264016580316898</v>
      </c>
      <c r="J1430">
        <v>13.4097841791534</v>
      </c>
      <c r="K1430">
        <v>801.16265308504001</v>
      </c>
      <c r="L1430">
        <v>699.34802138012196</v>
      </c>
      <c r="M1430">
        <v>72.942240100441893</v>
      </c>
      <c r="N1430">
        <v>1.1663445566923301</v>
      </c>
      <c r="O1430">
        <v>7.1203066862103901</v>
      </c>
      <c r="P1430">
        <v>103.861625100563</v>
      </c>
      <c r="Q1430">
        <v>9.6764164702031003E-2</v>
      </c>
    </row>
    <row r="1431" spans="1:17" hidden="1" x14ac:dyDescent="0.3">
      <c r="A1431" t="s">
        <v>3031</v>
      </c>
      <c r="B1431" t="s">
        <v>3032</v>
      </c>
      <c r="C1431" t="s">
        <v>3176</v>
      </c>
      <c r="D1431" t="s">
        <v>681</v>
      </c>
      <c r="E1431">
        <v>1139.1151500000001</v>
      </c>
      <c r="F1431">
        <v>119.97</v>
      </c>
      <c r="G1431">
        <v>100.658044098763</v>
      </c>
      <c r="H1431">
        <v>5.14637654076712</v>
      </c>
      <c r="I1431">
        <v>79.861559853443893</v>
      </c>
      <c r="J1431">
        <v>2.2096144986369901</v>
      </c>
      <c r="K1431">
        <v>116.131746292367</v>
      </c>
      <c r="L1431">
        <v>90.313267119515601</v>
      </c>
      <c r="M1431">
        <v>48.714990740005199</v>
      </c>
      <c r="N1431">
        <v>0.54200875998718601</v>
      </c>
      <c r="O1431">
        <v>13.7784446111527</v>
      </c>
      <c r="P1431">
        <v>177.066974595842</v>
      </c>
      <c r="Q1431">
        <v>0.11784985516600199</v>
      </c>
    </row>
    <row r="1432" spans="1:17" hidden="1" x14ac:dyDescent="0.3">
      <c r="A1432" t="s">
        <v>3033</v>
      </c>
      <c r="B1432" t="s">
        <v>3034</v>
      </c>
      <c r="C1432" t="s">
        <v>3176</v>
      </c>
      <c r="D1432" t="s">
        <v>92</v>
      </c>
      <c r="E1432">
        <v>1134.480022125</v>
      </c>
      <c r="F1432">
        <v>2675.55</v>
      </c>
      <c r="G1432">
        <v>123.43646146502201</v>
      </c>
      <c r="H1432">
        <v>-17.118593413695098</v>
      </c>
      <c r="I1432">
        <v>71.849607525829001</v>
      </c>
      <c r="J1432">
        <v>-0.44419805822684599</v>
      </c>
      <c r="K1432">
        <v>2766.7986188033501</v>
      </c>
      <c r="L1432">
        <v>2212.34919406585</v>
      </c>
      <c r="M1432">
        <v>48.492034508308798</v>
      </c>
      <c r="N1432">
        <v>0.67577763276467395</v>
      </c>
      <c r="O1432">
        <v>32.6082487712806</v>
      </c>
      <c r="P1432">
        <v>199.94955156950601</v>
      </c>
      <c r="Q1432">
        <v>0.131951895880908</v>
      </c>
    </row>
    <row r="1433" spans="1:17" hidden="1" x14ac:dyDescent="0.3">
      <c r="A1433" t="s">
        <v>3035</v>
      </c>
      <c r="B1433" t="s">
        <v>3036</v>
      </c>
      <c r="C1433" t="s">
        <v>3176</v>
      </c>
      <c r="D1433" t="s">
        <v>141</v>
      </c>
      <c r="E1433">
        <v>1128.5659499999999</v>
      </c>
      <c r="F1433">
        <v>271</v>
      </c>
      <c r="G1433">
        <v>24.212653580525298</v>
      </c>
      <c r="H1433">
        <v>-9.1828453114804596</v>
      </c>
      <c r="I1433">
        <v>-0.39650571481922098</v>
      </c>
      <c r="J1433">
        <v>-4.83490642871541</v>
      </c>
      <c r="K1433">
        <v>287.70097199886197</v>
      </c>
      <c r="L1433">
        <v>256.53254443801598</v>
      </c>
      <c r="M1433">
        <v>34.118985642392097</v>
      </c>
      <c r="N1433">
        <v>0.28155575039852698</v>
      </c>
      <c r="O1433">
        <v>39.280442804427999</v>
      </c>
      <c r="P1433">
        <v>79.232804232804199</v>
      </c>
    </row>
    <row r="1434" spans="1:17" hidden="1" x14ac:dyDescent="0.3">
      <c r="A1434" t="s">
        <v>3037</v>
      </c>
      <c r="B1434" t="s">
        <v>3038</v>
      </c>
      <c r="C1434" t="s">
        <v>3176</v>
      </c>
      <c r="D1434" t="s">
        <v>376</v>
      </c>
      <c r="E1434">
        <v>1124.1279842879901</v>
      </c>
      <c r="F1434">
        <v>56.38</v>
      </c>
      <c r="G1434">
        <v>-55.779697970023904</v>
      </c>
      <c r="H1434">
        <v>-13.1146309768381</v>
      </c>
      <c r="I1434">
        <v>-25.051781425662998</v>
      </c>
      <c r="J1434">
        <v>3.0382908880447199</v>
      </c>
      <c r="K1434">
        <v>62.082343095386797</v>
      </c>
      <c r="L1434">
        <v>68.606814348267605</v>
      </c>
      <c r="M1434">
        <v>40.852096783873598</v>
      </c>
      <c r="N1434">
        <v>1.6442703000821499</v>
      </c>
      <c r="O1434">
        <v>50.762681802057401</v>
      </c>
      <c r="P1434">
        <v>5.3831775700934497</v>
      </c>
      <c r="Q1434">
        <v>-5.5682811533824997E-2</v>
      </c>
    </row>
    <row r="1435" spans="1:17" hidden="1" x14ac:dyDescent="0.3">
      <c r="A1435" t="s">
        <v>3039</v>
      </c>
      <c r="B1435" t="s">
        <v>3040</v>
      </c>
      <c r="C1435" t="s">
        <v>3176</v>
      </c>
      <c r="D1435" t="s">
        <v>483</v>
      </c>
      <c r="E1435">
        <v>1123.4909399999999</v>
      </c>
      <c r="F1435">
        <v>35.39</v>
      </c>
      <c r="G1435">
        <v>118.288434430499</v>
      </c>
      <c r="H1435">
        <v>16.794890905190499</v>
      </c>
      <c r="I1435">
        <v>56.002914058373598</v>
      </c>
      <c r="J1435">
        <v>10.1611628944313</v>
      </c>
      <c r="K1435">
        <v>30.312929371511601</v>
      </c>
      <c r="L1435">
        <v>25.676467949087399</v>
      </c>
      <c r="M1435">
        <v>75.844317073507796</v>
      </c>
      <c r="N1435">
        <v>1.8662595352447899</v>
      </c>
      <c r="O1435">
        <v>5.9621361966657203</v>
      </c>
      <c r="P1435">
        <v>165.42500000000001</v>
      </c>
      <c r="Q1435">
        <v>0.17323037819819601</v>
      </c>
    </row>
    <row r="1436" spans="1:17" hidden="1" x14ac:dyDescent="0.3">
      <c r="A1436" t="s">
        <v>3041</v>
      </c>
      <c r="B1436" t="s">
        <v>3042</v>
      </c>
      <c r="C1436" t="s">
        <v>3176</v>
      </c>
      <c r="D1436" t="s">
        <v>204</v>
      </c>
      <c r="E1436">
        <v>1119.7380000000001</v>
      </c>
      <c r="F1436">
        <v>103.44</v>
      </c>
      <c r="G1436">
        <v>-35.6855838330494</v>
      </c>
      <c r="H1436">
        <v>-6.5223579099334001</v>
      </c>
      <c r="I1436">
        <v>-22.688159008895799</v>
      </c>
      <c r="J1436">
        <v>2.0420594990810899</v>
      </c>
      <c r="K1436">
        <v>107.93945969985501</v>
      </c>
      <c r="L1436">
        <v>110.087803643334</v>
      </c>
      <c r="M1436">
        <v>30.910661595960502</v>
      </c>
      <c r="N1436">
        <v>0.70871377601835295</v>
      </c>
      <c r="O1436">
        <v>39.211136890951202</v>
      </c>
      <c r="P1436">
        <v>14.6149584487534</v>
      </c>
      <c r="Q1436">
        <v>2.6921632379711E-2</v>
      </c>
    </row>
    <row r="1437" spans="1:17" hidden="1" x14ac:dyDescent="0.3">
      <c r="A1437" t="s">
        <v>3043</v>
      </c>
      <c r="B1437" t="s">
        <v>3044</v>
      </c>
      <c r="C1437" t="s">
        <v>3176</v>
      </c>
      <c r="D1437" t="s">
        <v>545</v>
      </c>
      <c r="E1437">
        <v>1119.2767776000001</v>
      </c>
      <c r="F1437">
        <v>6678.9</v>
      </c>
      <c r="G1437">
        <v>64.954092951468994</v>
      </c>
      <c r="H1437">
        <v>4.5361012080686098</v>
      </c>
      <c r="I1437">
        <v>23.6015815847007</v>
      </c>
      <c r="J1437">
        <v>-1.1174505448452401</v>
      </c>
      <c r="K1437">
        <v>6326.9331046719599</v>
      </c>
      <c r="L1437">
        <v>5325.1539667390198</v>
      </c>
      <c r="M1437">
        <v>59.940537366770798</v>
      </c>
      <c r="N1437">
        <v>0.99311916994225402</v>
      </c>
      <c r="O1437">
        <v>4.4288730180119504</v>
      </c>
      <c r="P1437">
        <v>96.438235294117604</v>
      </c>
      <c r="Q1437">
        <v>0.19212547529026799</v>
      </c>
    </row>
    <row r="1438" spans="1:17" hidden="1" x14ac:dyDescent="0.3">
      <c r="A1438" t="s">
        <v>3045</v>
      </c>
      <c r="B1438" t="s">
        <v>3046</v>
      </c>
      <c r="C1438" t="s">
        <v>3176</v>
      </c>
      <c r="D1438" t="s">
        <v>255</v>
      </c>
      <c r="E1438">
        <v>1115.5375193709999</v>
      </c>
      <c r="F1438">
        <v>21.23</v>
      </c>
      <c r="G1438">
        <v>79.773602879338696</v>
      </c>
      <c r="H1438">
        <v>-1.1452901258995301</v>
      </c>
      <c r="I1438">
        <v>-14.3850518731655</v>
      </c>
      <c r="J1438">
        <v>1.22638295937827</v>
      </c>
      <c r="K1438">
        <v>21.4837619790686</v>
      </c>
      <c r="L1438">
        <v>19.7954819726903</v>
      </c>
      <c r="M1438">
        <v>41.853858467661098</v>
      </c>
      <c r="N1438">
        <v>0.69483509313499203</v>
      </c>
      <c r="O1438">
        <v>96.184644371172794</v>
      </c>
      <c r="P1438">
        <v>141.24999999999901</v>
      </c>
      <c r="Q1438">
        <v>0.10321296219791901</v>
      </c>
    </row>
    <row r="1439" spans="1:17" hidden="1" x14ac:dyDescent="0.3">
      <c r="A1439" t="s">
        <v>3047</v>
      </c>
      <c r="B1439" t="s">
        <v>3048</v>
      </c>
      <c r="C1439" t="s">
        <v>3176</v>
      </c>
      <c r="D1439" t="s">
        <v>286</v>
      </c>
      <c r="E1439">
        <v>1108.532092725</v>
      </c>
      <c r="F1439">
        <v>177.05</v>
      </c>
      <c r="G1439">
        <v>420.20566308043499</v>
      </c>
      <c r="H1439">
        <v>-28.0908819114293</v>
      </c>
      <c r="I1439">
        <v>173.610246227641</v>
      </c>
      <c r="J1439">
        <v>5.4040130829995103</v>
      </c>
      <c r="K1439">
        <v>195.46905965066</v>
      </c>
      <c r="L1439">
        <v>147.612578059795</v>
      </c>
      <c r="M1439">
        <v>54.785224668212201</v>
      </c>
      <c r="N1439">
        <v>0.97338567196449099</v>
      </c>
      <c r="O1439">
        <v>75.150085177323703</v>
      </c>
      <c r="P1439">
        <v>575.94645188305105</v>
      </c>
      <c r="Q1439">
        <v>0.19541622304386499</v>
      </c>
    </row>
    <row r="1440" spans="1:17" hidden="1" x14ac:dyDescent="0.3">
      <c r="A1440" t="s">
        <v>3049</v>
      </c>
      <c r="B1440" t="s">
        <v>3050</v>
      </c>
      <c r="C1440" t="s">
        <v>3176</v>
      </c>
      <c r="D1440" t="s">
        <v>419</v>
      </c>
      <c r="E1440">
        <v>1107.713205</v>
      </c>
      <c r="F1440">
        <v>142.5</v>
      </c>
      <c r="G1440">
        <v>-7.6917779117495897</v>
      </c>
      <c r="H1440">
        <v>0.49653182027023401</v>
      </c>
      <c r="I1440">
        <v>-7.61390074955888</v>
      </c>
      <c r="J1440">
        <v>-4.8095401818080097</v>
      </c>
      <c r="K1440">
        <v>117.600916440568</v>
      </c>
      <c r="L1440">
        <v>119.05728062469601</v>
      </c>
      <c r="M1440">
        <v>71.763796852850504</v>
      </c>
      <c r="N1440">
        <v>3.9253358351489598</v>
      </c>
      <c r="O1440">
        <v>15.578947368421</v>
      </c>
      <c r="P1440">
        <v>46.078933880061498</v>
      </c>
      <c r="Q1440">
        <v>8.4878112368880002E-3</v>
      </c>
    </row>
    <row r="1441" spans="1:17" hidden="1" x14ac:dyDescent="0.3">
      <c r="A1441" t="s">
        <v>3051</v>
      </c>
      <c r="B1441" t="s">
        <v>3052</v>
      </c>
      <c r="C1441" t="s">
        <v>3176</v>
      </c>
      <c r="D1441" t="s">
        <v>501</v>
      </c>
      <c r="E1441">
        <v>1107.6456442199999</v>
      </c>
      <c r="F1441">
        <v>253.79</v>
      </c>
      <c r="G1441">
        <v>26.450595917805401</v>
      </c>
      <c r="H1441">
        <v>42.476992673910203</v>
      </c>
      <c r="I1441">
        <v>38.0943853955498</v>
      </c>
      <c r="J1441">
        <v>3.19872246137954</v>
      </c>
      <c r="K1441">
        <v>195.277918178596</v>
      </c>
      <c r="L1441">
        <v>173.45854798896801</v>
      </c>
      <c r="M1441">
        <v>86.115353068766296</v>
      </c>
      <c r="N1441">
        <v>4.3211905292041797</v>
      </c>
      <c r="O1441">
        <v>6.7378541313684401</v>
      </c>
      <c r="P1441">
        <v>81.278571428571396</v>
      </c>
      <c r="Q1441">
        <v>-1.2238362305069E-2</v>
      </c>
    </row>
    <row r="1442" spans="1:17" hidden="1" x14ac:dyDescent="0.3">
      <c r="A1442" t="s">
        <v>3053</v>
      </c>
      <c r="B1442" t="s">
        <v>3054</v>
      </c>
      <c r="C1442" t="s">
        <v>3176</v>
      </c>
      <c r="D1442" t="s">
        <v>501</v>
      </c>
      <c r="E1442">
        <v>1102.7031875</v>
      </c>
      <c r="F1442">
        <v>312.5</v>
      </c>
      <c r="G1442">
        <v>123.957458457488</v>
      </c>
      <c r="H1442">
        <v>-5.8114291576895303</v>
      </c>
      <c r="I1442">
        <v>104.63837243724799</v>
      </c>
      <c r="J1442">
        <v>0.29784236012743198</v>
      </c>
      <c r="K1442">
        <v>280.87871472311599</v>
      </c>
      <c r="L1442">
        <v>206.259864688563</v>
      </c>
      <c r="M1442">
        <v>44.625132650809697</v>
      </c>
      <c r="N1442">
        <v>0.31698078174009398</v>
      </c>
      <c r="O1442">
        <v>11.3599999999999</v>
      </c>
      <c r="P1442">
        <v>174.12280701754301</v>
      </c>
      <c r="Q1442">
        <v>0.16465324441701901</v>
      </c>
    </row>
    <row r="1443" spans="1:17" hidden="1" x14ac:dyDescent="0.3">
      <c r="A1443" t="s">
        <v>3055</v>
      </c>
      <c r="B1443" t="s">
        <v>3056</v>
      </c>
      <c r="C1443" t="s">
        <v>3176</v>
      </c>
      <c r="D1443" t="s">
        <v>121</v>
      </c>
      <c r="E1443">
        <v>1102.2016198399999</v>
      </c>
      <c r="F1443">
        <v>370.1</v>
      </c>
      <c r="G1443">
        <v>118.756435773314</v>
      </c>
      <c r="H1443">
        <v>3.6849376173716801</v>
      </c>
      <c r="I1443">
        <v>26.9777468245431</v>
      </c>
      <c r="J1443">
        <v>-6.0808883835359602</v>
      </c>
      <c r="K1443">
        <v>363.66508298405802</v>
      </c>
      <c r="L1443">
        <v>306.58943649973497</v>
      </c>
      <c r="M1443">
        <v>48.735983500402</v>
      </c>
      <c r="N1443">
        <v>0.69259759381363195</v>
      </c>
      <c r="O1443">
        <v>14.4015131045663</v>
      </c>
      <c r="P1443">
        <v>171.932402645113</v>
      </c>
      <c r="Q1443">
        <v>0.107632572373884</v>
      </c>
    </row>
    <row r="1444" spans="1:17" hidden="1" x14ac:dyDescent="0.3">
      <c r="A1444" t="s">
        <v>3057</v>
      </c>
      <c r="B1444" t="s">
        <v>3058</v>
      </c>
      <c r="C1444" t="s">
        <v>3176</v>
      </c>
      <c r="D1444" t="s">
        <v>1465</v>
      </c>
      <c r="E1444">
        <v>1100.27608819599</v>
      </c>
      <c r="F1444">
        <v>86.81</v>
      </c>
      <c r="G1444">
        <v>8.2462453117914993</v>
      </c>
      <c r="H1444">
        <v>12.267307824673001</v>
      </c>
      <c r="I1444">
        <v>35.560941683147099</v>
      </c>
      <c r="J1444">
        <v>0.72711136164895795</v>
      </c>
      <c r="K1444">
        <v>82.397861888655697</v>
      </c>
      <c r="L1444">
        <v>71.8122758527049</v>
      </c>
      <c r="M1444">
        <v>44.484663250393297</v>
      </c>
      <c r="N1444">
        <v>0.58152605068239005</v>
      </c>
      <c r="O1444">
        <v>13.120608224858801</v>
      </c>
      <c r="P1444">
        <v>70.215686274509807</v>
      </c>
      <c r="Q1444">
        <v>-2.2687678175118998E-2</v>
      </c>
    </row>
    <row r="1445" spans="1:17" hidden="1" x14ac:dyDescent="0.3">
      <c r="A1445" t="s">
        <v>3059</v>
      </c>
      <c r="B1445" t="s">
        <v>3060</v>
      </c>
      <c r="C1445" t="s">
        <v>3176</v>
      </c>
      <c r="D1445" t="s">
        <v>624</v>
      </c>
      <c r="E1445">
        <v>1099.8114149850001</v>
      </c>
      <c r="F1445">
        <v>304.95</v>
      </c>
      <c r="G1445">
        <v>-21.836390665914301</v>
      </c>
      <c r="H1445">
        <v>-8.5772211805299694</v>
      </c>
      <c r="I1445">
        <v>-10.515773787200001</v>
      </c>
      <c r="J1445">
        <v>-6.9866064105983803</v>
      </c>
      <c r="K1445">
        <v>319.15203047908</v>
      </c>
      <c r="L1445">
        <v>299.40523399766403</v>
      </c>
      <c r="M1445">
        <v>27.583330349541299</v>
      </c>
      <c r="N1445">
        <v>0.61381298337155799</v>
      </c>
      <c r="O1445">
        <v>26.086243646499401</v>
      </c>
      <c r="P1445">
        <v>35.533333333333303</v>
      </c>
      <c r="Q1445">
        <v>-2.5388206224826002E-2</v>
      </c>
    </row>
    <row r="1446" spans="1:17" hidden="1" x14ac:dyDescent="0.3">
      <c r="A1446" t="s">
        <v>3061</v>
      </c>
      <c r="B1446" t="s">
        <v>3062</v>
      </c>
      <c r="C1446" t="s">
        <v>3176</v>
      </c>
      <c r="E1446">
        <v>1097.2191428399999</v>
      </c>
      <c r="F1446">
        <v>441.4</v>
      </c>
      <c r="G1446">
        <v>78.530618563377701</v>
      </c>
      <c r="H1446">
        <v>83.088889487590393</v>
      </c>
      <c r="I1446">
        <v>93.547829395836004</v>
      </c>
      <c r="J1446">
        <v>-3.98546790251185</v>
      </c>
      <c r="M1446">
        <v>66.840955861919298</v>
      </c>
      <c r="O1446">
        <v>10.444041685546001</v>
      </c>
      <c r="P1446">
        <v>115.10721247563301</v>
      </c>
    </row>
    <row r="1447" spans="1:17" hidden="1" x14ac:dyDescent="0.3">
      <c r="A1447" t="s">
        <v>3063</v>
      </c>
      <c r="B1447" t="s">
        <v>3064</v>
      </c>
      <c r="C1447" t="s">
        <v>3176</v>
      </c>
      <c r="D1447" t="s">
        <v>54</v>
      </c>
      <c r="E1447">
        <v>1094.2661109600001</v>
      </c>
      <c r="F1447">
        <v>413.6</v>
      </c>
      <c r="G1447">
        <v>-27.678779837625601</v>
      </c>
      <c r="H1447">
        <v>12.427463944569499</v>
      </c>
      <c r="I1447">
        <v>25.559961678874298</v>
      </c>
      <c r="J1447">
        <v>2.9056930880955099</v>
      </c>
      <c r="K1447">
        <v>380.47467834601201</v>
      </c>
      <c r="L1447">
        <v>359.235925739278</v>
      </c>
      <c r="M1447">
        <v>54.962134502184398</v>
      </c>
      <c r="N1447">
        <v>1.51710417278066</v>
      </c>
      <c r="O1447">
        <v>14.845261121856799</v>
      </c>
      <c r="P1447">
        <v>51.169590643274802</v>
      </c>
      <c r="Q1447">
        <v>9.3944218945406999E-2</v>
      </c>
    </row>
    <row r="1448" spans="1:17" hidden="1" x14ac:dyDescent="0.3">
      <c r="A1448" t="s">
        <v>3065</v>
      </c>
      <c r="B1448" t="s">
        <v>3066</v>
      </c>
      <c r="C1448" t="s">
        <v>3176</v>
      </c>
      <c r="D1448" t="s">
        <v>54</v>
      </c>
      <c r="E1448">
        <v>1088.9337599999999</v>
      </c>
      <c r="F1448">
        <v>217.3</v>
      </c>
      <c r="G1448">
        <v>38.515855087116599</v>
      </c>
      <c r="H1448">
        <v>-6.4091975580312699</v>
      </c>
      <c r="I1448">
        <v>-9.9021205474727907</v>
      </c>
      <c r="J1448">
        <v>0.12672725445941199</v>
      </c>
      <c r="K1448">
        <v>218.00940915951699</v>
      </c>
      <c r="L1448">
        <v>204.24171058985101</v>
      </c>
      <c r="M1448">
        <v>63.344444579373999</v>
      </c>
      <c r="N1448">
        <v>0.72153690122930303</v>
      </c>
      <c r="O1448">
        <v>21.951219512195099</v>
      </c>
      <c r="P1448">
        <v>74.538152610441699</v>
      </c>
      <c r="Q1448">
        <v>5.5326327596312001E-2</v>
      </c>
    </row>
    <row r="1449" spans="1:17" hidden="1" x14ac:dyDescent="0.3">
      <c r="A1449" t="s">
        <v>3067</v>
      </c>
      <c r="B1449" t="s">
        <v>3068</v>
      </c>
      <c r="C1449" t="s">
        <v>3176</v>
      </c>
      <c r="D1449" t="s">
        <v>514</v>
      </c>
      <c r="E1449">
        <v>1086.2494082399901</v>
      </c>
      <c r="F1449">
        <v>777.45</v>
      </c>
      <c r="G1449">
        <v>-17.2806869227751</v>
      </c>
      <c r="H1449">
        <v>8.6830306761054707</v>
      </c>
      <c r="I1449">
        <v>-2.26347609031694</v>
      </c>
      <c r="J1449">
        <v>5.4512142271053499</v>
      </c>
      <c r="K1449">
        <v>764.25785939049399</v>
      </c>
      <c r="M1449">
        <v>46.988730028296999</v>
      </c>
      <c r="N1449">
        <v>1.4776051278789599</v>
      </c>
      <c r="O1449">
        <v>31.448967779278401</v>
      </c>
      <c r="P1449">
        <v>23.807627995859502</v>
      </c>
    </row>
    <row r="1450" spans="1:17" hidden="1" x14ac:dyDescent="0.3">
      <c r="A1450" t="s">
        <v>3069</v>
      </c>
      <c r="B1450" t="s">
        <v>3070</v>
      </c>
      <c r="C1450" t="s">
        <v>3176</v>
      </c>
      <c r="D1450" t="s">
        <v>46</v>
      </c>
      <c r="E1450">
        <v>1080.05644082</v>
      </c>
      <c r="F1450">
        <v>189.01</v>
      </c>
      <c r="G1450">
        <v>204.672859846335</v>
      </c>
      <c r="H1450">
        <v>16.4081217055659</v>
      </c>
      <c r="I1450">
        <v>89.215422915783407</v>
      </c>
      <c r="J1450">
        <v>12.3367548048335</v>
      </c>
      <c r="K1450">
        <v>150.02311370961201</v>
      </c>
      <c r="L1450">
        <v>119.73690292708601</v>
      </c>
      <c r="M1450">
        <v>86.549844770193999</v>
      </c>
      <c r="N1450">
        <v>1.8513629603531301</v>
      </c>
      <c r="O1450">
        <v>0</v>
      </c>
      <c r="P1450">
        <v>266.65373423860302</v>
      </c>
      <c r="Q1450">
        <v>0.11496211866514899</v>
      </c>
    </row>
    <row r="1451" spans="1:17" hidden="1" x14ac:dyDescent="0.3">
      <c r="A1451" t="s">
        <v>3071</v>
      </c>
      <c r="B1451" t="s">
        <v>3072</v>
      </c>
      <c r="C1451" t="s">
        <v>3176</v>
      </c>
      <c r="D1451" t="s">
        <v>218</v>
      </c>
      <c r="E1451">
        <v>1079.6494686999999</v>
      </c>
      <c r="F1451">
        <v>684.2</v>
      </c>
      <c r="G1451">
        <v>6.3182710739276304</v>
      </c>
      <c r="H1451">
        <v>-10.519439785763399</v>
      </c>
      <c r="I1451">
        <v>35.152579035120098</v>
      </c>
      <c r="J1451">
        <v>-1.22007409234192</v>
      </c>
      <c r="K1451">
        <v>735.90370759361303</v>
      </c>
      <c r="L1451">
        <v>645.91696219316202</v>
      </c>
      <c r="M1451">
        <v>35.6420054409936</v>
      </c>
      <c r="N1451">
        <v>0.22431876923475799</v>
      </c>
      <c r="O1451">
        <v>40.3025431160479</v>
      </c>
      <c r="P1451">
        <v>57.631609261605803</v>
      </c>
      <c r="Q1451">
        <v>0.184016744959871</v>
      </c>
    </row>
    <row r="1452" spans="1:17" hidden="1" x14ac:dyDescent="0.3">
      <c r="A1452" t="s">
        <v>3073</v>
      </c>
      <c r="B1452" t="s">
        <v>3074</v>
      </c>
      <c r="C1452" t="s">
        <v>3176</v>
      </c>
      <c r="D1452" t="s">
        <v>21</v>
      </c>
      <c r="E1452">
        <v>1077.9624940799999</v>
      </c>
      <c r="F1452">
        <v>1308.8</v>
      </c>
      <c r="G1452">
        <v>372.72287495537898</v>
      </c>
      <c r="H1452">
        <v>-5.7991267900988896</v>
      </c>
      <c r="I1452">
        <v>71.416559625369899</v>
      </c>
      <c r="J1452">
        <v>-3.7828446551124801</v>
      </c>
      <c r="K1452">
        <v>1423.0887037462701</v>
      </c>
      <c r="L1452">
        <v>1076.6580496614999</v>
      </c>
      <c r="M1452">
        <v>34.3707229476951</v>
      </c>
      <c r="N1452">
        <v>0.38387158744049998</v>
      </c>
      <c r="O1452">
        <v>42.221882640586799</v>
      </c>
      <c r="P1452">
        <v>454.45880110146101</v>
      </c>
    </row>
    <row r="1453" spans="1:17" hidden="1" x14ac:dyDescent="0.3">
      <c r="A1453" t="s">
        <v>3075</v>
      </c>
      <c r="B1453" t="s">
        <v>3076</v>
      </c>
      <c r="C1453" t="s">
        <v>3176</v>
      </c>
      <c r="D1453" t="s">
        <v>258</v>
      </c>
      <c r="E1453">
        <v>1076.2184403000001</v>
      </c>
      <c r="F1453">
        <v>765.5</v>
      </c>
      <c r="G1453">
        <v>126.58952822486999</v>
      </c>
      <c r="H1453">
        <v>6.3132610837497598</v>
      </c>
      <c r="I1453">
        <v>98.745659022082194</v>
      </c>
      <c r="J1453">
        <v>4.8495884626762704</v>
      </c>
      <c r="K1453">
        <v>720.12734151712004</v>
      </c>
      <c r="L1453">
        <v>560.661002728472</v>
      </c>
      <c r="M1453">
        <v>62.9216816203432</v>
      </c>
      <c r="N1453">
        <v>0.55306788865034495</v>
      </c>
      <c r="O1453">
        <v>47.615937295884997</v>
      </c>
      <c r="P1453">
        <v>188.16111424806999</v>
      </c>
      <c r="Q1453">
        <v>0.19921593649757499</v>
      </c>
    </row>
    <row r="1454" spans="1:17" hidden="1" x14ac:dyDescent="0.3">
      <c r="A1454" t="s">
        <v>3077</v>
      </c>
      <c r="B1454" t="s">
        <v>3078</v>
      </c>
      <c r="C1454" t="s">
        <v>3176</v>
      </c>
      <c r="D1454" t="s">
        <v>982</v>
      </c>
      <c r="E1454">
        <v>1075.109193125</v>
      </c>
      <c r="F1454">
        <v>761.75</v>
      </c>
      <c r="G1454">
        <v>15.206851811088899</v>
      </c>
      <c r="H1454">
        <v>3.0667475424568602</v>
      </c>
      <c r="I1454">
        <v>-7.5379671831742003</v>
      </c>
      <c r="J1454">
        <v>-1.5412315836715</v>
      </c>
      <c r="K1454">
        <v>744.28436762311003</v>
      </c>
      <c r="L1454">
        <v>723.44723078070399</v>
      </c>
      <c r="M1454">
        <v>50.321329271421803</v>
      </c>
      <c r="N1454">
        <v>0.77806682977029495</v>
      </c>
      <c r="O1454">
        <v>20.1181489990154</v>
      </c>
      <c r="P1454">
        <v>51.592039800995003</v>
      </c>
      <c r="Q1454">
        <v>0.118704815010617</v>
      </c>
    </row>
    <row r="1455" spans="1:17" hidden="1" x14ac:dyDescent="0.3">
      <c r="A1455" t="s">
        <v>3079</v>
      </c>
      <c r="B1455" t="s">
        <v>3080</v>
      </c>
      <c r="C1455" t="s">
        <v>3176</v>
      </c>
      <c r="D1455" t="s">
        <v>281</v>
      </c>
      <c r="E1455">
        <v>1072.6110917200001</v>
      </c>
      <c r="F1455">
        <v>44.26</v>
      </c>
      <c r="G1455">
        <v>-55.685175282820701</v>
      </c>
      <c r="H1455">
        <v>-7.7654590725991</v>
      </c>
      <c r="I1455">
        <v>-3.6371266656863401</v>
      </c>
      <c r="J1455">
        <v>5.2794034416183599</v>
      </c>
      <c r="K1455">
        <v>40.852360067490203</v>
      </c>
      <c r="L1455">
        <v>44.404602391871201</v>
      </c>
      <c r="M1455">
        <v>64.056132735483899</v>
      </c>
      <c r="N1455">
        <v>0.740557389083638</v>
      </c>
      <c r="O1455">
        <v>44.374152733845399</v>
      </c>
      <c r="P1455">
        <v>34.121212121212103</v>
      </c>
      <c r="Q1455">
        <v>6.2863687691600001E-2</v>
      </c>
    </row>
    <row r="1456" spans="1:17" hidden="1" x14ac:dyDescent="0.3">
      <c r="A1456" t="s">
        <v>3081</v>
      </c>
      <c r="B1456" t="s">
        <v>3082</v>
      </c>
      <c r="C1456" t="s">
        <v>3176</v>
      </c>
      <c r="D1456" t="s">
        <v>54</v>
      </c>
      <c r="E1456">
        <v>1069.713984</v>
      </c>
      <c r="F1456">
        <v>387.6</v>
      </c>
      <c r="G1456">
        <v>-26.625896572405999</v>
      </c>
      <c r="H1456">
        <v>-5.1708247970005097</v>
      </c>
      <c r="I1456">
        <v>6.11106086469964</v>
      </c>
      <c r="J1456">
        <v>-2.44759678542649</v>
      </c>
      <c r="K1456">
        <v>376.11068166671498</v>
      </c>
      <c r="L1456">
        <v>353.53010344861701</v>
      </c>
      <c r="M1456">
        <v>48.688775447553901</v>
      </c>
      <c r="N1456">
        <v>0.28655937045493302</v>
      </c>
      <c r="O1456">
        <v>32.456140350877099</v>
      </c>
      <c r="P1456">
        <v>47.208507406000699</v>
      </c>
      <c r="Q1456">
        <v>-1.1870607446227E-2</v>
      </c>
    </row>
    <row r="1457" spans="1:17" hidden="1" x14ac:dyDescent="0.3">
      <c r="A1457" t="s">
        <v>3083</v>
      </c>
      <c r="B1457" t="s">
        <v>3084</v>
      </c>
      <c r="C1457" t="s">
        <v>3176</v>
      </c>
      <c r="D1457" t="s">
        <v>3085</v>
      </c>
      <c r="E1457">
        <v>1068.6239334209999</v>
      </c>
      <c r="F1457">
        <v>30.63</v>
      </c>
      <c r="G1457">
        <v>-46.577276975030202</v>
      </c>
      <c r="H1457">
        <v>4.5313479793600902</v>
      </c>
      <c r="I1457">
        <v>-21.237455848454299</v>
      </c>
      <c r="J1457">
        <v>-0.25066236711625001</v>
      </c>
      <c r="K1457">
        <v>30.031782261809099</v>
      </c>
      <c r="L1457">
        <v>32.767002002741897</v>
      </c>
      <c r="M1457">
        <v>53.265558657072603</v>
      </c>
      <c r="N1457">
        <v>1.44342542092298</v>
      </c>
      <c r="O1457">
        <v>69.768201110022801</v>
      </c>
      <c r="P1457">
        <v>17.807692307692299</v>
      </c>
      <c r="Q1457">
        <v>0.14402932679413699</v>
      </c>
    </row>
    <row r="1458" spans="1:17" hidden="1" x14ac:dyDescent="0.3">
      <c r="A1458" t="s">
        <v>3086</v>
      </c>
      <c r="B1458" t="s">
        <v>3087</v>
      </c>
      <c r="C1458" t="s">
        <v>3176</v>
      </c>
      <c r="D1458" t="s">
        <v>501</v>
      </c>
      <c r="E1458">
        <v>1067.76866324</v>
      </c>
      <c r="F1458">
        <v>991.6</v>
      </c>
      <c r="G1458">
        <v>167.02987909005799</v>
      </c>
      <c r="H1458">
        <v>-17.6982001788095</v>
      </c>
      <c r="I1458">
        <v>-45.227837523054497</v>
      </c>
      <c r="J1458">
        <v>20.037020664752799</v>
      </c>
      <c r="K1458">
        <v>1114.6951366635701</v>
      </c>
      <c r="L1458">
        <v>1151.45865343081</v>
      </c>
      <c r="M1458">
        <v>58.108967073024999</v>
      </c>
      <c r="N1458">
        <v>2.3501406308470401</v>
      </c>
      <c r="O1458">
        <v>122.811617587737</v>
      </c>
      <c r="P1458">
        <v>208.52520224019901</v>
      </c>
      <c r="Q1458">
        <v>0.203281866482488</v>
      </c>
    </row>
    <row r="1459" spans="1:17" hidden="1" x14ac:dyDescent="0.3">
      <c r="A1459" t="s">
        <v>3088</v>
      </c>
      <c r="B1459" t="s">
        <v>3089</v>
      </c>
      <c r="C1459" t="s">
        <v>3176</v>
      </c>
      <c r="D1459" t="s">
        <v>274</v>
      </c>
      <c r="E1459">
        <v>1067.5405000000001</v>
      </c>
      <c r="F1459">
        <v>8211.85</v>
      </c>
      <c r="G1459">
        <v>16.7618232508622</v>
      </c>
      <c r="H1459">
        <v>3.2987851786408902</v>
      </c>
      <c r="I1459">
        <v>-20.260995436397302</v>
      </c>
      <c r="J1459">
        <v>2.3581518445273901</v>
      </c>
      <c r="K1459">
        <v>8099.7693505462603</v>
      </c>
      <c r="L1459">
        <v>8030.0035444894102</v>
      </c>
      <c r="M1459">
        <v>69.4221777369942</v>
      </c>
      <c r="N1459">
        <v>0.84543993602608103</v>
      </c>
      <c r="O1459">
        <v>22.396293161711402</v>
      </c>
      <c r="P1459">
        <v>49.306363636363599</v>
      </c>
      <c r="Q1459">
        <v>0.20290997373928399</v>
      </c>
    </row>
    <row r="1460" spans="1:17" hidden="1" x14ac:dyDescent="0.3">
      <c r="A1460" t="s">
        <v>3090</v>
      </c>
      <c r="B1460" t="s">
        <v>3091</v>
      </c>
      <c r="C1460" t="s">
        <v>3176</v>
      </c>
      <c r="D1460" t="s">
        <v>269</v>
      </c>
      <c r="E1460">
        <v>1063.7277235199999</v>
      </c>
      <c r="F1460">
        <v>246.4</v>
      </c>
      <c r="G1460">
        <v>33.709062948646299</v>
      </c>
      <c r="H1460">
        <v>-24.3329651959275</v>
      </c>
      <c r="I1460">
        <v>4.8459260191441897</v>
      </c>
      <c r="J1460">
        <v>0.150777278509444</v>
      </c>
      <c r="K1460">
        <v>280.65492590899299</v>
      </c>
      <c r="L1460">
        <v>243.24589663188601</v>
      </c>
      <c r="M1460">
        <v>28.7819482312159</v>
      </c>
      <c r="N1460">
        <v>1.1458439854671401</v>
      </c>
      <c r="O1460">
        <v>37.175324675324603</v>
      </c>
      <c r="P1460">
        <v>90.564578499613205</v>
      </c>
      <c r="Q1460">
        <v>9.9882162978209996E-2</v>
      </c>
    </row>
    <row r="1461" spans="1:17" hidden="1" x14ac:dyDescent="0.3">
      <c r="A1461" t="s">
        <v>3092</v>
      </c>
      <c r="B1461" t="s">
        <v>3093</v>
      </c>
      <c r="C1461" t="s">
        <v>3176</v>
      </c>
      <c r="D1461" t="s">
        <v>166</v>
      </c>
      <c r="E1461">
        <v>1062.1872000000001</v>
      </c>
      <c r="F1461">
        <v>433.9</v>
      </c>
      <c r="G1461">
        <v>68.629412532168004</v>
      </c>
      <c r="H1461">
        <v>-12.4005123811217</v>
      </c>
      <c r="I1461">
        <v>80.878074084448997</v>
      </c>
      <c r="J1461">
        <v>-0.80738024610377601</v>
      </c>
      <c r="K1461">
        <v>440.19320712825299</v>
      </c>
      <c r="M1461">
        <v>45.579229418281102</v>
      </c>
      <c r="N1461">
        <v>0.56265782828282795</v>
      </c>
      <c r="O1461">
        <v>27.909656602903802</v>
      </c>
      <c r="P1461">
        <v>112.90480863591699</v>
      </c>
    </row>
    <row r="1462" spans="1:17" hidden="1" x14ac:dyDescent="0.3">
      <c r="A1462" t="s">
        <v>3094</v>
      </c>
      <c r="B1462" t="s">
        <v>3095</v>
      </c>
      <c r="C1462" t="s">
        <v>3176</v>
      </c>
      <c r="D1462" t="s">
        <v>104</v>
      </c>
      <c r="E1462">
        <v>1060.98678</v>
      </c>
      <c r="F1462">
        <v>427.8</v>
      </c>
      <c r="G1462">
        <v>-13.4818018563123</v>
      </c>
      <c r="H1462">
        <v>-5.0257013813107898</v>
      </c>
      <c r="I1462">
        <v>1.53540897614586</v>
      </c>
      <c r="J1462">
        <v>-2.8475182365645901</v>
      </c>
      <c r="M1462">
        <v>34.881408815839997</v>
      </c>
      <c r="O1462">
        <v>37.435717625058402</v>
      </c>
      <c r="P1462">
        <v>18.5041551246537</v>
      </c>
    </row>
    <row r="1463" spans="1:17" hidden="1" x14ac:dyDescent="0.3">
      <c r="A1463" t="s">
        <v>3096</v>
      </c>
      <c r="B1463" t="s">
        <v>3097</v>
      </c>
      <c r="C1463" t="s">
        <v>3176</v>
      </c>
      <c r="D1463" t="s">
        <v>414</v>
      </c>
      <c r="E1463">
        <v>1058.2954704000001</v>
      </c>
      <c r="F1463">
        <v>44.45</v>
      </c>
      <c r="G1463">
        <v>-75.438183697430503</v>
      </c>
      <c r="H1463">
        <v>-16.2307202289618</v>
      </c>
      <c r="I1463">
        <v>-58.263735788626597</v>
      </c>
      <c r="J1463">
        <v>-5.31081961885572</v>
      </c>
      <c r="K1463">
        <v>50.1445409967885</v>
      </c>
      <c r="L1463">
        <v>60.165641842430901</v>
      </c>
      <c r="M1463">
        <v>26.526998493900201</v>
      </c>
      <c r="N1463">
        <v>1.1415674149158099</v>
      </c>
      <c r="O1463">
        <v>147.469066366704</v>
      </c>
      <c r="P1463">
        <v>0.99977277891389804</v>
      </c>
      <c r="Q1463">
        <v>8.3252130732390003E-2</v>
      </c>
    </row>
    <row r="1464" spans="1:17" hidden="1" x14ac:dyDescent="0.3">
      <c r="A1464" t="s">
        <v>3098</v>
      </c>
      <c r="B1464" t="s">
        <v>3099</v>
      </c>
      <c r="C1464" t="s">
        <v>3176</v>
      </c>
      <c r="D1464" t="s">
        <v>286</v>
      </c>
      <c r="E1464">
        <v>1054.6829624</v>
      </c>
      <c r="F1464">
        <v>432.8</v>
      </c>
      <c r="G1464">
        <v>-34.531277028063698</v>
      </c>
      <c r="H1464">
        <v>1.12020825625548</v>
      </c>
      <c r="I1464">
        <v>-1.12836459896917</v>
      </c>
      <c r="J1464">
        <v>-3.3012209689660299</v>
      </c>
      <c r="K1464">
        <v>437.04443992190102</v>
      </c>
      <c r="L1464">
        <v>434.49136341587899</v>
      </c>
      <c r="M1464">
        <v>43.449843277662303</v>
      </c>
      <c r="N1464">
        <v>2.24875143882287</v>
      </c>
      <c r="O1464">
        <v>18.2070240295748</v>
      </c>
      <c r="P1464">
        <v>19.673717682842501</v>
      </c>
      <c r="Q1464">
        <v>1.9393485800549999E-3</v>
      </c>
    </row>
    <row r="1465" spans="1:17" hidden="1" x14ac:dyDescent="0.3">
      <c r="A1465" t="s">
        <v>3100</v>
      </c>
      <c r="B1465" t="s">
        <v>3101</v>
      </c>
      <c r="C1465" t="s">
        <v>3176</v>
      </c>
      <c r="D1465" t="s">
        <v>436</v>
      </c>
      <c r="E1465">
        <v>1053.0827296</v>
      </c>
      <c r="F1465">
        <v>212.3</v>
      </c>
      <c r="G1465">
        <v>66.832712219692198</v>
      </c>
      <c r="H1465">
        <v>-18.048890590475601</v>
      </c>
      <c r="I1465">
        <v>37.6567649977789</v>
      </c>
      <c r="J1465">
        <v>-2.1568877784930298</v>
      </c>
      <c r="K1465">
        <v>210.746970959251</v>
      </c>
      <c r="L1465">
        <v>163.63023488822</v>
      </c>
      <c r="M1465">
        <v>30.668540161831299</v>
      </c>
      <c r="N1465">
        <v>0.21837216776370899</v>
      </c>
      <c r="O1465">
        <v>21.9971738106453</v>
      </c>
      <c r="P1465">
        <v>140.15837104072301</v>
      </c>
      <c r="Q1465">
        <v>5.8684258170593001E-2</v>
      </c>
    </row>
    <row r="1466" spans="1:17" hidden="1" x14ac:dyDescent="0.3">
      <c r="A1466" t="s">
        <v>3102</v>
      </c>
      <c r="B1466" t="s">
        <v>3103</v>
      </c>
      <c r="C1466" t="s">
        <v>3176</v>
      </c>
      <c r="D1466" t="s">
        <v>258</v>
      </c>
      <c r="E1466">
        <v>1042.58601</v>
      </c>
      <c r="F1466">
        <v>977</v>
      </c>
      <c r="G1466">
        <v>133.56664843731301</v>
      </c>
      <c r="H1466">
        <v>3.2789917875499901</v>
      </c>
      <c r="I1466">
        <v>40.029847199798198</v>
      </c>
      <c r="J1466">
        <v>-0.74690385172982499</v>
      </c>
      <c r="K1466">
        <v>913.12723052801903</v>
      </c>
      <c r="L1466">
        <v>754.90103671101997</v>
      </c>
      <c r="M1466">
        <v>65.205561940938296</v>
      </c>
      <c r="N1466">
        <v>0.96986301369863004</v>
      </c>
      <c r="O1466">
        <v>13.715455475946699</v>
      </c>
      <c r="P1466">
        <v>171.388888888888</v>
      </c>
      <c r="Q1466">
        <v>0.16077073493663899</v>
      </c>
    </row>
    <row r="1467" spans="1:17" hidden="1" x14ac:dyDescent="0.3">
      <c r="A1467" t="s">
        <v>3104</v>
      </c>
      <c r="B1467" t="s">
        <v>3105</v>
      </c>
      <c r="C1467" t="s">
        <v>3176</v>
      </c>
      <c r="D1467" t="s">
        <v>281</v>
      </c>
      <c r="E1467">
        <v>1042.0196726040001</v>
      </c>
      <c r="F1467">
        <v>97.14</v>
      </c>
      <c r="G1467">
        <v>-37.913225142986498</v>
      </c>
      <c r="H1467">
        <v>-3.5174758202609602</v>
      </c>
      <c r="I1467">
        <v>-7.2879916673658096</v>
      </c>
      <c r="J1467">
        <v>1.71978654268598</v>
      </c>
      <c r="K1467">
        <v>95.729385915945002</v>
      </c>
      <c r="L1467">
        <v>96.776230703719705</v>
      </c>
      <c r="M1467">
        <v>49.302415872809497</v>
      </c>
      <c r="N1467">
        <v>0.75914974272149505</v>
      </c>
      <c r="O1467">
        <v>36.658431130327301</v>
      </c>
      <c r="P1467">
        <v>30.934088152042001</v>
      </c>
      <c r="Q1467">
        <v>8.7672641524663003E-2</v>
      </c>
    </row>
    <row r="1468" spans="1:17" hidden="1" x14ac:dyDescent="0.3">
      <c r="A1468" t="s">
        <v>3106</v>
      </c>
      <c r="B1468" t="s">
        <v>3107</v>
      </c>
      <c r="C1468" t="s">
        <v>3176</v>
      </c>
      <c r="D1468" t="s">
        <v>232</v>
      </c>
      <c r="E1468">
        <v>1041.06939605</v>
      </c>
      <c r="F1468">
        <v>564.1</v>
      </c>
      <c r="G1468">
        <v>142.72459146641901</v>
      </c>
      <c r="H1468">
        <v>9.2002987972925201</v>
      </c>
      <c r="I1468">
        <v>62.216840775594399</v>
      </c>
      <c r="J1468">
        <v>17.037318681245502</v>
      </c>
      <c r="K1468">
        <v>470.60467675407199</v>
      </c>
      <c r="L1468">
        <v>372.69440683808699</v>
      </c>
      <c r="M1468">
        <v>82.449688214867393</v>
      </c>
      <c r="N1468">
        <v>0.78447925134230501</v>
      </c>
      <c r="O1468">
        <v>3.2795603616380098</v>
      </c>
      <c r="P1468">
        <v>183.46733668341699</v>
      </c>
      <c r="Q1468">
        <v>0.11522356564335599</v>
      </c>
    </row>
    <row r="1469" spans="1:17" hidden="1" x14ac:dyDescent="0.3">
      <c r="A1469" t="s">
        <v>3108</v>
      </c>
      <c r="B1469" t="s">
        <v>3109</v>
      </c>
      <c r="C1469" t="s">
        <v>3176</v>
      </c>
      <c r="D1469" t="s">
        <v>218</v>
      </c>
      <c r="E1469">
        <v>1039.695138</v>
      </c>
      <c r="F1469">
        <v>1008.6</v>
      </c>
      <c r="G1469">
        <v>57.4957273463137</v>
      </c>
      <c r="H1469">
        <v>18.745945813529101</v>
      </c>
      <c r="I1469">
        <v>121.741899845296</v>
      </c>
      <c r="J1469">
        <v>12.7529387104581</v>
      </c>
      <c r="K1469">
        <v>803.35884305469801</v>
      </c>
      <c r="L1469">
        <v>607.26281246976703</v>
      </c>
      <c r="M1469">
        <v>73.290709335038997</v>
      </c>
      <c r="N1469">
        <v>0.53945718429345602</v>
      </c>
      <c r="O1469">
        <v>2.5133848899464502</v>
      </c>
      <c r="P1469">
        <v>201.15253697473901</v>
      </c>
      <c r="Q1469">
        <v>0.26110821430747599</v>
      </c>
    </row>
    <row r="1470" spans="1:17" hidden="1" x14ac:dyDescent="0.3">
      <c r="A1470" t="s">
        <v>3110</v>
      </c>
      <c r="B1470" t="s">
        <v>1932</v>
      </c>
      <c r="C1470" t="s">
        <v>3176</v>
      </c>
      <c r="D1470" t="s">
        <v>237</v>
      </c>
      <c r="E1470">
        <v>1038.3325199999999</v>
      </c>
      <c r="F1470">
        <v>2590.65</v>
      </c>
      <c r="G1470">
        <v>743.00273560886205</v>
      </c>
      <c r="H1470">
        <v>40.2675463130238</v>
      </c>
      <c r="I1470">
        <v>120.811405631621</v>
      </c>
      <c r="J1470">
        <v>4.85261927030722</v>
      </c>
      <c r="K1470">
        <v>1931.9433382767299</v>
      </c>
      <c r="L1470">
        <v>1236.9536691073099</v>
      </c>
      <c r="M1470">
        <v>79.784690190342005</v>
      </c>
      <c r="N1470">
        <v>0.49499423747170801</v>
      </c>
      <c r="O1470">
        <v>0</v>
      </c>
      <c r="P1470">
        <v>863.24595649749006</v>
      </c>
    </row>
    <row r="1471" spans="1:17" hidden="1" x14ac:dyDescent="0.3">
      <c r="A1471" t="s">
        <v>3111</v>
      </c>
      <c r="B1471" t="s">
        <v>3112</v>
      </c>
      <c r="C1471" t="s">
        <v>3176</v>
      </c>
      <c r="D1471" t="s">
        <v>281</v>
      </c>
      <c r="E1471">
        <v>1036.393710885</v>
      </c>
      <c r="F1471">
        <v>82.29</v>
      </c>
      <c r="G1471">
        <v>-34.5526063810536</v>
      </c>
      <c r="H1471">
        <v>-0.31422407988022399</v>
      </c>
      <c r="I1471">
        <v>-19.0723279138724</v>
      </c>
      <c r="J1471">
        <v>-2.6906396398853798</v>
      </c>
      <c r="K1471">
        <v>79.899932431446402</v>
      </c>
      <c r="L1471">
        <v>78.707409331294699</v>
      </c>
      <c r="M1471">
        <v>52.281337595634703</v>
      </c>
      <c r="N1471">
        <v>1.3867251295568801</v>
      </c>
      <c r="O1471">
        <v>22.6759022967553</v>
      </c>
      <c r="P1471">
        <v>25.060790273556201</v>
      </c>
      <c r="Q1471">
        <v>-5.8505567573507E-2</v>
      </c>
    </row>
    <row r="1472" spans="1:17" hidden="1" x14ac:dyDescent="0.3">
      <c r="A1472" t="s">
        <v>3113</v>
      </c>
      <c r="B1472" t="s">
        <v>3114</v>
      </c>
      <c r="C1472" t="s">
        <v>3176</v>
      </c>
      <c r="D1472" t="s">
        <v>419</v>
      </c>
      <c r="E1472">
        <v>1035.1935704</v>
      </c>
      <c r="F1472">
        <v>99.43</v>
      </c>
      <c r="G1472">
        <v>25.8070597694227</v>
      </c>
      <c r="H1472">
        <v>30.135412616371902</v>
      </c>
      <c r="I1472">
        <v>60.549849047574902</v>
      </c>
      <c r="J1472">
        <v>6.2651277806150398</v>
      </c>
      <c r="K1472">
        <v>81.128921419338397</v>
      </c>
      <c r="L1472">
        <v>70.509098261223599</v>
      </c>
      <c r="M1472">
        <v>72.409999083117697</v>
      </c>
      <c r="N1472">
        <v>2.3859750252396599</v>
      </c>
      <c r="O1472">
        <v>6.0545107110530001</v>
      </c>
      <c r="P1472">
        <v>102.09349593495899</v>
      </c>
      <c r="Q1472">
        <v>0.117063000510889</v>
      </c>
    </row>
    <row r="1473" spans="1:17" hidden="1" x14ac:dyDescent="0.3">
      <c r="A1473" t="s">
        <v>3115</v>
      </c>
      <c r="B1473" t="s">
        <v>3116</v>
      </c>
      <c r="C1473" t="s">
        <v>3176</v>
      </c>
      <c r="D1473" t="s">
        <v>2694</v>
      </c>
      <c r="E1473">
        <v>1034.34375</v>
      </c>
      <c r="F1473">
        <v>12.98</v>
      </c>
      <c r="G1473">
        <v>11.742204407948501</v>
      </c>
      <c r="H1473">
        <v>4.3439013503678501</v>
      </c>
      <c r="I1473">
        <v>36.006885474908103</v>
      </c>
      <c r="J1473">
        <v>-2.6192082914761201</v>
      </c>
      <c r="K1473">
        <v>13.1502263795351</v>
      </c>
      <c r="L1473">
        <v>13.8936360448584</v>
      </c>
      <c r="M1473">
        <v>39.203991578353701</v>
      </c>
      <c r="N1473">
        <v>0.80670447530879397</v>
      </c>
      <c r="O1473">
        <v>22.958397534668698</v>
      </c>
      <c r="P1473">
        <v>70.341207349081301</v>
      </c>
      <c r="Q1473">
        <v>0.21679137038434301</v>
      </c>
    </row>
    <row r="1474" spans="1:17" hidden="1" x14ac:dyDescent="0.3">
      <c r="A1474" t="s">
        <v>3117</v>
      </c>
      <c r="B1474" t="s">
        <v>3118</v>
      </c>
      <c r="C1474" t="s">
        <v>3176</v>
      </c>
      <c r="D1474" t="s">
        <v>681</v>
      </c>
      <c r="E1474">
        <v>1033.1312092379901</v>
      </c>
      <c r="F1474">
        <v>48.69</v>
      </c>
      <c r="G1474">
        <v>-43.466306230349304</v>
      </c>
      <c r="H1474">
        <v>-3.0716518199317999</v>
      </c>
      <c r="I1474">
        <v>-5.70746988443749</v>
      </c>
      <c r="J1474">
        <v>3.8196923427733398</v>
      </c>
      <c r="K1474">
        <v>50.057191202925303</v>
      </c>
      <c r="L1474">
        <v>49.297771220356502</v>
      </c>
      <c r="M1474">
        <v>57.304475875629201</v>
      </c>
      <c r="N1474">
        <v>0.23361038518141</v>
      </c>
      <c r="O1474">
        <v>27.746970630519598</v>
      </c>
      <c r="P1474">
        <v>21.119402985074601</v>
      </c>
      <c r="Q1474">
        <v>4.8770562610437003E-2</v>
      </c>
    </row>
    <row r="1475" spans="1:17" hidden="1" x14ac:dyDescent="0.3">
      <c r="A1475" t="s">
        <v>3119</v>
      </c>
      <c r="B1475" t="s">
        <v>3120</v>
      </c>
      <c r="C1475" t="s">
        <v>3176</v>
      </c>
      <c r="D1475" t="s">
        <v>132</v>
      </c>
      <c r="E1475">
        <v>1029.1376731799901</v>
      </c>
      <c r="F1475">
        <v>458.3</v>
      </c>
      <c r="G1475">
        <v>19.915275781472101</v>
      </c>
      <c r="H1475">
        <v>2.9834493570185798</v>
      </c>
      <c r="I1475">
        <v>-5.7752535562062404</v>
      </c>
      <c r="J1475">
        <v>12.704846004367701</v>
      </c>
      <c r="K1475">
        <v>444.581000964932</v>
      </c>
      <c r="L1475">
        <v>426.78647529200703</v>
      </c>
      <c r="M1475">
        <v>61.023557762096601</v>
      </c>
      <c r="N1475">
        <v>1.59155878143678</v>
      </c>
      <c r="O1475">
        <v>16.2993672267073</v>
      </c>
      <c r="P1475">
        <v>58.966354491848698</v>
      </c>
      <c r="Q1475">
        <v>7.3376511883775003E-2</v>
      </c>
    </row>
    <row r="1476" spans="1:17" hidden="1" x14ac:dyDescent="0.3">
      <c r="A1476" t="s">
        <v>3121</v>
      </c>
      <c r="B1476" t="s">
        <v>3122</v>
      </c>
      <c r="C1476" t="s">
        <v>3176</v>
      </c>
      <c r="D1476" t="s">
        <v>274</v>
      </c>
      <c r="E1476">
        <v>1028.856940725</v>
      </c>
      <c r="F1476">
        <v>375.15</v>
      </c>
      <c r="G1476">
        <v>-1.16772679985502</v>
      </c>
      <c r="H1476">
        <v>4.7142947336853203</v>
      </c>
      <c r="I1476">
        <v>-12.2892603083586</v>
      </c>
      <c r="J1476">
        <v>4.3430850544817297</v>
      </c>
      <c r="K1476">
        <v>359.61415729801399</v>
      </c>
      <c r="L1476">
        <v>353.570480108087</v>
      </c>
      <c r="M1476">
        <v>63.1613066119819</v>
      </c>
      <c r="N1476">
        <v>1.0671850518775201</v>
      </c>
      <c r="O1476">
        <v>19.685459149673399</v>
      </c>
      <c r="P1476">
        <v>33.838744202640001</v>
      </c>
      <c r="Q1476">
        <v>0.151122924909142</v>
      </c>
    </row>
    <row r="1477" spans="1:17" hidden="1" x14ac:dyDescent="0.3">
      <c r="A1477" t="s">
        <v>3123</v>
      </c>
      <c r="B1477" t="s">
        <v>3124</v>
      </c>
      <c r="C1477" t="s">
        <v>3176</v>
      </c>
      <c r="D1477" t="s">
        <v>204</v>
      </c>
      <c r="E1477">
        <v>1025.86924</v>
      </c>
      <c r="F1477">
        <v>951.5</v>
      </c>
      <c r="G1477">
        <v>-49.243819628747197</v>
      </c>
      <c r="H1477">
        <v>-16.837245035676201</v>
      </c>
      <c r="I1477">
        <v>-28.199844813999899</v>
      </c>
      <c r="J1477">
        <v>-4.9086291270507996</v>
      </c>
      <c r="K1477">
        <v>1069.06736296245</v>
      </c>
      <c r="L1477">
        <v>1132.55585317998</v>
      </c>
      <c r="M1477">
        <v>21.963677015124802</v>
      </c>
      <c r="N1477">
        <v>1.05009386272336</v>
      </c>
      <c r="O1477">
        <v>60.273252758801803</v>
      </c>
      <c r="P1477">
        <v>1.0889774236387799</v>
      </c>
      <c r="Q1477">
        <v>6.4803359744751002E-2</v>
      </c>
    </row>
    <row r="1478" spans="1:17" hidden="1" x14ac:dyDescent="0.3">
      <c r="A1478" t="s">
        <v>3125</v>
      </c>
      <c r="B1478" t="s">
        <v>3126</v>
      </c>
      <c r="C1478" t="s">
        <v>3176</v>
      </c>
      <c r="D1478" t="s">
        <v>286</v>
      </c>
      <c r="E1478">
        <v>1025.1025</v>
      </c>
      <c r="F1478">
        <v>500.05</v>
      </c>
      <c r="G1478">
        <v>-56.209662143333098</v>
      </c>
      <c r="H1478">
        <v>-11.0203674295482</v>
      </c>
      <c r="I1478">
        <v>-24.208966403896</v>
      </c>
      <c r="J1478">
        <v>-3.22223859450642</v>
      </c>
      <c r="K1478">
        <v>516.34665834329803</v>
      </c>
      <c r="L1478">
        <v>520.30104557334005</v>
      </c>
      <c r="M1478">
        <v>39.382249965683599</v>
      </c>
      <c r="N1478">
        <v>1.7969429747207499</v>
      </c>
      <c r="O1478">
        <v>47.565243475652402</v>
      </c>
      <c r="P1478">
        <v>8.6828950228211106</v>
      </c>
      <c r="Q1478">
        <v>0.134360169586412</v>
      </c>
    </row>
    <row r="1479" spans="1:17" hidden="1" x14ac:dyDescent="0.3">
      <c r="A1479" t="s">
        <v>3127</v>
      </c>
      <c r="B1479" t="s">
        <v>3128</v>
      </c>
      <c r="C1479" t="s">
        <v>3176</v>
      </c>
      <c r="D1479" t="s">
        <v>3129</v>
      </c>
      <c r="E1479">
        <v>1024.9075496</v>
      </c>
      <c r="F1479">
        <v>6.49</v>
      </c>
      <c r="G1479">
        <v>-28.009568641696799</v>
      </c>
      <c r="H1479">
        <v>29.393338603600501</v>
      </c>
      <c r="I1479">
        <v>-52.325691142571898</v>
      </c>
      <c r="J1479">
        <v>8.9105297670754808</v>
      </c>
      <c r="K1479">
        <v>6.85025367507314</v>
      </c>
      <c r="L1479">
        <v>8.6916248075769609</v>
      </c>
      <c r="M1479">
        <v>89.565223463030307</v>
      </c>
      <c r="N1479">
        <v>0.244136533513898</v>
      </c>
      <c r="O1479">
        <v>161.941448382126</v>
      </c>
      <c r="P1479">
        <v>43.584070796460203</v>
      </c>
      <c r="Q1479">
        <v>3.8867457171262998E-2</v>
      </c>
    </row>
    <row r="1480" spans="1:17" hidden="1" x14ac:dyDescent="0.3">
      <c r="A1480" t="s">
        <v>3130</v>
      </c>
      <c r="B1480" t="s">
        <v>3131</v>
      </c>
      <c r="C1480" t="s">
        <v>3176</v>
      </c>
      <c r="D1480" t="s">
        <v>624</v>
      </c>
      <c r="E1480">
        <v>1022.098809698</v>
      </c>
      <c r="F1480">
        <v>106.93</v>
      </c>
      <c r="G1480">
        <v>7.4868852590123502</v>
      </c>
      <c r="H1480">
        <v>-7.0252866500566302</v>
      </c>
      <c r="I1480">
        <v>25.3260660459264</v>
      </c>
      <c r="J1480">
        <v>-0.297924869016225</v>
      </c>
      <c r="K1480">
        <v>102.719727750853</v>
      </c>
      <c r="L1480">
        <v>88.9488743983635</v>
      </c>
      <c r="M1480">
        <v>46.648946242231197</v>
      </c>
      <c r="N1480">
        <v>0.316054797479286</v>
      </c>
      <c r="O1480">
        <v>15.028523333021599</v>
      </c>
      <c r="P1480">
        <v>56.903888481291197</v>
      </c>
    </row>
    <row r="1481" spans="1:17" hidden="1" x14ac:dyDescent="0.3">
      <c r="A1481" t="s">
        <v>3132</v>
      </c>
      <c r="B1481" t="s">
        <v>3133</v>
      </c>
      <c r="C1481" t="s">
        <v>3176</v>
      </c>
      <c r="D1481" t="s">
        <v>54</v>
      </c>
      <c r="E1481">
        <v>1019.085999165</v>
      </c>
      <c r="F1481">
        <v>1561.95</v>
      </c>
      <c r="G1481">
        <v>139.72472429189699</v>
      </c>
      <c r="H1481">
        <v>-15.3071948878043</v>
      </c>
      <c r="I1481">
        <v>18.880210824750399</v>
      </c>
      <c r="J1481">
        <v>-10.3309342466803</v>
      </c>
      <c r="K1481">
        <v>1616.20421905798</v>
      </c>
      <c r="L1481">
        <v>1294.1952131469</v>
      </c>
      <c r="M1481">
        <v>37.965697901073497</v>
      </c>
      <c r="N1481">
        <v>0.60735278762682199</v>
      </c>
      <c r="O1481">
        <v>18.697781619129898</v>
      </c>
      <c r="P1481">
        <v>204.38468284127401</v>
      </c>
      <c r="Q1481">
        <v>0.12862058352698</v>
      </c>
    </row>
    <row r="1482" spans="1:17" hidden="1" x14ac:dyDescent="0.3">
      <c r="A1482" t="s">
        <v>3134</v>
      </c>
      <c r="B1482" t="s">
        <v>3135</v>
      </c>
      <c r="C1482" t="s">
        <v>3176</v>
      </c>
      <c r="D1482" t="s">
        <v>258</v>
      </c>
      <c r="E1482">
        <v>1018.752</v>
      </c>
      <c r="F1482">
        <v>1819.2</v>
      </c>
      <c r="G1482">
        <v>2.5732302575460602</v>
      </c>
      <c r="H1482">
        <v>21.803395406856701</v>
      </c>
      <c r="I1482">
        <v>20.071925325466999</v>
      </c>
      <c r="J1482">
        <v>5.2122343399665096</v>
      </c>
      <c r="K1482">
        <v>1626.3129142564701</v>
      </c>
      <c r="L1482">
        <v>1510.3002128912201</v>
      </c>
      <c r="M1482">
        <v>67.556267430192605</v>
      </c>
      <c r="N1482">
        <v>1.0721080227472299</v>
      </c>
      <c r="O1482">
        <v>3.0672823218997198</v>
      </c>
      <c r="P1482">
        <v>44.129298051021998</v>
      </c>
      <c r="Q1482">
        <v>4.9544306148133002E-2</v>
      </c>
    </row>
    <row r="1483" spans="1:17" hidden="1" x14ac:dyDescent="0.3">
      <c r="A1483" t="s">
        <v>3136</v>
      </c>
      <c r="B1483" t="s">
        <v>3137</v>
      </c>
      <c r="C1483" t="s">
        <v>3176</v>
      </c>
      <c r="E1483">
        <v>1015.3561275</v>
      </c>
      <c r="F1483">
        <v>183.15</v>
      </c>
      <c r="G1483">
        <v>455.74563377979302</v>
      </c>
      <c r="H1483">
        <v>-23.1068034983718</v>
      </c>
      <c r="I1483">
        <v>46.426246841924097</v>
      </c>
      <c r="J1483">
        <v>-6.2383333005452597</v>
      </c>
      <c r="K1483">
        <v>224.38300707665701</v>
      </c>
      <c r="L1483">
        <v>177.82720964939401</v>
      </c>
      <c r="M1483">
        <v>41.282651658250401</v>
      </c>
      <c r="N1483">
        <v>0.46986776210160403</v>
      </c>
      <c r="O1483">
        <v>124.078624078624</v>
      </c>
      <c r="P1483">
        <v>542.63157894736798</v>
      </c>
      <c r="Q1483">
        <v>0.152600099389333</v>
      </c>
    </row>
    <row r="1484" spans="1:17" hidden="1" x14ac:dyDescent="0.3">
      <c r="A1484" t="s">
        <v>3138</v>
      </c>
      <c r="B1484" t="s">
        <v>3139</v>
      </c>
      <c r="C1484" t="s">
        <v>3176</v>
      </c>
      <c r="D1484" t="s">
        <v>483</v>
      </c>
      <c r="E1484">
        <v>1008.422799725</v>
      </c>
      <c r="F1484">
        <v>1.21</v>
      </c>
      <c r="G1484">
        <v>-80.440018818732696</v>
      </c>
      <c r="H1484">
        <v>-28.954813935423299</v>
      </c>
      <c r="I1484">
        <v>-63.3478957420961</v>
      </c>
      <c r="J1484">
        <v>-5.8224892210728498</v>
      </c>
      <c r="K1484">
        <v>1.4598948723409599</v>
      </c>
      <c r="L1484">
        <v>2.1624774669822302</v>
      </c>
      <c r="M1484">
        <v>38.533908670744999</v>
      </c>
      <c r="N1484">
        <v>1.01925768740153</v>
      </c>
      <c r="O1484">
        <v>255.37190082644599</v>
      </c>
      <c r="P1484">
        <v>5.2173913043478404</v>
      </c>
    </row>
    <row r="1485" spans="1:17" hidden="1" x14ac:dyDescent="0.3">
      <c r="A1485" t="s">
        <v>3140</v>
      </c>
      <c r="B1485" t="s">
        <v>3141</v>
      </c>
      <c r="C1485" t="s">
        <v>3176</v>
      </c>
      <c r="D1485" t="s">
        <v>545</v>
      </c>
      <c r="E1485">
        <v>1006.09927175</v>
      </c>
      <c r="F1485">
        <v>299.89999999999998</v>
      </c>
      <c r="G1485">
        <v>59.353692452214297</v>
      </c>
      <c r="H1485">
        <v>16.259763400844999</v>
      </c>
      <c r="I1485">
        <v>51.177695473521197</v>
      </c>
      <c r="J1485">
        <v>0.36687031638466</v>
      </c>
      <c r="K1485">
        <v>262.19414091490302</v>
      </c>
      <c r="L1485">
        <v>209.79853654746699</v>
      </c>
      <c r="M1485">
        <v>67.923213184959494</v>
      </c>
      <c r="N1485">
        <v>1.1821030746818999</v>
      </c>
      <c r="O1485">
        <v>4.0013337779259697</v>
      </c>
      <c r="P1485">
        <v>127.541729893778</v>
      </c>
      <c r="Q1485">
        <v>0.150060779242327</v>
      </c>
    </row>
    <row r="1486" spans="1:17" hidden="1" x14ac:dyDescent="0.3">
      <c r="A1486" t="s">
        <v>3142</v>
      </c>
      <c r="B1486" t="s">
        <v>3143</v>
      </c>
      <c r="C1486" t="s">
        <v>3176</v>
      </c>
      <c r="D1486" t="s">
        <v>218</v>
      </c>
      <c r="E1486">
        <v>1005.396535</v>
      </c>
      <c r="F1486">
        <v>3168.1</v>
      </c>
      <c r="G1486">
        <v>1255.80319602859</v>
      </c>
      <c r="H1486">
        <v>42.876062695819002</v>
      </c>
      <c r="I1486">
        <v>790.275397119339</v>
      </c>
      <c r="J1486">
        <v>9.1730811376514598</v>
      </c>
      <c r="K1486">
        <v>2171.3594594296001</v>
      </c>
      <c r="L1486">
        <v>1154.7790754329901</v>
      </c>
      <c r="M1486">
        <v>99.302781772396003</v>
      </c>
      <c r="N1486">
        <v>1.89657051383332</v>
      </c>
      <c r="O1486">
        <v>0</v>
      </c>
      <c r="P1486">
        <v>1423.125</v>
      </c>
      <c r="Q1486">
        <v>0.32132036392566199</v>
      </c>
    </row>
    <row r="1487" spans="1:17" hidden="1" x14ac:dyDescent="0.3">
      <c r="A1487" t="s">
        <v>3144</v>
      </c>
      <c r="B1487" t="s">
        <v>3145</v>
      </c>
      <c r="C1487" t="s">
        <v>3176</v>
      </c>
      <c r="D1487" t="s">
        <v>78</v>
      </c>
      <c r="E1487">
        <v>1003.98700683999</v>
      </c>
      <c r="F1487">
        <v>221.96</v>
      </c>
      <c r="G1487">
        <v>-29.4171377828904</v>
      </c>
      <c r="H1487">
        <v>-4.4994975622987603</v>
      </c>
      <c r="I1487">
        <v>0.83196423893382998</v>
      </c>
      <c r="J1487">
        <v>-3.14257108102424</v>
      </c>
      <c r="K1487">
        <v>226.40952331827501</v>
      </c>
      <c r="L1487">
        <v>220.951816579222</v>
      </c>
      <c r="M1487">
        <v>48.9342847155919</v>
      </c>
      <c r="N1487">
        <v>0.330858387403279</v>
      </c>
      <c r="O1487">
        <v>17.138223103261801</v>
      </c>
      <c r="P1487">
        <v>23.311111111111099</v>
      </c>
      <c r="Q1487">
        <v>-4.0201717245732002E-2</v>
      </c>
    </row>
    <row r="1488" spans="1:17" hidden="1" x14ac:dyDescent="0.3">
      <c r="A1488" t="s">
        <v>3146</v>
      </c>
      <c r="B1488" t="s">
        <v>3147</v>
      </c>
      <c r="C1488" t="s">
        <v>3176</v>
      </c>
      <c r="D1488" t="s">
        <v>624</v>
      </c>
      <c r="E1488">
        <v>1003.2658692</v>
      </c>
      <c r="F1488">
        <v>213</v>
      </c>
      <c r="G1488">
        <v>-21.131738724844901</v>
      </c>
      <c r="H1488">
        <v>-4.9234286540380596</v>
      </c>
      <c r="I1488">
        <v>5.3866376245512999</v>
      </c>
      <c r="J1488">
        <v>2.00551075209825</v>
      </c>
      <c r="K1488">
        <v>219.66729771466001</v>
      </c>
      <c r="L1488">
        <v>206.750523120916</v>
      </c>
      <c r="M1488">
        <v>38.2732537903861</v>
      </c>
      <c r="N1488">
        <v>0.53744579054463604</v>
      </c>
      <c r="O1488">
        <v>26.760563380281699</v>
      </c>
      <c r="P1488">
        <v>33.920150895944602</v>
      </c>
      <c r="Q1488">
        <v>4.1693146922030001E-3</v>
      </c>
    </row>
    <row r="1489" spans="1:17" hidden="1" x14ac:dyDescent="0.3">
      <c r="A1489" t="s">
        <v>3148</v>
      </c>
      <c r="B1489" t="s">
        <v>3149</v>
      </c>
      <c r="C1489" t="s">
        <v>3176</v>
      </c>
      <c r="D1489" t="s">
        <v>118</v>
      </c>
      <c r="E1489">
        <v>1002.0895084700001</v>
      </c>
      <c r="F1489">
        <v>137.05000000000001</v>
      </c>
      <c r="G1489">
        <v>-49.478067426516397</v>
      </c>
      <c r="H1489">
        <v>-8.8936813742907699</v>
      </c>
      <c r="I1489">
        <v>-12.7640226779908</v>
      </c>
      <c r="J1489">
        <v>5.5786119024707199</v>
      </c>
      <c r="K1489">
        <v>143.284494665062</v>
      </c>
      <c r="L1489">
        <v>150.594884523226</v>
      </c>
      <c r="M1489">
        <v>46.262589895944799</v>
      </c>
      <c r="N1489">
        <v>1.00287358493992</v>
      </c>
      <c r="O1489">
        <v>62.130609266690897</v>
      </c>
      <c r="P1489">
        <v>8.5114806017418907</v>
      </c>
      <c r="Q1489">
        <v>4.0248483241977003E-2</v>
      </c>
    </row>
    <row r="1490" spans="1:17" hidden="1" x14ac:dyDescent="0.3">
      <c r="A1490" t="s">
        <v>3150</v>
      </c>
      <c r="B1490" t="s">
        <v>3151</v>
      </c>
      <c r="C1490" t="s">
        <v>3176</v>
      </c>
      <c r="D1490" t="s">
        <v>281</v>
      </c>
      <c r="E1490">
        <v>1001.39565713999</v>
      </c>
      <c r="F1490">
        <v>583.4</v>
      </c>
      <c r="G1490">
        <v>-34.0254717985922</v>
      </c>
      <c r="H1490">
        <v>-4.5579831156338599</v>
      </c>
      <c r="I1490">
        <v>1.85696478913816</v>
      </c>
      <c r="J1490">
        <v>-1.9686851592844901</v>
      </c>
      <c r="K1490">
        <v>582.90723418661003</v>
      </c>
      <c r="L1490">
        <v>568.26915665188096</v>
      </c>
      <c r="M1490">
        <v>46.942822761499997</v>
      </c>
      <c r="N1490">
        <v>0.54697643226117898</v>
      </c>
      <c r="O1490">
        <v>16.4724031539252</v>
      </c>
      <c r="P1490">
        <v>32.290249433106503</v>
      </c>
      <c r="Q1490">
        <v>5.6582547736177997E-2</v>
      </c>
    </row>
    <row r="1491" spans="1:17" hidden="1" x14ac:dyDescent="0.3">
      <c r="A1491" t="s">
        <v>3152</v>
      </c>
      <c r="B1491" t="s">
        <v>3153</v>
      </c>
      <c r="C1491" t="s">
        <v>3176</v>
      </c>
      <c r="E1491">
        <v>1001.375</v>
      </c>
      <c r="F1491">
        <v>400.55</v>
      </c>
      <c r="G1491">
        <v>174.822511558804</v>
      </c>
      <c r="H1491">
        <v>23.892653062987002</v>
      </c>
      <c r="I1491">
        <v>-28.103168807230102</v>
      </c>
      <c r="J1491">
        <v>27.173936268881501</v>
      </c>
      <c r="K1491">
        <v>356.98763537864301</v>
      </c>
      <c r="L1491">
        <v>360.524691265576</v>
      </c>
      <c r="M1491">
        <v>86.589077267354796</v>
      </c>
      <c r="N1491">
        <v>1.39909163330126</v>
      </c>
      <c r="O1491">
        <v>135.70091124703501</v>
      </c>
      <c r="P1491">
        <v>207.28807057920901</v>
      </c>
    </row>
    <row r="1492" spans="1:17" hidden="1" x14ac:dyDescent="0.3">
      <c r="A1492" t="s">
        <v>3154</v>
      </c>
      <c r="B1492" t="s">
        <v>3155</v>
      </c>
      <c r="C1492" t="s">
        <v>3176</v>
      </c>
      <c r="D1492" t="s">
        <v>21</v>
      </c>
      <c r="E1492">
        <v>1000.97077517</v>
      </c>
      <c r="F1492">
        <v>2055.1</v>
      </c>
      <c r="G1492">
        <v>147.65216502050299</v>
      </c>
      <c r="H1492">
        <v>26.5468966159454</v>
      </c>
      <c r="I1492">
        <v>2.8972968520923001</v>
      </c>
      <c r="J1492">
        <v>41.752012341823097</v>
      </c>
      <c r="K1492">
        <v>1674.08525882442</v>
      </c>
      <c r="L1492">
        <v>1590.2996027952299</v>
      </c>
      <c r="M1492">
        <v>84.861161673768507</v>
      </c>
      <c r="N1492">
        <v>2.3432984249436402</v>
      </c>
      <c r="O1492">
        <v>12.4032893776458</v>
      </c>
      <c r="P1492">
        <v>230.455057083132</v>
      </c>
      <c r="Q1492">
        <v>0.16456103565876601</v>
      </c>
    </row>
    <row r="1493" spans="1:17" hidden="1" x14ac:dyDescent="0.3">
      <c r="A1493" t="s">
        <v>3156</v>
      </c>
      <c r="B1493" t="s">
        <v>3157</v>
      </c>
      <c r="C1493" t="s">
        <v>3176</v>
      </c>
      <c r="D1493" t="s">
        <v>1497</v>
      </c>
      <c r="E1493">
        <v>1000.6972248</v>
      </c>
      <c r="F1493">
        <v>36.4</v>
      </c>
      <c r="G1493">
        <v>-8.0074013248351594</v>
      </c>
      <c r="H1493">
        <v>-14.813118232752</v>
      </c>
      <c r="I1493">
        <v>4.65327970337351</v>
      </c>
      <c r="J1493">
        <v>-3.4817579866788599</v>
      </c>
      <c r="K1493">
        <v>36.077064410312097</v>
      </c>
      <c r="L1493">
        <v>34.207328948661797</v>
      </c>
      <c r="M1493">
        <v>46.286250052351001</v>
      </c>
      <c r="N1493">
        <v>0.35594918797763098</v>
      </c>
      <c r="O1493">
        <v>24.862637362637301</v>
      </c>
      <c r="P1493">
        <v>34.764901888189499</v>
      </c>
      <c r="Q1493">
        <v>4.4729225461596002E-2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Price_Filter_10_09_2024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2024-09-11T06:27:19Z</dcterms:created>
  <dcterms:modified xsi:type="dcterms:W3CDTF">2024-11-22T13:32:40Z</dcterms:modified>
</cp:coreProperties>
</file>